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35" tabRatio="621"/>
  </bookViews>
  <sheets>
    <sheet name="FAM 2016 ($159,394,020.00)" sheetId="16" r:id="rId1"/>
    <sheet name="FAM 2016 ($48,058,375.51)" sheetId="20" r:id="rId2"/>
  </sheets>
  <definedNames>
    <definedName name="_xlnm.Print_Area" localSheetId="0">'FAM 2016 ($159,394,020.00)'!$A$1:$S$257</definedName>
    <definedName name="_xlnm.Print_Area" localSheetId="1">'FAM 2016 ($48,058,375.51)'!$B$1:$Q$115</definedName>
    <definedName name="_xlnm.Print_Titles" localSheetId="0">'FAM 2016 ($159,394,020.00)'!$1:$6</definedName>
    <definedName name="_xlnm.Print_Titles" localSheetId="1">'FAM 2016 ($48,058,375.51)'!$1:$6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4" i="20" l="1"/>
  <c r="P64" i="20"/>
  <c r="Q61" i="20"/>
  <c r="P61" i="20"/>
  <c r="Q56" i="20"/>
  <c r="P56" i="20"/>
  <c r="H84" i="20"/>
  <c r="I84" i="20"/>
  <c r="J84" i="20"/>
  <c r="K84" i="20"/>
  <c r="L84" i="20"/>
  <c r="M84" i="20"/>
  <c r="P84" i="20"/>
  <c r="Q84" i="20"/>
  <c r="N85" i="20"/>
  <c r="N86" i="20"/>
  <c r="N81" i="20"/>
  <c r="Q81" i="20"/>
  <c r="P81" i="20"/>
  <c r="O81" i="20"/>
  <c r="M81" i="20"/>
  <c r="L81" i="20"/>
  <c r="K81" i="20"/>
  <c r="J81" i="20"/>
  <c r="I81" i="20"/>
  <c r="H81" i="20"/>
  <c r="N84" i="20" l="1"/>
  <c r="Q94" i="20"/>
  <c r="P94" i="20"/>
  <c r="N94" i="20"/>
  <c r="M94" i="20"/>
  <c r="L94" i="20"/>
  <c r="K94" i="20"/>
  <c r="J94" i="20"/>
  <c r="H94" i="20"/>
  <c r="I94" i="20"/>
  <c r="M64" i="20" l="1"/>
  <c r="L64" i="20"/>
  <c r="K64" i="20"/>
  <c r="J64" i="20"/>
  <c r="I64" i="20"/>
  <c r="H64" i="20"/>
  <c r="N67" i="20"/>
  <c r="N64" i="20" s="1"/>
  <c r="Q78" i="20" l="1"/>
  <c r="P78" i="20"/>
  <c r="P74" i="20"/>
  <c r="Q74" i="20"/>
  <c r="Q90" i="20"/>
  <c r="Q88" i="20" s="1"/>
  <c r="Q28" i="20" s="1"/>
  <c r="P90" i="20"/>
  <c r="P88" i="20" s="1"/>
  <c r="P28" i="20" s="1"/>
  <c r="N59" i="20" l="1"/>
  <c r="N138" i="20" l="1"/>
  <c r="N109" i="20" l="1"/>
  <c r="N108" i="20"/>
  <c r="N107" i="20"/>
  <c r="Q106" i="20"/>
  <c r="Q104" i="20" s="1"/>
  <c r="Q34" i="20" s="1"/>
  <c r="P106" i="20"/>
  <c r="P104" i="20" s="1"/>
  <c r="P34" i="20" s="1"/>
  <c r="M106" i="20"/>
  <c r="M104" i="20" s="1"/>
  <c r="M34" i="20" s="1"/>
  <c r="L106" i="20"/>
  <c r="L104" i="20" s="1"/>
  <c r="L34" i="20" s="1"/>
  <c r="K106" i="20"/>
  <c r="K104" i="20" s="1"/>
  <c r="K34" i="20" s="1"/>
  <c r="J106" i="20"/>
  <c r="J104" i="20" s="1"/>
  <c r="J34" i="20" s="1"/>
  <c r="I106" i="20"/>
  <c r="I104" i="20" s="1"/>
  <c r="I34" i="20" s="1"/>
  <c r="H106" i="20"/>
  <c r="H104" i="20" s="1"/>
  <c r="H34" i="20" s="1"/>
  <c r="N102" i="20"/>
  <c r="N101" i="20"/>
  <c r="Q100" i="20"/>
  <c r="Q98" i="20" s="1"/>
  <c r="Q31" i="20" s="1"/>
  <c r="P100" i="20"/>
  <c r="P98" i="20" s="1"/>
  <c r="P31" i="20" s="1"/>
  <c r="M100" i="20"/>
  <c r="M98" i="20" s="1"/>
  <c r="L100" i="20"/>
  <c r="L98" i="20" s="1"/>
  <c r="K100" i="20"/>
  <c r="K98" i="20" s="1"/>
  <c r="J100" i="20"/>
  <c r="J98" i="20" s="1"/>
  <c r="I100" i="20"/>
  <c r="I98" i="20" s="1"/>
  <c r="H100" i="20"/>
  <c r="H98" i="20" s="1"/>
  <c r="N92" i="20"/>
  <c r="N91" i="20"/>
  <c r="M78" i="20"/>
  <c r="M74" i="20" s="1"/>
  <c r="L78" i="20"/>
  <c r="L74" i="20" s="1"/>
  <c r="K78" i="20"/>
  <c r="K74" i="20" s="1"/>
  <c r="J78" i="20"/>
  <c r="J74" i="20" s="1"/>
  <c r="I78" i="20"/>
  <c r="I74" i="20" s="1"/>
  <c r="H78" i="20"/>
  <c r="H74" i="20" s="1"/>
  <c r="Q71" i="20"/>
  <c r="Q69" i="20" s="1"/>
  <c r="P71" i="20"/>
  <c r="P69" i="20" s="1"/>
  <c r="N71" i="20"/>
  <c r="M71" i="20"/>
  <c r="M69" i="20" s="1"/>
  <c r="L71" i="20"/>
  <c r="K71" i="20"/>
  <c r="K69" i="20" s="1"/>
  <c r="J71" i="20"/>
  <c r="I71" i="20"/>
  <c r="I69" i="20" s="1"/>
  <c r="H71" i="20"/>
  <c r="N137" i="20"/>
  <c r="N62" i="20"/>
  <c r="N61" i="20" s="1"/>
  <c r="Q54" i="20"/>
  <c r="Q22" i="20" s="1"/>
  <c r="P54" i="20"/>
  <c r="P22" i="20" s="1"/>
  <c r="M61" i="20"/>
  <c r="L61" i="20"/>
  <c r="K61" i="20"/>
  <c r="J61" i="20"/>
  <c r="I61" i="20"/>
  <c r="H61" i="20"/>
  <c r="N58" i="20"/>
  <c r="N57" i="20"/>
  <c r="M56" i="20"/>
  <c r="L56" i="20"/>
  <c r="K56" i="20"/>
  <c r="J56" i="20"/>
  <c r="I56" i="20"/>
  <c r="H56" i="20"/>
  <c r="H69" i="20" l="1"/>
  <c r="H25" i="20" s="1"/>
  <c r="L69" i="20"/>
  <c r="L25" i="20" s="1"/>
  <c r="J69" i="20"/>
  <c r="P25" i="20"/>
  <c r="Q25" i="20"/>
  <c r="N106" i="20"/>
  <c r="N104" i="20" s="1"/>
  <c r="N34" i="20" s="1"/>
  <c r="M31" i="20"/>
  <c r="M90" i="20"/>
  <c r="M88" i="20" s="1"/>
  <c r="M28" i="20" s="1"/>
  <c r="H31" i="20"/>
  <c r="H90" i="20"/>
  <c r="H88" i="20" s="1"/>
  <c r="H28" i="20" s="1"/>
  <c r="K31" i="20"/>
  <c r="K90" i="20"/>
  <c r="K88" i="20" s="1"/>
  <c r="K28" i="20" s="1"/>
  <c r="L31" i="20"/>
  <c r="L90" i="20"/>
  <c r="L88" i="20" s="1"/>
  <c r="L28" i="20" s="1"/>
  <c r="H54" i="20"/>
  <c r="H22" i="20" s="1"/>
  <c r="I31" i="20"/>
  <c r="I90" i="20"/>
  <c r="I88" i="20" s="1"/>
  <c r="I28" i="20" s="1"/>
  <c r="I25" i="20"/>
  <c r="M25" i="20"/>
  <c r="J31" i="20"/>
  <c r="J90" i="20"/>
  <c r="J88" i="20" s="1"/>
  <c r="J28" i="20" s="1"/>
  <c r="J25" i="20"/>
  <c r="K25" i="20"/>
  <c r="N100" i="20"/>
  <c r="N98" i="20" s="1"/>
  <c r="N56" i="20"/>
  <c r="N54" i="20" s="1"/>
  <c r="N22" i="20" s="1"/>
  <c r="L54" i="20"/>
  <c r="L22" i="20" s="1"/>
  <c r="I54" i="20"/>
  <c r="I22" i="20" s="1"/>
  <c r="M54" i="20"/>
  <c r="M22" i="20" s="1"/>
  <c r="J54" i="20"/>
  <c r="J22" i="20" s="1"/>
  <c r="K54" i="20"/>
  <c r="K22" i="20" s="1"/>
  <c r="N31" i="20" l="1"/>
  <c r="N90" i="20"/>
  <c r="N88" i="20" s="1"/>
  <c r="N28" i="20" s="1"/>
  <c r="H43" i="20"/>
  <c r="N78" i="20"/>
  <c r="N74" i="20" s="1"/>
  <c r="P43" i="20"/>
  <c r="K43" i="20"/>
  <c r="J43" i="20"/>
  <c r="Q43" i="20"/>
  <c r="I43" i="20"/>
  <c r="L43" i="20"/>
  <c r="M43" i="20"/>
  <c r="S16" i="16"/>
  <c r="BF192" i="16"/>
  <c r="T192" i="16"/>
  <c r="S170" i="16"/>
  <c r="S167" i="16"/>
  <c r="S162" i="16"/>
  <c r="S159" i="16"/>
  <c r="S156" i="16"/>
  <c r="S148" i="16"/>
  <c r="S143" i="16"/>
  <c r="S140" i="16"/>
  <c r="S137" i="16"/>
  <c r="N69" i="20" l="1"/>
  <c r="N25" i="20" s="1"/>
  <c r="N43" i="20" s="1"/>
  <c r="AV110" i="16"/>
  <c r="AW110" i="16"/>
  <c r="AX110" i="16"/>
  <c r="AY110" i="16"/>
  <c r="AZ110" i="16"/>
  <c r="BA110" i="16"/>
  <c r="BB110" i="16"/>
  <c r="BC110" i="16"/>
  <c r="AQ105" i="16"/>
  <c r="AQ110" i="16"/>
  <c r="AV105" i="16"/>
  <c r="BC197" i="16" l="1"/>
  <c r="BB197" i="16"/>
  <c r="BA197" i="16"/>
  <c r="AZ197" i="16"/>
  <c r="AY197" i="16"/>
  <c r="AX197" i="16"/>
  <c r="AW197" i="16"/>
  <c r="AQ197" i="16"/>
  <c r="AV193" i="16"/>
  <c r="AV197" i="16" s="1"/>
  <c r="AQ193" i="16"/>
  <c r="AW202" i="16"/>
  <c r="AX202" i="16"/>
  <c r="AY202" i="16"/>
  <c r="AZ202" i="16"/>
  <c r="BA202" i="16"/>
  <c r="BB202" i="16"/>
  <c r="BC202" i="16"/>
  <c r="AV198" i="16"/>
  <c r="AV202" i="16" s="1"/>
  <c r="BD253" i="16" l="1"/>
  <c r="BE253" i="16" s="1"/>
  <c r="BD252" i="16"/>
  <c r="BE252" i="16" s="1"/>
  <c r="BD251" i="16"/>
  <c r="BE251" i="16" s="1"/>
  <c r="BD250" i="16"/>
  <c r="BE250" i="16" s="1"/>
  <c r="BD249" i="16"/>
  <c r="BE249" i="16" s="1"/>
  <c r="BD248" i="16"/>
  <c r="BE248" i="16" s="1"/>
  <c r="BD247" i="16"/>
  <c r="BE247" i="16" s="1"/>
  <c r="BD246" i="16"/>
  <c r="BD241" i="16"/>
  <c r="BE241" i="16" s="1"/>
  <c r="BD240" i="16"/>
  <c r="BE240" i="16" s="1"/>
  <c r="BD239" i="16"/>
  <c r="BE239" i="16" s="1"/>
  <c r="BD236" i="16"/>
  <c r="BE236" i="16" s="1"/>
  <c r="BD235" i="16"/>
  <c r="BD232" i="16"/>
  <c r="BE232" i="16" s="1"/>
  <c r="BD231" i="16"/>
  <c r="BE231" i="16" s="1"/>
  <c r="BD230" i="16"/>
  <c r="BE230" i="16" s="1"/>
  <c r="BC228" i="16"/>
  <c r="BD226" i="16"/>
  <c r="BE226" i="16" s="1"/>
  <c r="BD225" i="16"/>
  <c r="BE225" i="16" s="1"/>
  <c r="BD224" i="16"/>
  <c r="BE224" i="16" s="1"/>
  <c r="BC222" i="16"/>
  <c r="BD218" i="16"/>
  <c r="BD217" i="16"/>
  <c r="BE217" i="16" s="1"/>
  <c r="BD214" i="16"/>
  <c r="BC208" i="16"/>
  <c r="BD210" i="16"/>
  <c r="BE210" i="16" s="1"/>
  <c r="BD209" i="16"/>
  <c r="BD206" i="16"/>
  <c r="BE206" i="16" s="1"/>
  <c r="BD205" i="16"/>
  <c r="BD202" i="16"/>
  <c r="BE202" i="16" s="1"/>
  <c r="BD190" i="16"/>
  <c r="BE190" i="16" s="1"/>
  <c r="BE189" i="16" s="1"/>
  <c r="BD187" i="16"/>
  <c r="BD184" i="16"/>
  <c r="BD181" i="16"/>
  <c r="BE181" i="16" s="1"/>
  <c r="BD180" i="16"/>
  <c r="BD177" i="16"/>
  <c r="BE177" i="16" s="1"/>
  <c r="BD176" i="16"/>
  <c r="BD171" i="16"/>
  <c r="BE171" i="16" s="1"/>
  <c r="BE170" i="16" s="1"/>
  <c r="BC167" i="16"/>
  <c r="BD165" i="16"/>
  <c r="BE165" i="16" s="1"/>
  <c r="BD164" i="16"/>
  <c r="BE164" i="16" s="1"/>
  <c r="BD163" i="16"/>
  <c r="BD160" i="16"/>
  <c r="BE160" i="16" s="1"/>
  <c r="BE159" i="16" s="1"/>
  <c r="BD157" i="16"/>
  <c r="BE157" i="16" s="1"/>
  <c r="BE156" i="16" s="1"/>
  <c r="BD149" i="16"/>
  <c r="BE149" i="16" s="1"/>
  <c r="BD146" i="16"/>
  <c r="BE146" i="16" s="1"/>
  <c r="BD145" i="16"/>
  <c r="BE145" i="16" s="1"/>
  <c r="BD144" i="16"/>
  <c r="BE144" i="16" s="1"/>
  <c r="BD141" i="16"/>
  <c r="BD138" i="16"/>
  <c r="BE138" i="16" s="1"/>
  <c r="BE137" i="16" s="1"/>
  <c r="BD133" i="16"/>
  <c r="BE133" i="16" s="1"/>
  <c r="BE132" i="16" s="1"/>
  <c r="BD121" i="16"/>
  <c r="BD130" i="16"/>
  <c r="BE130" i="16" s="1"/>
  <c r="BD129" i="16"/>
  <c r="BE129" i="16" s="1"/>
  <c r="BD128" i="16"/>
  <c r="BE128" i="16" s="1"/>
  <c r="BD127" i="16"/>
  <c r="BE127" i="16" s="1"/>
  <c r="BD126" i="16"/>
  <c r="BE126" i="16" s="1"/>
  <c r="BD125" i="16"/>
  <c r="BE125" i="16" s="1"/>
  <c r="BD124" i="16"/>
  <c r="BE124" i="16" s="1"/>
  <c r="BD118" i="16"/>
  <c r="BE118" i="16" s="1"/>
  <c r="BD117" i="16"/>
  <c r="BD114" i="16"/>
  <c r="BE114" i="16" s="1"/>
  <c r="BD113" i="16"/>
  <c r="BD110" i="16"/>
  <c r="BE110" i="16" s="1"/>
  <c r="BD104" i="16"/>
  <c r="BE104" i="16" s="1"/>
  <c r="BD103" i="16"/>
  <c r="BE103" i="16" s="1"/>
  <c r="BD102" i="16"/>
  <c r="BD97" i="16"/>
  <c r="BE97" i="16" s="1"/>
  <c r="BE96" i="16" s="1"/>
  <c r="BD94" i="16"/>
  <c r="BE94" i="16" s="1"/>
  <c r="BD93" i="16"/>
  <c r="BD92" i="16"/>
  <c r="BE92" i="16" s="1"/>
  <c r="BD89" i="16"/>
  <c r="BE89" i="16" s="1"/>
  <c r="BD88" i="16"/>
  <c r="BD85" i="16"/>
  <c r="BD80" i="16"/>
  <c r="BE80" i="16" s="1"/>
  <c r="BD77" i="16"/>
  <c r="BD74" i="16"/>
  <c r="BD71" i="16"/>
  <c r="BE71" i="16" s="1"/>
  <c r="BD70" i="16"/>
  <c r="BE70" i="16" s="1"/>
  <c r="BD67" i="16"/>
  <c r="BE67" i="16" s="1"/>
  <c r="BG245" i="16"/>
  <c r="BF245" i="16"/>
  <c r="BB245" i="16"/>
  <c r="BB243" i="16" s="1"/>
  <c r="BB40" i="16" s="1"/>
  <c r="BA245" i="16"/>
  <c r="BA243" i="16" s="1"/>
  <c r="BA40" i="16" s="1"/>
  <c r="AZ245" i="16"/>
  <c r="AZ243" i="16" s="1"/>
  <c r="AZ40" i="16" s="1"/>
  <c r="AY245" i="16"/>
  <c r="AX245" i="16"/>
  <c r="AX243" i="16" s="1"/>
  <c r="AX40" i="16" s="1"/>
  <c r="AW245" i="16"/>
  <c r="AW243" i="16" s="1"/>
  <c r="AW40" i="16" s="1"/>
  <c r="BG243" i="16"/>
  <c r="BF243" i="16"/>
  <c r="AY243" i="16"/>
  <c r="AY40" i="16" s="1"/>
  <c r="BG238" i="16"/>
  <c r="BF238" i="16"/>
  <c r="BC238" i="16"/>
  <c r="BB238" i="16"/>
  <c r="BA238" i="16"/>
  <c r="AZ238" i="16"/>
  <c r="AY238" i="16"/>
  <c r="AX238" i="16"/>
  <c r="AW238" i="16"/>
  <c r="BG234" i="16"/>
  <c r="BF234" i="16"/>
  <c r="BB234" i="16"/>
  <c r="BA234" i="16"/>
  <c r="AZ234" i="16"/>
  <c r="AY234" i="16"/>
  <c r="AX234" i="16"/>
  <c r="AW234" i="16"/>
  <c r="BG228" i="16"/>
  <c r="BF228" i="16"/>
  <c r="BB228" i="16"/>
  <c r="BA228" i="16"/>
  <c r="AZ228" i="16"/>
  <c r="AY228" i="16"/>
  <c r="AX228" i="16"/>
  <c r="AW228" i="16"/>
  <c r="BG222" i="16"/>
  <c r="BF222" i="16"/>
  <c r="BB222" i="16"/>
  <c r="BB220" i="16" s="1"/>
  <c r="BB37" i="16" s="1"/>
  <c r="BA222" i="16"/>
  <c r="AZ222" i="16"/>
  <c r="AY222" i="16"/>
  <c r="AY220" i="16" s="1"/>
  <c r="AY37" i="16" s="1"/>
  <c r="AX222" i="16"/>
  <c r="AX220" i="16" s="1"/>
  <c r="AX37" i="16" s="1"/>
  <c r="AW222" i="16"/>
  <c r="BG216" i="16"/>
  <c r="BF216" i="16"/>
  <c r="BB216" i="16"/>
  <c r="BA216" i="16"/>
  <c r="AZ216" i="16"/>
  <c r="AY216" i="16"/>
  <c r="AX216" i="16"/>
  <c r="AW216" i="16"/>
  <c r="BG213" i="16"/>
  <c r="BF213" i="16"/>
  <c r="BC213" i="16"/>
  <c r="BB213" i="16"/>
  <c r="BA213" i="16"/>
  <c r="AZ213" i="16"/>
  <c r="AY213" i="16"/>
  <c r="AX213" i="16"/>
  <c r="AW213" i="16"/>
  <c r="BG208" i="16"/>
  <c r="BF208" i="16"/>
  <c r="BB208" i="16"/>
  <c r="BA208" i="16"/>
  <c r="AZ208" i="16"/>
  <c r="AY208" i="16"/>
  <c r="AX208" i="16"/>
  <c r="AW208" i="16"/>
  <c r="BG204" i="16"/>
  <c r="BF204" i="16"/>
  <c r="BB204" i="16"/>
  <c r="BA204" i="16"/>
  <c r="AZ204" i="16"/>
  <c r="AY204" i="16"/>
  <c r="AX204" i="16"/>
  <c r="AW204" i="16"/>
  <c r="BG189" i="16"/>
  <c r="BF189" i="16"/>
  <c r="BC189" i="16"/>
  <c r="BB189" i="16"/>
  <c r="BA189" i="16"/>
  <c r="AZ189" i="16"/>
  <c r="AY189" i="16"/>
  <c r="AX189" i="16"/>
  <c r="AW189" i="16"/>
  <c r="BG186" i="16"/>
  <c r="BF186" i="16"/>
  <c r="BC186" i="16"/>
  <c r="BB186" i="16"/>
  <c r="BA186" i="16"/>
  <c r="AZ186" i="16"/>
  <c r="AY186" i="16"/>
  <c r="AX186" i="16"/>
  <c r="AW186" i="16"/>
  <c r="BG183" i="16"/>
  <c r="BF183" i="16"/>
  <c r="BC183" i="16"/>
  <c r="BB183" i="16"/>
  <c r="BA183" i="16"/>
  <c r="AZ183" i="16"/>
  <c r="AY183" i="16"/>
  <c r="AX183" i="16"/>
  <c r="AW183" i="16"/>
  <c r="BG179" i="16"/>
  <c r="BF179" i="16"/>
  <c r="BB179" i="16"/>
  <c r="BA179" i="16"/>
  <c r="AZ179" i="16"/>
  <c r="AY179" i="16"/>
  <c r="AX179" i="16"/>
  <c r="AW179" i="16"/>
  <c r="BG175" i="16"/>
  <c r="BF175" i="16"/>
  <c r="BB175" i="16"/>
  <c r="BA175" i="16"/>
  <c r="AZ175" i="16"/>
  <c r="AY175" i="16"/>
  <c r="AX175" i="16"/>
  <c r="AW175" i="16"/>
  <c r="BG170" i="16"/>
  <c r="BF170" i="16"/>
  <c r="BC170" i="16"/>
  <c r="BB170" i="16"/>
  <c r="BA170" i="16"/>
  <c r="AZ170" i="16"/>
  <c r="AY170" i="16"/>
  <c r="AX170" i="16"/>
  <c r="AW170" i="16"/>
  <c r="BG167" i="16"/>
  <c r="BF167" i="16"/>
  <c r="BB167" i="16"/>
  <c r="BA167" i="16"/>
  <c r="AZ167" i="16"/>
  <c r="AY167" i="16"/>
  <c r="AX167" i="16"/>
  <c r="AW167" i="16"/>
  <c r="BG162" i="16"/>
  <c r="BF162" i="16"/>
  <c r="BC162" i="16"/>
  <c r="BB162" i="16"/>
  <c r="BA162" i="16"/>
  <c r="AZ162" i="16"/>
  <c r="AY162" i="16"/>
  <c r="AX162" i="16"/>
  <c r="AW162" i="16"/>
  <c r="BG159" i="16"/>
  <c r="BF159" i="16"/>
  <c r="BC159" i="16"/>
  <c r="BB159" i="16"/>
  <c r="BA159" i="16"/>
  <c r="AZ159" i="16"/>
  <c r="AY159" i="16"/>
  <c r="AX159" i="16"/>
  <c r="AW159" i="16"/>
  <c r="BG156" i="16"/>
  <c r="BF156" i="16"/>
  <c r="BC156" i="16"/>
  <c r="BB156" i="16"/>
  <c r="BA156" i="16"/>
  <c r="AZ156" i="16"/>
  <c r="AY156" i="16"/>
  <c r="AX156" i="16"/>
  <c r="AW156" i="16"/>
  <c r="BA154" i="16"/>
  <c r="BA148" i="16" s="1"/>
  <c r="AW154" i="16"/>
  <c r="AW148" i="16" s="1"/>
  <c r="BG154" i="16"/>
  <c r="BG148" i="16" s="1"/>
  <c r="BF154" i="16"/>
  <c r="BF148" i="16" s="1"/>
  <c r="BB154" i="16"/>
  <c r="BB148" i="16" s="1"/>
  <c r="AZ154" i="16"/>
  <c r="AZ148" i="16" s="1"/>
  <c r="AY154" i="16"/>
  <c r="AY148" i="16" s="1"/>
  <c r="AX154" i="16"/>
  <c r="AX148" i="16" s="1"/>
  <c r="BG143" i="16"/>
  <c r="BF143" i="16"/>
  <c r="BC143" i="16"/>
  <c r="BB143" i="16"/>
  <c r="BA143" i="16"/>
  <c r="AZ143" i="16"/>
  <c r="AY143" i="16"/>
  <c r="AX143" i="16"/>
  <c r="AW143" i="16"/>
  <c r="BG140" i="16"/>
  <c r="BF140" i="16"/>
  <c r="BC140" i="16"/>
  <c r="BB140" i="16"/>
  <c r="BA140" i="16"/>
  <c r="AZ140" i="16"/>
  <c r="AY140" i="16"/>
  <c r="AX140" i="16"/>
  <c r="AW140" i="16"/>
  <c r="BG137" i="16"/>
  <c r="BF137" i="16"/>
  <c r="BD137" i="16"/>
  <c r="BC137" i="16"/>
  <c r="BB137" i="16"/>
  <c r="BA137" i="16"/>
  <c r="AZ137" i="16"/>
  <c r="AY137" i="16"/>
  <c r="AX137" i="16"/>
  <c r="AW137" i="16"/>
  <c r="BG132" i="16"/>
  <c r="BF132" i="16"/>
  <c r="BC132" i="16"/>
  <c r="BB132" i="16"/>
  <c r="BA132" i="16"/>
  <c r="AZ132" i="16"/>
  <c r="AY132" i="16"/>
  <c r="AX132" i="16"/>
  <c r="AW132" i="16"/>
  <c r="BG120" i="16"/>
  <c r="BF120" i="16"/>
  <c r="BC120" i="16"/>
  <c r="BB120" i="16"/>
  <c r="BA120" i="16"/>
  <c r="AZ120" i="16"/>
  <c r="AY120" i="16"/>
  <c r="AX120" i="16"/>
  <c r="AW120" i="16"/>
  <c r="BG123" i="16"/>
  <c r="BF123" i="16"/>
  <c r="BC123" i="16"/>
  <c r="BB123" i="16"/>
  <c r="BA123" i="16"/>
  <c r="AZ123" i="16"/>
  <c r="AY123" i="16"/>
  <c r="AX123" i="16"/>
  <c r="AW123" i="16"/>
  <c r="BG116" i="16"/>
  <c r="BF116" i="16"/>
  <c r="BB116" i="16"/>
  <c r="BA116" i="16"/>
  <c r="AZ116" i="16"/>
  <c r="AY116" i="16"/>
  <c r="AX116" i="16"/>
  <c r="AW116" i="16"/>
  <c r="BG112" i="16"/>
  <c r="BF112" i="16"/>
  <c r="BC112" i="16"/>
  <c r="BB112" i="16"/>
  <c r="BA112" i="16"/>
  <c r="AZ112" i="16"/>
  <c r="AY112" i="16"/>
  <c r="AX112" i="16"/>
  <c r="AW112" i="16"/>
  <c r="BG101" i="16"/>
  <c r="BF101" i="16"/>
  <c r="BB101" i="16"/>
  <c r="BA101" i="16"/>
  <c r="AZ101" i="16"/>
  <c r="AY101" i="16"/>
  <c r="AX101" i="16"/>
  <c r="AW101" i="16"/>
  <c r="BG96" i="16"/>
  <c r="BF96" i="16"/>
  <c r="BC96" i="16"/>
  <c r="BB96" i="16"/>
  <c r="BA96" i="16"/>
  <c r="AZ96" i="16"/>
  <c r="AY96" i="16"/>
  <c r="AX96" i="16"/>
  <c r="AW96" i="16"/>
  <c r="BG91" i="16"/>
  <c r="BF91" i="16"/>
  <c r="BC91" i="16"/>
  <c r="BB91" i="16"/>
  <c r="BA91" i="16"/>
  <c r="AZ91" i="16"/>
  <c r="AY91" i="16"/>
  <c r="AX91" i="16"/>
  <c r="AW91" i="16"/>
  <c r="BG87" i="16"/>
  <c r="BF87" i="16"/>
  <c r="BC87" i="16"/>
  <c r="BB87" i="16"/>
  <c r="BA87" i="16"/>
  <c r="AZ87" i="16"/>
  <c r="AY87" i="16"/>
  <c r="AX87" i="16"/>
  <c r="AW87" i="16"/>
  <c r="BG84" i="16"/>
  <c r="BF84" i="16"/>
  <c r="BC84" i="16"/>
  <c r="BB84" i="16"/>
  <c r="BA84" i="16"/>
  <c r="AZ84" i="16"/>
  <c r="AY84" i="16"/>
  <c r="AX84" i="16"/>
  <c r="AW84" i="16"/>
  <c r="BG79" i="16"/>
  <c r="BF79" i="16"/>
  <c r="BC79" i="16"/>
  <c r="BB79" i="16"/>
  <c r="BA79" i="16"/>
  <c r="AZ79" i="16"/>
  <c r="AY79" i="16"/>
  <c r="AX79" i="16"/>
  <c r="AW79" i="16"/>
  <c r="BG76" i="16"/>
  <c r="BF76" i="16"/>
  <c r="BC76" i="16"/>
  <c r="BB76" i="16"/>
  <c r="BA76" i="16"/>
  <c r="AZ76" i="16"/>
  <c r="AY76" i="16"/>
  <c r="AX76" i="16"/>
  <c r="AW76" i="16"/>
  <c r="BG73" i="16"/>
  <c r="BF73" i="16"/>
  <c r="BC73" i="16"/>
  <c r="BB73" i="16"/>
  <c r="BA73" i="16"/>
  <c r="AZ73" i="16"/>
  <c r="AY73" i="16"/>
  <c r="AX73" i="16"/>
  <c r="AW73" i="16"/>
  <c r="BG69" i="16"/>
  <c r="BF69" i="16"/>
  <c r="BB69" i="16"/>
  <c r="BA69" i="16"/>
  <c r="AZ69" i="16"/>
  <c r="AY69" i="16"/>
  <c r="AX69" i="16"/>
  <c r="AW69" i="16"/>
  <c r="BG66" i="16"/>
  <c r="BF66" i="16"/>
  <c r="BC66" i="16"/>
  <c r="BB66" i="16"/>
  <c r="BA66" i="16"/>
  <c r="AZ66" i="16"/>
  <c r="AY66" i="16"/>
  <c r="AX66" i="16"/>
  <c r="AW66" i="16"/>
  <c r="AV245" i="16"/>
  <c r="AV243" i="16" s="1"/>
  <c r="AV40" i="16" s="1"/>
  <c r="AV238" i="16"/>
  <c r="AV228" i="16"/>
  <c r="AV222" i="16"/>
  <c r="AV208" i="16"/>
  <c r="AV204" i="16"/>
  <c r="AV162" i="16"/>
  <c r="AV143" i="16"/>
  <c r="AV123" i="16"/>
  <c r="AV101" i="16"/>
  <c r="AV91" i="16"/>
  <c r="AV234" i="16"/>
  <c r="AV216" i="16"/>
  <c r="AV179" i="16"/>
  <c r="AV175" i="16"/>
  <c r="AV116" i="16"/>
  <c r="AV112" i="16"/>
  <c r="AV87" i="16"/>
  <c r="AV213" i="16"/>
  <c r="AV189" i="16"/>
  <c r="AV186" i="16"/>
  <c r="AV183" i="16"/>
  <c r="AV170" i="16"/>
  <c r="AV167" i="16"/>
  <c r="AV159" i="16"/>
  <c r="AV156" i="16"/>
  <c r="AV140" i="16"/>
  <c r="AV137" i="16"/>
  <c r="AV132" i="16"/>
  <c r="AV120" i="16"/>
  <c r="AV96" i="16"/>
  <c r="AV84" i="16"/>
  <c r="AV79" i="16"/>
  <c r="AV76" i="16"/>
  <c r="AV73" i="16"/>
  <c r="AV69" i="16"/>
  <c r="AV66" i="16"/>
  <c r="BF40" i="16"/>
  <c r="AW64" i="16" l="1"/>
  <c r="AW22" i="16" s="1"/>
  <c r="BF220" i="16"/>
  <c r="BF37" i="16" s="1"/>
  <c r="BG82" i="16"/>
  <c r="BE73" i="16"/>
  <c r="BE74" i="16"/>
  <c r="BA64" i="16"/>
  <c r="BA22" i="16" s="1"/>
  <c r="BE77" i="16"/>
  <c r="BE76" i="16" s="1"/>
  <c r="BE143" i="16"/>
  <c r="AZ99" i="16"/>
  <c r="AZ28" i="16" s="1"/>
  <c r="AZ82" i="16"/>
  <c r="AZ25" i="16" s="1"/>
  <c r="AY82" i="16"/>
  <c r="AY25" i="16" s="1"/>
  <c r="AX82" i="16"/>
  <c r="AX25" i="16" s="1"/>
  <c r="BB82" i="16"/>
  <c r="BB25" i="16" s="1"/>
  <c r="BG173" i="16"/>
  <c r="BG220" i="16"/>
  <c r="BB99" i="16"/>
  <c r="BB28" i="16" s="1"/>
  <c r="BG135" i="16"/>
  <c r="BF64" i="16"/>
  <c r="BF22" i="16" s="1"/>
  <c r="BD170" i="16"/>
  <c r="AW220" i="16"/>
  <c r="AW37" i="16" s="1"/>
  <c r="BG64" i="16"/>
  <c r="AZ64" i="16"/>
  <c r="AZ22" i="16" s="1"/>
  <c r="BD73" i="16"/>
  <c r="AW82" i="16"/>
  <c r="AW25" i="16" s="1"/>
  <c r="BA82" i="16"/>
  <c r="BA25" i="16" s="1"/>
  <c r="BF82" i="16"/>
  <c r="BF25" i="16" s="1"/>
  <c r="BF99" i="16"/>
  <c r="BF28" i="16" s="1"/>
  <c r="AY99" i="16"/>
  <c r="AY28" i="16" s="1"/>
  <c r="AX99" i="16"/>
  <c r="AX28" i="16" s="1"/>
  <c r="AY135" i="16"/>
  <c r="AY31" i="16" s="1"/>
  <c r="AZ220" i="16"/>
  <c r="AZ37" i="16" s="1"/>
  <c r="AY64" i="16"/>
  <c r="AY22" i="16" s="1"/>
  <c r="BA135" i="16"/>
  <c r="BA31" i="16" s="1"/>
  <c r="BA220" i="16"/>
  <c r="BA37" i="16" s="1"/>
  <c r="AX64" i="16"/>
  <c r="AX22" i="16" s="1"/>
  <c r="BB64" i="16"/>
  <c r="BB22" i="16" s="1"/>
  <c r="BD96" i="16"/>
  <c r="AW99" i="16"/>
  <c r="AW28" i="16" s="1"/>
  <c r="BA99" i="16"/>
  <c r="BA28" i="16" s="1"/>
  <c r="BG99" i="16"/>
  <c r="BF173" i="16"/>
  <c r="BF34" i="16" s="1"/>
  <c r="BD162" i="16"/>
  <c r="BD156" i="16"/>
  <c r="BE123" i="16"/>
  <c r="BD76" i="16"/>
  <c r="BE246" i="16"/>
  <c r="BE245" i="16" s="1"/>
  <c r="BE243" i="16" s="1"/>
  <c r="BE40" i="16" s="1"/>
  <c r="BD245" i="16"/>
  <c r="BD243" i="16" s="1"/>
  <c r="BD40" i="16" s="1"/>
  <c r="BC245" i="16"/>
  <c r="BC243" i="16" s="1"/>
  <c r="BC40" i="16" s="1"/>
  <c r="BE238" i="16"/>
  <c r="BD238" i="16"/>
  <c r="BD234" i="16"/>
  <c r="BE235" i="16"/>
  <c r="BE234" i="16" s="1"/>
  <c r="BC234" i="16"/>
  <c r="BC220" i="16" s="1"/>
  <c r="BC37" i="16" s="1"/>
  <c r="BD229" i="16"/>
  <c r="BD223" i="16"/>
  <c r="BE218" i="16"/>
  <c r="BE216" i="16" s="1"/>
  <c r="BD216" i="16"/>
  <c r="BC216" i="16"/>
  <c r="BE214" i="16"/>
  <c r="BE213" i="16" s="1"/>
  <c r="BD213" i="16"/>
  <c r="BD211" i="16"/>
  <c r="BE211" i="16" s="1"/>
  <c r="BE209" i="16"/>
  <c r="BD204" i="16"/>
  <c r="BE205" i="16"/>
  <c r="BE204" i="16" s="1"/>
  <c r="BC204" i="16"/>
  <c r="BD189" i="16"/>
  <c r="BE187" i="16"/>
  <c r="BE186" i="16" s="1"/>
  <c r="BD186" i="16"/>
  <c r="BE184" i="16"/>
  <c r="BE183" i="16" s="1"/>
  <c r="BD183" i="16"/>
  <c r="BE180" i="16"/>
  <c r="BE179" i="16" s="1"/>
  <c r="BD179" i="16"/>
  <c r="BC179" i="16"/>
  <c r="BD175" i="16"/>
  <c r="BE176" i="16"/>
  <c r="BE175" i="16" s="1"/>
  <c r="BC175" i="16"/>
  <c r="BD168" i="16"/>
  <c r="BE163" i="16"/>
  <c r="BE162" i="16" s="1"/>
  <c r="BD159" i="16"/>
  <c r="BD143" i="16"/>
  <c r="BE141" i="16"/>
  <c r="BE140" i="16" s="1"/>
  <c r="BD140" i="16"/>
  <c r="BD132" i="16"/>
  <c r="BE121" i="16"/>
  <c r="BE120" i="16" s="1"/>
  <c r="BD120" i="16"/>
  <c r="BD123" i="16"/>
  <c r="BD116" i="16"/>
  <c r="BE117" i="16"/>
  <c r="BE116" i="16" s="1"/>
  <c r="BC116" i="16"/>
  <c r="BD112" i="16"/>
  <c r="BE113" i="16"/>
  <c r="BE112" i="16" s="1"/>
  <c r="BE102" i="16"/>
  <c r="BE101" i="16" s="1"/>
  <c r="BD101" i="16"/>
  <c r="BC101" i="16"/>
  <c r="BD91" i="16"/>
  <c r="BE93" i="16"/>
  <c r="BE91" i="16" s="1"/>
  <c r="BD87" i="16"/>
  <c r="BE88" i="16"/>
  <c r="BE87" i="16" s="1"/>
  <c r="BC82" i="16"/>
  <c r="BC25" i="16" s="1"/>
  <c r="BE85" i="16"/>
  <c r="BE84" i="16" s="1"/>
  <c r="BD84" i="16"/>
  <c r="BE79" i="16"/>
  <c r="BD79" i="16"/>
  <c r="BE69" i="16"/>
  <c r="BD69" i="16"/>
  <c r="BC69" i="16"/>
  <c r="BC64" i="16" s="1"/>
  <c r="BC22" i="16" s="1"/>
  <c r="BE66" i="16"/>
  <c r="BD66" i="16"/>
  <c r="AZ135" i="16"/>
  <c r="AZ31" i="16" s="1"/>
  <c r="AW135" i="16"/>
  <c r="AW31" i="16" s="1"/>
  <c r="AX135" i="16"/>
  <c r="AX31" i="16" s="1"/>
  <c r="BB135" i="16"/>
  <c r="BB31" i="16" s="1"/>
  <c r="BF135" i="16"/>
  <c r="BF31" i="16" s="1"/>
  <c r="AV220" i="16"/>
  <c r="AV37" i="16" s="1"/>
  <c r="AV99" i="16"/>
  <c r="AV28" i="16" s="1"/>
  <c r="AV82" i="16"/>
  <c r="AV25" i="16" s="1"/>
  <c r="AV64" i="16"/>
  <c r="AV22" i="16" s="1"/>
  <c r="AQ202" i="16"/>
  <c r="AQ198" i="16"/>
  <c r="AG120" i="16"/>
  <c r="AF120" i="16"/>
  <c r="AE120" i="16"/>
  <c r="AD120" i="16"/>
  <c r="AC120" i="16"/>
  <c r="AB120" i="16"/>
  <c r="AA120" i="16"/>
  <c r="AH253" i="16"/>
  <c r="AI253" i="16" s="1"/>
  <c r="AJ253" i="16" s="1"/>
  <c r="AH252" i="16"/>
  <c r="AI252" i="16" s="1"/>
  <c r="AJ252" i="16" s="1"/>
  <c r="AH251" i="16"/>
  <c r="AI251" i="16" s="1"/>
  <c r="AJ251" i="16" s="1"/>
  <c r="AH250" i="16"/>
  <c r="AI250" i="16" s="1"/>
  <c r="AJ250" i="16" s="1"/>
  <c r="AH249" i="16"/>
  <c r="AI249" i="16" s="1"/>
  <c r="AJ249" i="16" s="1"/>
  <c r="AH248" i="16"/>
  <c r="AI248" i="16" s="1"/>
  <c r="AJ248" i="16" s="1"/>
  <c r="AH247" i="16"/>
  <c r="AI247" i="16" s="1"/>
  <c r="AJ247" i="16" s="1"/>
  <c r="AH246" i="16"/>
  <c r="AI246" i="16" s="1"/>
  <c r="AJ246" i="16" s="1"/>
  <c r="AH241" i="16"/>
  <c r="AI241" i="16" s="1"/>
  <c r="AJ241" i="16" s="1"/>
  <c r="AH240" i="16"/>
  <c r="AI240" i="16" s="1"/>
  <c r="AJ240" i="16" s="1"/>
  <c r="AH239" i="16"/>
  <c r="AI239" i="16" s="1"/>
  <c r="AJ239" i="16" s="1"/>
  <c r="AH236" i="16"/>
  <c r="AI236" i="16" s="1"/>
  <c r="AJ236" i="16" s="1"/>
  <c r="AH235" i="16"/>
  <c r="AI235" i="16" s="1"/>
  <c r="AJ235" i="16" s="1"/>
  <c r="AH232" i="16"/>
  <c r="AI232" i="16" s="1"/>
  <c r="AJ232" i="16" s="1"/>
  <c r="AH231" i="16"/>
  <c r="AI231" i="16" s="1"/>
  <c r="AJ231" i="16" s="1"/>
  <c r="AH230" i="16"/>
  <c r="AI230" i="16" s="1"/>
  <c r="AJ230" i="16" s="1"/>
  <c r="AH229" i="16"/>
  <c r="AI229" i="16" s="1"/>
  <c r="AJ229" i="16" s="1"/>
  <c r="AH226" i="16"/>
  <c r="AI226" i="16" s="1"/>
  <c r="AJ226" i="16" s="1"/>
  <c r="AH225" i="16"/>
  <c r="AI225" i="16" s="1"/>
  <c r="AJ225" i="16" s="1"/>
  <c r="AH224" i="16"/>
  <c r="AI224" i="16" s="1"/>
  <c r="AJ224" i="16" s="1"/>
  <c r="AH223" i="16"/>
  <c r="AI223" i="16" s="1"/>
  <c r="AJ223" i="16" s="1"/>
  <c r="AH218" i="16"/>
  <c r="AI218" i="16" s="1"/>
  <c r="AJ218" i="16" s="1"/>
  <c r="AH217" i="16"/>
  <c r="AI217" i="16" s="1"/>
  <c r="AJ217" i="16" s="1"/>
  <c r="AH214" i="16"/>
  <c r="AI214" i="16" s="1"/>
  <c r="AJ214" i="16" s="1"/>
  <c r="AH211" i="16"/>
  <c r="AI211" i="16" s="1"/>
  <c r="AJ211" i="16" s="1"/>
  <c r="AH210" i="16"/>
  <c r="AI210" i="16" s="1"/>
  <c r="AJ210" i="16" s="1"/>
  <c r="AH209" i="16"/>
  <c r="AI209" i="16" s="1"/>
  <c r="AJ209" i="16" s="1"/>
  <c r="AH206" i="16"/>
  <c r="AI206" i="16" s="1"/>
  <c r="AJ206" i="16" s="1"/>
  <c r="AH205" i="16"/>
  <c r="AI205" i="16" s="1"/>
  <c r="AJ205" i="16" s="1"/>
  <c r="AH202" i="16"/>
  <c r="AH197" i="16"/>
  <c r="AI197" i="16" s="1"/>
  <c r="AJ197" i="16" s="1"/>
  <c r="AH190" i="16"/>
  <c r="AI190" i="16" s="1"/>
  <c r="AJ190" i="16" s="1"/>
  <c r="AH187" i="16"/>
  <c r="AI187" i="16" s="1"/>
  <c r="AJ187" i="16" s="1"/>
  <c r="AH184" i="16"/>
  <c r="AI184" i="16" s="1"/>
  <c r="AJ184" i="16" s="1"/>
  <c r="AH181" i="16"/>
  <c r="AI181" i="16" s="1"/>
  <c r="AJ181" i="16" s="1"/>
  <c r="AH180" i="16"/>
  <c r="AI180" i="16" s="1"/>
  <c r="AJ180" i="16" s="1"/>
  <c r="AH177" i="16"/>
  <c r="AI177" i="16" s="1"/>
  <c r="AJ177" i="16" s="1"/>
  <c r="AH176" i="16"/>
  <c r="AI176" i="16" s="1"/>
  <c r="AJ176" i="16" s="1"/>
  <c r="AH171" i="16"/>
  <c r="AI171" i="16" s="1"/>
  <c r="AJ171" i="16" s="1"/>
  <c r="AH168" i="16"/>
  <c r="AI168" i="16" s="1"/>
  <c r="AJ168" i="16" s="1"/>
  <c r="AH165" i="16"/>
  <c r="AI165" i="16" s="1"/>
  <c r="AJ165" i="16" s="1"/>
  <c r="AH164" i="16"/>
  <c r="AI164" i="16" s="1"/>
  <c r="AJ164" i="16" s="1"/>
  <c r="AH163" i="16"/>
  <c r="AI163" i="16" s="1"/>
  <c r="AJ163" i="16" s="1"/>
  <c r="AH160" i="16"/>
  <c r="AI160" i="16" s="1"/>
  <c r="AJ160" i="16" s="1"/>
  <c r="AH157" i="16"/>
  <c r="AI157" i="16" s="1"/>
  <c r="AJ157" i="16" s="1"/>
  <c r="AH154" i="16"/>
  <c r="AI154" i="16" s="1"/>
  <c r="AJ154" i="16" s="1"/>
  <c r="AH149" i="16"/>
  <c r="AI149" i="16" s="1"/>
  <c r="AJ149" i="16" s="1"/>
  <c r="AH146" i="16"/>
  <c r="AI146" i="16" s="1"/>
  <c r="AJ146" i="16" s="1"/>
  <c r="AH145" i="16"/>
  <c r="AI145" i="16" s="1"/>
  <c r="AJ145" i="16" s="1"/>
  <c r="AH144" i="16"/>
  <c r="AI144" i="16" s="1"/>
  <c r="AJ144" i="16" s="1"/>
  <c r="AH141" i="16"/>
  <c r="AI141" i="16" s="1"/>
  <c r="AJ141" i="16" s="1"/>
  <c r="AH138" i="16"/>
  <c r="AI138" i="16" s="1"/>
  <c r="AJ138" i="16" s="1"/>
  <c r="AH133" i="16"/>
  <c r="AI133" i="16" s="1"/>
  <c r="AJ133" i="16" s="1"/>
  <c r="AH121" i="16"/>
  <c r="AH120" i="16" s="1"/>
  <c r="AH130" i="16"/>
  <c r="AI130" i="16" s="1"/>
  <c r="AJ130" i="16" s="1"/>
  <c r="AH129" i="16"/>
  <c r="AI129" i="16" s="1"/>
  <c r="AJ129" i="16" s="1"/>
  <c r="AH128" i="16"/>
  <c r="AI128" i="16" s="1"/>
  <c r="AJ128" i="16" s="1"/>
  <c r="AH127" i="16"/>
  <c r="AI127" i="16" s="1"/>
  <c r="AJ127" i="16" s="1"/>
  <c r="AH126" i="16"/>
  <c r="AI126" i="16" s="1"/>
  <c r="AJ126" i="16" s="1"/>
  <c r="AH125" i="16"/>
  <c r="AI125" i="16" s="1"/>
  <c r="AJ125" i="16" s="1"/>
  <c r="AH124" i="16"/>
  <c r="AI124" i="16" s="1"/>
  <c r="AJ124" i="16" s="1"/>
  <c r="AH118" i="16"/>
  <c r="AI118" i="16" s="1"/>
  <c r="AJ118" i="16" s="1"/>
  <c r="AH117" i="16"/>
  <c r="AI117" i="16" s="1"/>
  <c r="AJ117" i="16" s="1"/>
  <c r="AH114" i="16"/>
  <c r="AI114" i="16" s="1"/>
  <c r="AJ114" i="16" s="1"/>
  <c r="AH113" i="16"/>
  <c r="AI113" i="16" s="1"/>
  <c r="AJ113" i="16" s="1"/>
  <c r="AH110" i="16"/>
  <c r="AI110" i="16" s="1"/>
  <c r="AJ110" i="16" s="1"/>
  <c r="AH104" i="16"/>
  <c r="AI104" i="16" s="1"/>
  <c r="AJ104" i="16" s="1"/>
  <c r="AH103" i="16"/>
  <c r="AI103" i="16" s="1"/>
  <c r="AJ103" i="16" s="1"/>
  <c r="AH102" i="16"/>
  <c r="AI102" i="16" s="1"/>
  <c r="AJ102" i="16" s="1"/>
  <c r="AH97" i="16"/>
  <c r="AI97" i="16" s="1"/>
  <c r="AJ97" i="16" s="1"/>
  <c r="AH94" i="16"/>
  <c r="AI94" i="16" s="1"/>
  <c r="AJ94" i="16" s="1"/>
  <c r="AH93" i="16"/>
  <c r="AI93" i="16" s="1"/>
  <c r="AJ93" i="16" s="1"/>
  <c r="AH92" i="16"/>
  <c r="AI92" i="16" s="1"/>
  <c r="AJ92" i="16" s="1"/>
  <c r="AH89" i="16"/>
  <c r="AI89" i="16" s="1"/>
  <c r="AJ89" i="16" s="1"/>
  <c r="AH88" i="16"/>
  <c r="AI88" i="16" s="1"/>
  <c r="AJ88" i="16" s="1"/>
  <c r="AH85" i="16"/>
  <c r="AI85" i="16" s="1"/>
  <c r="AJ85" i="16" s="1"/>
  <c r="AH80" i="16"/>
  <c r="AI80" i="16" s="1"/>
  <c r="AJ80" i="16" s="1"/>
  <c r="AH77" i="16"/>
  <c r="AI77" i="16" s="1"/>
  <c r="AJ77" i="16" s="1"/>
  <c r="AH74" i="16"/>
  <c r="AI74" i="16" s="1"/>
  <c r="AJ74" i="16" s="1"/>
  <c r="AH71" i="16"/>
  <c r="AI71" i="16" s="1"/>
  <c r="AJ71" i="16" s="1"/>
  <c r="AH70" i="16"/>
  <c r="AI70" i="16" s="1"/>
  <c r="AJ70" i="16" s="1"/>
  <c r="AH67" i="16"/>
  <c r="AI67" i="16" s="1"/>
  <c r="AJ67" i="16" s="1"/>
  <c r="BE64" i="16" l="1"/>
  <c r="BE22" i="16" s="1"/>
  <c r="BC99" i="16"/>
  <c r="BC28" i="16" s="1"/>
  <c r="AI121" i="16"/>
  <c r="AJ121" i="16" s="1"/>
  <c r="AJ120" i="16" s="1"/>
  <c r="BF50" i="16"/>
  <c r="BF7" i="16" s="1"/>
  <c r="BE208" i="16"/>
  <c r="BE82" i="16"/>
  <c r="BE25" i="16" s="1"/>
  <c r="BD82" i="16"/>
  <c r="BD25" i="16" s="1"/>
  <c r="BE229" i="16"/>
  <c r="BE228" i="16" s="1"/>
  <c r="BD228" i="16"/>
  <c r="BD222" i="16"/>
  <c r="BE223" i="16"/>
  <c r="BE222" i="16" s="1"/>
  <c r="BD208" i="16"/>
  <c r="BE168" i="16"/>
  <c r="BE167" i="16" s="1"/>
  <c r="BD167" i="16"/>
  <c r="BD99" i="16"/>
  <c r="BD28" i="16" s="1"/>
  <c r="BE99" i="16"/>
  <c r="BE28" i="16" s="1"/>
  <c r="BD64" i="16"/>
  <c r="BD22" i="16" s="1"/>
  <c r="AI120" i="16" l="1"/>
  <c r="BE220" i="16"/>
  <c r="BE37" i="16" s="1"/>
  <c r="BD220" i="16"/>
  <c r="BD37" i="16" s="1"/>
  <c r="X245" i="16" l="1"/>
  <c r="W245" i="16"/>
  <c r="V245" i="16"/>
  <c r="U245" i="16"/>
  <c r="T245" i="16"/>
  <c r="S245" i="16"/>
  <c r="R245" i="16"/>
  <c r="Q245" i="16"/>
  <c r="P245" i="16"/>
  <c r="N245" i="16"/>
  <c r="M245" i="16"/>
  <c r="L245" i="16"/>
  <c r="K245" i="16"/>
  <c r="J245" i="16"/>
  <c r="I245" i="16"/>
  <c r="H245" i="16"/>
  <c r="X238" i="16"/>
  <c r="W238" i="16"/>
  <c r="V238" i="16"/>
  <c r="U238" i="16"/>
  <c r="T238" i="16"/>
  <c r="S238" i="16"/>
  <c r="R238" i="16"/>
  <c r="Q238" i="16"/>
  <c r="P238" i="16"/>
  <c r="N238" i="16"/>
  <c r="M238" i="16"/>
  <c r="L238" i="16"/>
  <c r="K238" i="16"/>
  <c r="J238" i="16"/>
  <c r="I238" i="16"/>
  <c r="H238" i="16"/>
  <c r="X234" i="16"/>
  <c r="W234" i="16"/>
  <c r="V234" i="16"/>
  <c r="U234" i="16"/>
  <c r="T234" i="16"/>
  <c r="S234" i="16"/>
  <c r="R234" i="16"/>
  <c r="Q234" i="16"/>
  <c r="P234" i="16"/>
  <c r="N234" i="16"/>
  <c r="M234" i="16"/>
  <c r="L234" i="16"/>
  <c r="K234" i="16"/>
  <c r="J234" i="16"/>
  <c r="I234" i="16"/>
  <c r="H234" i="16"/>
  <c r="H228" i="16"/>
  <c r="H222" i="16"/>
  <c r="P220" i="16"/>
  <c r="X216" i="16"/>
  <c r="W216" i="16"/>
  <c r="V216" i="16"/>
  <c r="U216" i="16"/>
  <c r="T216" i="16"/>
  <c r="S216" i="16"/>
  <c r="R216" i="16"/>
  <c r="Q216" i="16"/>
  <c r="P216" i="16"/>
  <c r="N216" i="16"/>
  <c r="M216" i="16"/>
  <c r="L216" i="16"/>
  <c r="K216" i="16"/>
  <c r="J216" i="16"/>
  <c r="I216" i="16"/>
  <c r="H216" i="16"/>
  <c r="X213" i="16"/>
  <c r="W213" i="16"/>
  <c r="V213" i="16"/>
  <c r="U213" i="16"/>
  <c r="T213" i="16"/>
  <c r="S213" i="16"/>
  <c r="R213" i="16"/>
  <c r="Q213" i="16"/>
  <c r="P213" i="16"/>
  <c r="N213" i="16"/>
  <c r="M213" i="16"/>
  <c r="L213" i="16"/>
  <c r="K213" i="16"/>
  <c r="J213" i="16"/>
  <c r="I213" i="16"/>
  <c r="H213" i="16"/>
  <c r="X208" i="16"/>
  <c r="W208" i="16"/>
  <c r="V208" i="16"/>
  <c r="U208" i="16"/>
  <c r="T208" i="16"/>
  <c r="S208" i="16"/>
  <c r="R208" i="16"/>
  <c r="Q208" i="16"/>
  <c r="P208" i="16"/>
  <c r="N208" i="16"/>
  <c r="M208" i="16"/>
  <c r="L208" i="16"/>
  <c r="K208" i="16"/>
  <c r="J208" i="16"/>
  <c r="I208" i="16"/>
  <c r="H208" i="16"/>
  <c r="X204" i="16"/>
  <c r="W204" i="16"/>
  <c r="V204" i="16"/>
  <c r="U204" i="16"/>
  <c r="T204" i="16"/>
  <c r="S204" i="16"/>
  <c r="R204" i="16"/>
  <c r="Q204" i="16"/>
  <c r="P204" i="16"/>
  <c r="N204" i="16"/>
  <c r="M204" i="16"/>
  <c r="L204" i="16"/>
  <c r="K204" i="16"/>
  <c r="J204" i="16"/>
  <c r="I204" i="16"/>
  <c r="H204" i="16"/>
  <c r="X192" i="16"/>
  <c r="X173" i="16" s="1"/>
  <c r="W192" i="16"/>
  <c r="V192" i="16"/>
  <c r="U192" i="16"/>
  <c r="S192" i="16"/>
  <c r="R192" i="16"/>
  <c r="Q192" i="16"/>
  <c r="P192" i="16"/>
  <c r="N192" i="16"/>
  <c r="M192" i="16"/>
  <c r="L192" i="16"/>
  <c r="K192" i="16"/>
  <c r="J192" i="16"/>
  <c r="I192" i="16"/>
  <c r="H192" i="16"/>
  <c r="X189" i="16"/>
  <c r="W189" i="16"/>
  <c r="V189" i="16"/>
  <c r="U189" i="16"/>
  <c r="T189" i="16"/>
  <c r="S189" i="16"/>
  <c r="R189" i="16"/>
  <c r="Q189" i="16"/>
  <c r="P189" i="16"/>
  <c r="N189" i="16"/>
  <c r="M189" i="16"/>
  <c r="L189" i="16"/>
  <c r="K189" i="16"/>
  <c r="J189" i="16"/>
  <c r="I189" i="16"/>
  <c r="H189" i="16"/>
  <c r="X186" i="16"/>
  <c r="W186" i="16"/>
  <c r="V186" i="16"/>
  <c r="U186" i="16"/>
  <c r="T186" i="16"/>
  <c r="S186" i="16"/>
  <c r="R186" i="16"/>
  <c r="Q186" i="16"/>
  <c r="P186" i="16"/>
  <c r="N186" i="16"/>
  <c r="M186" i="16"/>
  <c r="L186" i="16"/>
  <c r="K186" i="16"/>
  <c r="J186" i="16"/>
  <c r="I186" i="16"/>
  <c r="H186" i="16"/>
  <c r="X183" i="16"/>
  <c r="W183" i="16"/>
  <c r="V183" i="16"/>
  <c r="U183" i="16"/>
  <c r="T183" i="16"/>
  <c r="S183" i="16"/>
  <c r="R183" i="16"/>
  <c r="Q183" i="16"/>
  <c r="P183" i="16"/>
  <c r="N183" i="16"/>
  <c r="M183" i="16"/>
  <c r="L183" i="16"/>
  <c r="K183" i="16"/>
  <c r="J183" i="16"/>
  <c r="I183" i="16"/>
  <c r="H183" i="16"/>
  <c r="X179" i="16"/>
  <c r="W179" i="16"/>
  <c r="V179" i="16"/>
  <c r="U179" i="16"/>
  <c r="T179" i="16"/>
  <c r="S179" i="16"/>
  <c r="R179" i="16"/>
  <c r="Q179" i="16"/>
  <c r="N179" i="16"/>
  <c r="M179" i="16"/>
  <c r="L179" i="16"/>
  <c r="K179" i="16"/>
  <c r="J179" i="16"/>
  <c r="I179" i="16"/>
  <c r="H179" i="16"/>
  <c r="X175" i="16"/>
  <c r="W175" i="16"/>
  <c r="V175" i="16"/>
  <c r="U175" i="16"/>
  <c r="T175" i="16"/>
  <c r="S175" i="16"/>
  <c r="R175" i="16"/>
  <c r="R173" i="16" s="1"/>
  <c r="Q175" i="16"/>
  <c r="P175" i="16"/>
  <c r="N175" i="16"/>
  <c r="M175" i="16"/>
  <c r="L175" i="16"/>
  <c r="K175" i="16"/>
  <c r="J175" i="16"/>
  <c r="I175" i="16"/>
  <c r="H175" i="16"/>
  <c r="X162" i="16"/>
  <c r="W162" i="16"/>
  <c r="V162" i="16"/>
  <c r="U162" i="16"/>
  <c r="T162" i="16"/>
  <c r="R162" i="16"/>
  <c r="Q162" i="16"/>
  <c r="P162" i="16"/>
  <c r="N162" i="16"/>
  <c r="M162" i="16"/>
  <c r="L162" i="16"/>
  <c r="K162" i="16"/>
  <c r="J162" i="16"/>
  <c r="I162" i="16"/>
  <c r="H162" i="16"/>
  <c r="Y148" i="16"/>
  <c r="X148" i="16"/>
  <c r="W148" i="16"/>
  <c r="V148" i="16"/>
  <c r="U148" i="16"/>
  <c r="T148" i="16"/>
  <c r="R148" i="16"/>
  <c r="Q148" i="16"/>
  <c r="P148" i="16"/>
  <c r="N148" i="16"/>
  <c r="M148" i="16"/>
  <c r="L148" i="16"/>
  <c r="K148" i="16"/>
  <c r="J148" i="16"/>
  <c r="I148" i="16"/>
  <c r="H148" i="16"/>
  <c r="X143" i="16"/>
  <c r="W143" i="16"/>
  <c r="V143" i="16"/>
  <c r="U143" i="16"/>
  <c r="T143" i="16"/>
  <c r="R143" i="16"/>
  <c r="Q143" i="16"/>
  <c r="P143" i="16"/>
  <c r="N143" i="16"/>
  <c r="M143" i="16"/>
  <c r="L143" i="16"/>
  <c r="K143" i="16"/>
  <c r="J143" i="16"/>
  <c r="I143" i="16"/>
  <c r="H143" i="16"/>
  <c r="X170" i="16"/>
  <c r="W170" i="16"/>
  <c r="V170" i="16"/>
  <c r="U170" i="16"/>
  <c r="T170" i="16"/>
  <c r="R170" i="16"/>
  <c r="Q170" i="16"/>
  <c r="P170" i="16"/>
  <c r="N170" i="16"/>
  <c r="M170" i="16"/>
  <c r="L170" i="16"/>
  <c r="K170" i="16"/>
  <c r="J170" i="16"/>
  <c r="I170" i="16"/>
  <c r="H170" i="16"/>
  <c r="X167" i="16"/>
  <c r="W167" i="16"/>
  <c r="V167" i="16"/>
  <c r="U167" i="16"/>
  <c r="T167" i="16"/>
  <c r="R167" i="16"/>
  <c r="Q167" i="16"/>
  <c r="P167" i="16"/>
  <c r="N167" i="16"/>
  <c r="M167" i="16"/>
  <c r="L167" i="16"/>
  <c r="K167" i="16"/>
  <c r="J167" i="16"/>
  <c r="I167" i="16"/>
  <c r="H167" i="16"/>
  <c r="X159" i="16"/>
  <c r="W159" i="16"/>
  <c r="V159" i="16"/>
  <c r="U159" i="16"/>
  <c r="T159" i="16"/>
  <c r="R159" i="16"/>
  <c r="Q159" i="16"/>
  <c r="P159" i="16"/>
  <c r="N159" i="16"/>
  <c r="M159" i="16"/>
  <c r="L159" i="16"/>
  <c r="K159" i="16"/>
  <c r="J159" i="16"/>
  <c r="I159" i="16"/>
  <c r="H159" i="16"/>
  <c r="X156" i="16"/>
  <c r="W156" i="16"/>
  <c r="V156" i="16"/>
  <c r="U156" i="16"/>
  <c r="T156" i="16"/>
  <c r="R156" i="16"/>
  <c r="Q156" i="16"/>
  <c r="P156" i="16"/>
  <c r="N156" i="16"/>
  <c r="M156" i="16"/>
  <c r="L156" i="16"/>
  <c r="K156" i="16"/>
  <c r="J156" i="16"/>
  <c r="I156" i="16"/>
  <c r="H156" i="16"/>
  <c r="X140" i="16"/>
  <c r="W140" i="16"/>
  <c r="V140" i="16"/>
  <c r="U140" i="16"/>
  <c r="T140" i="16"/>
  <c r="R140" i="16"/>
  <c r="Q140" i="16"/>
  <c r="P140" i="16"/>
  <c r="N140" i="16"/>
  <c r="M140" i="16"/>
  <c r="L140" i="16"/>
  <c r="K140" i="16"/>
  <c r="J140" i="16"/>
  <c r="I140" i="16"/>
  <c r="H140" i="16"/>
  <c r="X137" i="16"/>
  <c r="W137" i="16"/>
  <c r="V137" i="16"/>
  <c r="U137" i="16"/>
  <c r="T137" i="16"/>
  <c r="R137" i="16"/>
  <c r="Q137" i="16"/>
  <c r="P137" i="16"/>
  <c r="N137" i="16"/>
  <c r="M137" i="16"/>
  <c r="L137" i="16"/>
  <c r="K137" i="16"/>
  <c r="J137" i="16"/>
  <c r="I137" i="16"/>
  <c r="H137" i="16"/>
  <c r="Y132" i="16"/>
  <c r="X132" i="16"/>
  <c r="W132" i="16"/>
  <c r="V132" i="16"/>
  <c r="U132" i="16"/>
  <c r="T132" i="16"/>
  <c r="S132" i="16"/>
  <c r="R132" i="16"/>
  <c r="Q132" i="16"/>
  <c r="P132" i="16"/>
  <c r="N132" i="16"/>
  <c r="M132" i="16"/>
  <c r="L132" i="16"/>
  <c r="K132" i="16"/>
  <c r="J132" i="16"/>
  <c r="I132" i="16"/>
  <c r="H132" i="16"/>
  <c r="X120" i="16"/>
  <c r="W120" i="16"/>
  <c r="V120" i="16"/>
  <c r="U120" i="16"/>
  <c r="T120" i="16"/>
  <c r="S120" i="16"/>
  <c r="R120" i="16"/>
  <c r="Q120" i="16"/>
  <c r="P120" i="16"/>
  <c r="N120" i="16"/>
  <c r="M120" i="16"/>
  <c r="L120" i="16"/>
  <c r="K120" i="16"/>
  <c r="J120" i="16"/>
  <c r="I120" i="16"/>
  <c r="H120" i="16"/>
  <c r="X123" i="16"/>
  <c r="W123" i="16"/>
  <c r="V123" i="16"/>
  <c r="U123" i="16"/>
  <c r="T123" i="16"/>
  <c r="S123" i="16"/>
  <c r="R123" i="16"/>
  <c r="Q123" i="16"/>
  <c r="P123" i="16"/>
  <c r="N123" i="16"/>
  <c r="M123" i="16"/>
  <c r="L123" i="16"/>
  <c r="K123" i="16"/>
  <c r="J123" i="16"/>
  <c r="I123" i="16"/>
  <c r="H123" i="16"/>
  <c r="X116" i="16"/>
  <c r="W116" i="16"/>
  <c r="V116" i="16"/>
  <c r="U116" i="16"/>
  <c r="T116" i="16"/>
  <c r="S116" i="16"/>
  <c r="R116" i="16"/>
  <c r="Q116" i="16"/>
  <c r="P116" i="16"/>
  <c r="N116" i="16"/>
  <c r="M116" i="16"/>
  <c r="L116" i="16"/>
  <c r="K116" i="16"/>
  <c r="J116" i="16"/>
  <c r="I116" i="16"/>
  <c r="H116" i="16"/>
  <c r="Y112" i="16"/>
  <c r="X112" i="16"/>
  <c r="W112" i="16"/>
  <c r="V112" i="16"/>
  <c r="U112" i="16"/>
  <c r="T112" i="16"/>
  <c r="S112" i="16"/>
  <c r="R112" i="16"/>
  <c r="Q112" i="16"/>
  <c r="P112" i="16"/>
  <c r="O112" i="16"/>
  <c r="N112" i="16"/>
  <c r="M112" i="16"/>
  <c r="L112" i="16"/>
  <c r="K112" i="16"/>
  <c r="J112" i="16"/>
  <c r="I112" i="16"/>
  <c r="H112" i="16"/>
  <c r="X101" i="16"/>
  <c r="W101" i="16"/>
  <c r="V101" i="16"/>
  <c r="U101" i="16"/>
  <c r="T101" i="16"/>
  <c r="S101" i="16"/>
  <c r="R101" i="16"/>
  <c r="Q101" i="16"/>
  <c r="P101" i="16"/>
  <c r="N101" i="16"/>
  <c r="M101" i="16"/>
  <c r="L101" i="16"/>
  <c r="K101" i="16"/>
  <c r="J101" i="16"/>
  <c r="I101" i="16"/>
  <c r="H101" i="16"/>
  <c r="Y87" i="16"/>
  <c r="X87" i="16"/>
  <c r="W87" i="16"/>
  <c r="V87" i="16"/>
  <c r="U87" i="16"/>
  <c r="T87" i="16"/>
  <c r="S87" i="16"/>
  <c r="R87" i="16"/>
  <c r="Q87" i="16"/>
  <c r="P87" i="16"/>
  <c r="N87" i="16"/>
  <c r="M87" i="16"/>
  <c r="L87" i="16"/>
  <c r="K87" i="16"/>
  <c r="J87" i="16"/>
  <c r="I87" i="16"/>
  <c r="H87" i="16"/>
  <c r="Y96" i="16"/>
  <c r="X96" i="16"/>
  <c r="W96" i="16"/>
  <c r="V96" i="16"/>
  <c r="U96" i="16"/>
  <c r="T96" i="16"/>
  <c r="S96" i="16"/>
  <c r="R96" i="16"/>
  <c r="Q96" i="16"/>
  <c r="P96" i="16"/>
  <c r="N96" i="16"/>
  <c r="M96" i="16"/>
  <c r="L96" i="16"/>
  <c r="K96" i="16"/>
  <c r="J96" i="16"/>
  <c r="I96" i="16"/>
  <c r="H96" i="16"/>
  <c r="Y84" i="16"/>
  <c r="X84" i="16"/>
  <c r="W84" i="16"/>
  <c r="V84" i="16"/>
  <c r="U84" i="16"/>
  <c r="T84" i="16"/>
  <c r="S84" i="16"/>
  <c r="R84" i="16"/>
  <c r="Q84" i="16"/>
  <c r="P84" i="16"/>
  <c r="N84" i="16"/>
  <c r="M84" i="16"/>
  <c r="L84" i="16"/>
  <c r="K84" i="16"/>
  <c r="J84" i="16"/>
  <c r="I84" i="16"/>
  <c r="H84" i="16"/>
  <c r="X79" i="16"/>
  <c r="W79" i="16"/>
  <c r="V79" i="16"/>
  <c r="U79" i="16"/>
  <c r="T79" i="16"/>
  <c r="S79" i="16"/>
  <c r="R79" i="16"/>
  <c r="Q79" i="16"/>
  <c r="P79" i="16"/>
  <c r="N79" i="16"/>
  <c r="M79" i="16"/>
  <c r="L79" i="16"/>
  <c r="K79" i="16"/>
  <c r="J79" i="16"/>
  <c r="I79" i="16"/>
  <c r="H79" i="16"/>
  <c r="X76" i="16"/>
  <c r="W76" i="16"/>
  <c r="V76" i="16"/>
  <c r="U76" i="16"/>
  <c r="T76" i="16"/>
  <c r="S76" i="16"/>
  <c r="R76" i="16"/>
  <c r="Q76" i="16"/>
  <c r="P76" i="16"/>
  <c r="N76" i="16"/>
  <c r="M76" i="16"/>
  <c r="L76" i="16"/>
  <c r="K76" i="16"/>
  <c r="J76" i="16"/>
  <c r="I76" i="16"/>
  <c r="H76" i="16"/>
  <c r="Y73" i="16"/>
  <c r="X73" i="16"/>
  <c r="W73" i="16"/>
  <c r="V73" i="16"/>
  <c r="U73" i="16"/>
  <c r="T73" i="16"/>
  <c r="S73" i="16"/>
  <c r="R73" i="16"/>
  <c r="Q73" i="16"/>
  <c r="P73" i="16"/>
  <c r="N73" i="16"/>
  <c r="M73" i="16"/>
  <c r="L73" i="16"/>
  <c r="K73" i="16"/>
  <c r="J73" i="16"/>
  <c r="I73" i="16"/>
  <c r="H73" i="16"/>
  <c r="Y69" i="16"/>
  <c r="X69" i="16"/>
  <c r="W69" i="16"/>
  <c r="V69" i="16"/>
  <c r="U69" i="16"/>
  <c r="T69" i="16"/>
  <c r="S69" i="16"/>
  <c r="R69" i="16"/>
  <c r="Q69" i="16"/>
  <c r="P69" i="16"/>
  <c r="O69" i="16"/>
  <c r="N69" i="16"/>
  <c r="M69" i="16"/>
  <c r="L69" i="16"/>
  <c r="K69" i="16"/>
  <c r="J69" i="16"/>
  <c r="I69" i="16"/>
  <c r="H69" i="16"/>
  <c r="Y66" i="16"/>
  <c r="X66" i="16"/>
  <c r="W66" i="16"/>
  <c r="V66" i="16"/>
  <c r="U66" i="16"/>
  <c r="T66" i="16"/>
  <c r="S66" i="16"/>
  <c r="R66" i="16"/>
  <c r="Q66" i="16"/>
  <c r="P66" i="16"/>
  <c r="N66" i="16"/>
  <c r="M66" i="16"/>
  <c r="L66" i="16"/>
  <c r="K66" i="16"/>
  <c r="J66" i="16"/>
  <c r="I66" i="16"/>
  <c r="H66" i="16"/>
  <c r="P173" i="16" l="1"/>
  <c r="T173" i="16"/>
  <c r="T135" i="16"/>
  <c r="X135" i="16"/>
  <c r="N173" i="16"/>
  <c r="S64" i="16"/>
  <c r="P64" i="16"/>
  <c r="J173" i="16"/>
  <c r="L173" i="16"/>
  <c r="Q135" i="16"/>
  <c r="U135" i="16"/>
  <c r="H220" i="16"/>
  <c r="N135" i="16"/>
  <c r="M99" i="16"/>
  <c r="I64" i="16"/>
  <c r="P99" i="16"/>
  <c r="R64" i="16"/>
  <c r="L64" i="16"/>
  <c r="T64" i="16"/>
  <c r="X64" i="16"/>
  <c r="R99" i="16"/>
  <c r="W64" i="16"/>
  <c r="J99" i="16"/>
  <c r="I135" i="16"/>
  <c r="M135" i="16"/>
  <c r="L99" i="16"/>
  <c r="Q173" i="16"/>
  <c r="U173" i="16"/>
  <c r="M64" i="16"/>
  <c r="Q64" i="16"/>
  <c r="I173" i="16"/>
  <c r="M173" i="16"/>
  <c r="N99" i="16"/>
  <c r="T99" i="16"/>
  <c r="X99" i="16"/>
  <c r="J64" i="16"/>
  <c r="N64" i="16"/>
  <c r="W99" i="16"/>
  <c r="I99" i="16"/>
  <c r="Q99" i="16"/>
  <c r="J135" i="16"/>
  <c r="R135" i="16"/>
  <c r="H173" i="16"/>
  <c r="K173" i="16"/>
  <c r="S173" i="16"/>
  <c r="V173" i="16"/>
  <c r="W173" i="16"/>
  <c r="K135" i="16"/>
  <c r="S135" i="16"/>
  <c r="V135" i="16"/>
  <c r="H135" i="16"/>
  <c r="L135" i="16"/>
  <c r="P135" i="16"/>
  <c r="W135" i="16"/>
  <c r="U99" i="16"/>
  <c r="H99" i="16"/>
  <c r="K99" i="16"/>
  <c r="S99" i="16"/>
  <c r="V99" i="16"/>
  <c r="K64" i="16"/>
  <c r="V64" i="16"/>
  <c r="U64" i="16"/>
  <c r="H64" i="16"/>
  <c r="O252" i="16" l="1"/>
  <c r="O197" i="16"/>
  <c r="O129" i="16" l="1"/>
  <c r="AJ245" i="16" l="1"/>
  <c r="AJ243" i="16" s="1"/>
  <c r="AJ40" i="16" s="1"/>
  <c r="AI245" i="16"/>
  <c r="AI243" i="16" s="1"/>
  <c r="AI40" i="16" s="1"/>
  <c r="AH245" i="16"/>
  <c r="AH243" i="16" s="1"/>
  <c r="AH40" i="16" s="1"/>
  <c r="AG245" i="16"/>
  <c r="AG243" i="16" s="1"/>
  <c r="AG40" i="16" s="1"/>
  <c r="AF245" i="16"/>
  <c r="AF243" i="16" s="1"/>
  <c r="AF40" i="16" s="1"/>
  <c r="AE245" i="16"/>
  <c r="AE243" i="16" s="1"/>
  <c r="AE40" i="16" s="1"/>
  <c r="AD245" i="16"/>
  <c r="AC245" i="16"/>
  <c r="AC243" i="16" s="1"/>
  <c r="AC40" i="16" s="1"/>
  <c r="AB245" i="16"/>
  <c r="AB243" i="16" s="1"/>
  <c r="AB40" i="16" s="1"/>
  <c r="AD243" i="16"/>
  <c r="AD40" i="16" s="1"/>
  <c r="AJ238" i="16"/>
  <c r="AI238" i="16"/>
  <c r="AH238" i="16"/>
  <c r="AG238" i="16"/>
  <c r="AF238" i="16"/>
  <c r="AE238" i="16"/>
  <c r="AD238" i="16"/>
  <c r="AC238" i="16"/>
  <c r="AB238" i="16"/>
  <c r="AJ234" i="16"/>
  <c r="AI234" i="16"/>
  <c r="AH234" i="16"/>
  <c r="AG234" i="16"/>
  <c r="AF234" i="16"/>
  <c r="AE234" i="16"/>
  <c r="AD234" i="16"/>
  <c r="AC234" i="16"/>
  <c r="AB234" i="16"/>
  <c r="AJ228" i="16"/>
  <c r="AI228" i="16"/>
  <c r="AH228" i="16"/>
  <c r="AG228" i="16"/>
  <c r="AF228" i="16"/>
  <c r="AE228" i="16"/>
  <c r="AD228" i="16"/>
  <c r="AC228" i="16"/>
  <c r="AB228" i="16"/>
  <c r="AJ222" i="16"/>
  <c r="AI222" i="16"/>
  <c r="AH222" i="16"/>
  <c r="AG222" i="16"/>
  <c r="AF222" i="16"/>
  <c r="AE222" i="16"/>
  <c r="AD222" i="16"/>
  <c r="AC222" i="16"/>
  <c r="AB222" i="16"/>
  <c r="AJ216" i="16"/>
  <c r="AI216" i="16"/>
  <c r="AH216" i="16"/>
  <c r="AG216" i="16"/>
  <c r="AF216" i="16"/>
  <c r="AE216" i="16"/>
  <c r="AD216" i="16"/>
  <c r="AC216" i="16"/>
  <c r="AB216" i="16"/>
  <c r="AJ213" i="16"/>
  <c r="AI213" i="16"/>
  <c r="AH213" i="16"/>
  <c r="AG213" i="16"/>
  <c r="AF213" i="16"/>
  <c r="AE213" i="16"/>
  <c r="AD213" i="16"/>
  <c r="AC213" i="16"/>
  <c r="AB213" i="16"/>
  <c r="AJ208" i="16"/>
  <c r="AI208" i="16"/>
  <c r="AH208" i="16"/>
  <c r="AG208" i="16"/>
  <c r="AF208" i="16"/>
  <c r="AE208" i="16"/>
  <c r="AD208" i="16"/>
  <c r="AC208" i="16"/>
  <c r="AB208" i="16"/>
  <c r="AJ204" i="16"/>
  <c r="AJ202" i="16" s="1"/>
  <c r="AJ192" i="16" s="1"/>
  <c r="AI204" i="16"/>
  <c r="AI202" i="16" s="1"/>
  <c r="AI192" i="16" s="1"/>
  <c r="AH204" i="16"/>
  <c r="AG204" i="16"/>
  <c r="AF204" i="16"/>
  <c r="AE204" i="16"/>
  <c r="AD204" i="16"/>
  <c r="AC204" i="16"/>
  <c r="AB204" i="16"/>
  <c r="AH192" i="16"/>
  <c r="AG192" i="16"/>
  <c r="AF192" i="16"/>
  <c r="AE192" i="16"/>
  <c r="AD192" i="16"/>
  <c r="AC192" i="16"/>
  <c r="AB192" i="16"/>
  <c r="AJ189" i="16"/>
  <c r="AI189" i="16"/>
  <c r="AH189" i="16"/>
  <c r="AG189" i="16"/>
  <c r="AF189" i="16"/>
  <c r="AE189" i="16"/>
  <c r="AD189" i="16"/>
  <c r="AC189" i="16"/>
  <c r="AB189" i="16"/>
  <c r="AJ186" i="16"/>
  <c r="AI186" i="16"/>
  <c r="AH186" i="16"/>
  <c r="AG186" i="16"/>
  <c r="AF186" i="16"/>
  <c r="AE186" i="16"/>
  <c r="AD186" i="16"/>
  <c r="AC186" i="16"/>
  <c r="AB186" i="16"/>
  <c r="AJ183" i="16"/>
  <c r="AI183" i="16"/>
  <c r="AH183" i="16"/>
  <c r="AG183" i="16"/>
  <c r="AF183" i="16"/>
  <c r="AE183" i="16"/>
  <c r="AD183" i="16"/>
  <c r="AC183" i="16"/>
  <c r="AB183" i="16"/>
  <c r="AJ179" i="16"/>
  <c r="AI179" i="16"/>
  <c r="AH179" i="16"/>
  <c r="AG179" i="16"/>
  <c r="AF179" i="16"/>
  <c r="AE179" i="16"/>
  <c r="AD179" i="16"/>
  <c r="AC179" i="16"/>
  <c r="AB179" i="16"/>
  <c r="AJ175" i="16"/>
  <c r="AI175" i="16"/>
  <c r="AH175" i="16"/>
  <c r="AG175" i="16"/>
  <c r="AF175" i="16"/>
  <c r="AE175" i="16"/>
  <c r="AD175" i="16"/>
  <c r="AC175" i="16"/>
  <c r="AB175" i="16"/>
  <c r="AJ170" i="16"/>
  <c r="AI170" i="16"/>
  <c r="AH170" i="16"/>
  <c r="AG170" i="16"/>
  <c r="AF170" i="16"/>
  <c r="AE170" i="16"/>
  <c r="AD170" i="16"/>
  <c r="AC170" i="16"/>
  <c r="AB170" i="16"/>
  <c r="AJ167" i="16"/>
  <c r="AI167" i="16"/>
  <c r="AH167" i="16"/>
  <c r="AG167" i="16"/>
  <c r="AF167" i="16"/>
  <c r="AE167" i="16"/>
  <c r="AD167" i="16"/>
  <c r="AC167" i="16"/>
  <c r="AB167" i="16"/>
  <c r="AJ162" i="16"/>
  <c r="AI162" i="16"/>
  <c r="AH162" i="16"/>
  <c r="AG162" i="16"/>
  <c r="AF162" i="16"/>
  <c r="AE162" i="16"/>
  <c r="AD162" i="16"/>
  <c r="AC162" i="16"/>
  <c r="AB162" i="16"/>
  <c r="AJ159" i="16"/>
  <c r="AI159" i="16"/>
  <c r="AH159" i="16"/>
  <c r="AG159" i="16"/>
  <c r="AF159" i="16"/>
  <c r="AE159" i="16"/>
  <c r="AD159" i="16"/>
  <c r="AC159" i="16"/>
  <c r="AB159" i="16"/>
  <c r="AJ156" i="16"/>
  <c r="AI156" i="16"/>
  <c r="AH156" i="16"/>
  <c r="AG156" i="16"/>
  <c r="AF156" i="16"/>
  <c r="AE156" i="16"/>
  <c r="AD156" i="16"/>
  <c r="AC156" i="16"/>
  <c r="AB156" i="16"/>
  <c r="AJ148" i="16"/>
  <c r="AI148" i="16"/>
  <c r="AH148" i="16"/>
  <c r="AG148" i="16"/>
  <c r="AF148" i="16"/>
  <c r="AE148" i="16"/>
  <c r="AD148" i="16"/>
  <c r="AC148" i="16"/>
  <c r="AB148" i="16"/>
  <c r="AJ143" i="16"/>
  <c r="AI143" i="16"/>
  <c r="AH143" i="16"/>
  <c r="AG143" i="16"/>
  <c r="AF143" i="16"/>
  <c r="AE143" i="16"/>
  <c r="AD143" i="16"/>
  <c r="AC143" i="16"/>
  <c r="AB143" i="16"/>
  <c r="AJ140" i="16"/>
  <c r="AI140" i="16"/>
  <c r="AH140" i="16"/>
  <c r="AG140" i="16"/>
  <c r="AF140" i="16"/>
  <c r="AE140" i="16"/>
  <c r="AD140" i="16"/>
  <c r="AC140" i="16"/>
  <c r="AB140" i="16"/>
  <c r="AJ137" i="16"/>
  <c r="AI137" i="16"/>
  <c r="AH137" i="16"/>
  <c r="AG137" i="16"/>
  <c r="AF137" i="16"/>
  <c r="AE137" i="16"/>
  <c r="AD137" i="16"/>
  <c r="AC137" i="16"/>
  <c r="AB137" i="16"/>
  <c r="AJ132" i="16"/>
  <c r="AI132" i="16"/>
  <c r="AH132" i="16"/>
  <c r="AG132" i="16"/>
  <c r="AF132" i="16"/>
  <c r="AE132" i="16"/>
  <c r="AD132" i="16"/>
  <c r="AC132" i="16"/>
  <c r="AB132" i="16"/>
  <c r="AJ123" i="16"/>
  <c r="AI123" i="16"/>
  <c r="AH123" i="16"/>
  <c r="AG123" i="16"/>
  <c r="AF123" i="16"/>
  <c r="AE123" i="16"/>
  <c r="AD123" i="16"/>
  <c r="AC123" i="16"/>
  <c r="AB123" i="16"/>
  <c r="AJ116" i="16"/>
  <c r="AI116" i="16"/>
  <c r="AH116" i="16"/>
  <c r="AG116" i="16"/>
  <c r="AF116" i="16"/>
  <c r="AE116" i="16"/>
  <c r="AD116" i="16"/>
  <c r="AC116" i="16"/>
  <c r="AB116" i="16"/>
  <c r="AJ112" i="16"/>
  <c r="AI112" i="16"/>
  <c r="AH112" i="16"/>
  <c r="AG112" i="16"/>
  <c r="AF112" i="16"/>
  <c r="AE112" i="16"/>
  <c r="AD112" i="16"/>
  <c r="AC112" i="16"/>
  <c r="AB112" i="16"/>
  <c r="AJ101" i="16"/>
  <c r="AI101" i="16"/>
  <c r="AH101" i="16"/>
  <c r="AG101" i="16"/>
  <c r="AF101" i="16"/>
  <c r="AE101" i="16"/>
  <c r="AD101" i="16"/>
  <c r="AC101" i="16"/>
  <c r="AB101" i="16"/>
  <c r="AJ96" i="16"/>
  <c r="AI96" i="16"/>
  <c r="AH96" i="16"/>
  <c r="AG96" i="16"/>
  <c r="AF96" i="16"/>
  <c r="AE96" i="16"/>
  <c r="AD96" i="16"/>
  <c r="AC96" i="16"/>
  <c r="AB96" i="16"/>
  <c r="AJ91" i="16"/>
  <c r="AI91" i="16"/>
  <c r="AH91" i="16"/>
  <c r="AG91" i="16"/>
  <c r="AF91" i="16"/>
  <c r="AE91" i="16"/>
  <c r="AD91" i="16"/>
  <c r="AC91" i="16"/>
  <c r="AB91" i="16"/>
  <c r="AJ87" i="16"/>
  <c r="AI87" i="16"/>
  <c r="AH87" i="16"/>
  <c r="AG87" i="16"/>
  <c r="AF87" i="16"/>
  <c r="AE87" i="16"/>
  <c r="AD87" i="16"/>
  <c r="AC87" i="16"/>
  <c r="AB87" i="16"/>
  <c r="AJ84" i="16"/>
  <c r="AI84" i="16"/>
  <c r="AH84" i="16"/>
  <c r="AG84" i="16"/>
  <c r="AF84" i="16"/>
  <c r="AE84" i="16"/>
  <c r="AD84" i="16"/>
  <c r="AC84" i="16"/>
  <c r="AB84" i="16"/>
  <c r="AJ79" i="16"/>
  <c r="AI79" i="16"/>
  <c r="AH79" i="16"/>
  <c r="AG79" i="16"/>
  <c r="AF79" i="16"/>
  <c r="AE79" i="16"/>
  <c r="AD79" i="16"/>
  <c r="AC79" i="16"/>
  <c r="AB79" i="16"/>
  <c r="AJ76" i="16"/>
  <c r="AI76" i="16"/>
  <c r="AH76" i="16"/>
  <c r="AG76" i="16"/>
  <c r="AF76" i="16"/>
  <c r="AE76" i="16"/>
  <c r="AD76" i="16"/>
  <c r="AC76" i="16"/>
  <c r="AB76" i="16"/>
  <c r="AJ73" i="16"/>
  <c r="AI73" i="16"/>
  <c r="AH73" i="16"/>
  <c r="AG73" i="16"/>
  <c r="AF73" i="16"/>
  <c r="AE73" i="16"/>
  <c r="AD73" i="16"/>
  <c r="AC73" i="16"/>
  <c r="AB73" i="16"/>
  <c r="AJ69" i="16"/>
  <c r="AI69" i="16"/>
  <c r="AH69" i="16"/>
  <c r="AG69" i="16"/>
  <c r="AF69" i="16"/>
  <c r="AE69" i="16"/>
  <c r="AD69" i="16"/>
  <c r="AC69" i="16"/>
  <c r="AB69" i="16"/>
  <c r="AJ66" i="16"/>
  <c r="AI66" i="16"/>
  <c r="AH66" i="16"/>
  <c r="AG66" i="16"/>
  <c r="AF66" i="16"/>
  <c r="AE66" i="16"/>
  <c r="AD66" i="16"/>
  <c r="AC66" i="16"/>
  <c r="AB66" i="16"/>
  <c r="AA245" i="16"/>
  <c r="AA243" i="16" s="1"/>
  <c r="AA40" i="16" s="1"/>
  <c r="AA238" i="16"/>
  <c r="AA234" i="16"/>
  <c r="AA228" i="16"/>
  <c r="AA222" i="16"/>
  <c r="AA216" i="16"/>
  <c r="AA213" i="16"/>
  <c r="AA208" i="16"/>
  <c r="AA204" i="16"/>
  <c r="AA192" i="16"/>
  <c r="AA189" i="16"/>
  <c r="AA186" i="16"/>
  <c r="AA183" i="16"/>
  <c r="AA179" i="16"/>
  <c r="AA175" i="16"/>
  <c r="AA170" i="16"/>
  <c r="AA167" i="16"/>
  <c r="AA162" i="16"/>
  <c r="AA159" i="16"/>
  <c r="AA156" i="16"/>
  <c r="AA148" i="16"/>
  <c r="AA143" i="16"/>
  <c r="AA140" i="16"/>
  <c r="AA137" i="16"/>
  <c r="AA132" i="16"/>
  <c r="AA123" i="16"/>
  <c r="AA116" i="16"/>
  <c r="AA112" i="16"/>
  <c r="AA101" i="16"/>
  <c r="AA96" i="16"/>
  <c r="AA91" i="16"/>
  <c r="AA87" i="16"/>
  <c r="AA84" i="16"/>
  <c r="AA79" i="16"/>
  <c r="AA76" i="16"/>
  <c r="AA73" i="16"/>
  <c r="AA69" i="16"/>
  <c r="AA66" i="16"/>
  <c r="AE99" i="16" l="1"/>
  <c r="AE28" i="16" s="1"/>
  <c r="AI99" i="16"/>
  <c r="AA99" i="16"/>
  <c r="AF99" i="16"/>
  <c r="AF28" i="16" s="1"/>
  <c r="AB99" i="16"/>
  <c r="AB28" i="16" s="1"/>
  <c r="AC99" i="16"/>
  <c r="AD99" i="16"/>
  <c r="AD28" i="16" s="1"/>
  <c r="AJ99" i="16"/>
  <c r="AJ28" i="16" s="1"/>
  <c r="AH99" i="16"/>
  <c r="AG99" i="16"/>
  <c r="AG82" i="16"/>
  <c r="AG25" i="16" s="1"/>
  <c r="AF135" i="16"/>
  <c r="AF31" i="16" s="1"/>
  <c r="AI220" i="16"/>
  <c r="AI37" i="16" s="1"/>
  <c r="AE64" i="16"/>
  <c r="AE22" i="16" s="1"/>
  <c r="AH173" i="16"/>
  <c r="AH34" i="16" s="1"/>
  <c r="AB135" i="16"/>
  <c r="AB31" i="16" s="1"/>
  <c r="AJ135" i="16"/>
  <c r="AJ31" i="16" s="1"/>
  <c r="AC82" i="16"/>
  <c r="AC25" i="16" s="1"/>
  <c r="AD64" i="16"/>
  <c r="AD22" i="16" s="1"/>
  <c r="AC64" i="16"/>
  <c r="AC22" i="16" s="1"/>
  <c r="AG64" i="16"/>
  <c r="AG22" i="16" s="1"/>
  <c r="AB64" i="16"/>
  <c r="AB22" i="16" s="1"/>
  <c r="AF64" i="16"/>
  <c r="AF22" i="16" s="1"/>
  <c r="AJ64" i="16"/>
  <c r="AJ22" i="16" s="1"/>
  <c r="AI64" i="16"/>
  <c r="AI22" i="16" s="1"/>
  <c r="AE220" i="16"/>
  <c r="AE37" i="16" s="1"/>
  <c r="AH64" i="16"/>
  <c r="AH22" i="16" s="1"/>
  <c r="AD173" i="16"/>
  <c r="AD34" i="16" s="1"/>
  <c r="AB82" i="16"/>
  <c r="AB25" i="16" s="1"/>
  <c r="AJ82" i="16"/>
  <c r="AJ25" i="16" s="1"/>
  <c r="AI82" i="16"/>
  <c r="AI25" i="16" s="1"/>
  <c r="AD82" i="16"/>
  <c r="AD25" i="16" s="1"/>
  <c r="AE135" i="16"/>
  <c r="AE31" i="16" s="1"/>
  <c r="AD135" i="16"/>
  <c r="AD31" i="16" s="1"/>
  <c r="AC135" i="16"/>
  <c r="AC31" i="16" s="1"/>
  <c r="AC173" i="16"/>
  <c r="AC34" i="16" s="1"/>
  <c r="AG173" i="16"/>
  <c r="AG34" i="16" s="1"/>
  <c r="AB173" i="16"/>
  <c r="AB34" i="16" s="1"/>
  <c r="AF173" i="16"/>
  <c r="AF34" i="16" s="1"/>
  <c r="AJ173" i="16"/>
  <c r="AJ34" i="16" s="1"/>
  <c r="AE173" i="16"/>
  <c r="AE34" i="16" s="1"/>
  <c r="AI173" i="16"/>
  <c r="AI34" i="16" s="1"/>
  <c r="AF82" i="16"/>
  <c r="AF25" i="16" s="1"/>
  <c r="AE82" i="16"/>
  <c r="AE25" i="16" s="1"/>
  <c r="AH82" i="16"/>
  <c r="AH25" i="16" s="1"/>
  <c r="AI135" i="16"/>
  <c r="AI31" i="16" s="1"/>
  <c r="AH135" i="16"/>
  <c r="AH31" i="16" s="1"/>
  <c r="AG135" i="16"/>
  <c r="AG31" i="16" s="1"/>
  <c r="AI28" i="16"/>
  <c r="AH28" i="16"/>
  <c r="AC28" i="16"/>
  <c r="AG28" i="16"/>
  <c r="AD220" i="16"/>
  <c r="AD37" i="16" s="1"/>
  <c r="AH220" i="16"/>
  <c r="AH37" i="16" s="1"/>
  <c r="AC220" i="16"/>
  <c r="AC37" i="16" s="1"/>
  <c r="AG220" i="16"/>
  <c r="AG37" i="16" s="1"/>
  <c r="AB220" i="16"/>
  <c r="AB37" i="16" s="1"/>
  <c r="AF220" i="16"/>
  <c r="AF37" i="16" s="1"/>
  <c r="AJ220" i="16"/>
  <c r="AJ37" i="16" s="1"/>
  <c r="AA82" i="16"/>
  <c r="AA25" i="16" s="1"/>
  <c r="AA135" i="16"/>
  <c r="AA31" i="16" s="1"/>
  <c r="AA220" i="16"/>
  <c r="AA37" i="16" s="1"/>
  <c r="AA173" i="16"/>
  <c r="AA34" i="16" s="1"/>
  <c r="AA28" i="16"/>
  <c r="AA64" i="16"/>
  <c r="AA22" i="16" s="1"/>
  <c r="AV150" i="16"/>
  <c r="AV154" i="16" s="1"/>
  <c r="AV148" i="16" l="1"/>
  <c r="AV135" i="16" s="1"/>
  <c r="AV31" i="16" s="1"/>
  <c r="BC154" i="16"/>
  <c r="AI50" i="16"/>
  <c r="AB50" i="16"/>
  <c r="AD50" i="16"/>
  <c r="AH50" i="16"/>
  <c r="AG50" i="16"/>
  <c r="AE50" i="16"/>
  <c r="AJ50" i="16"/>
  <c r="AF50" i="16"/>
  <c r="AC50" i="16"/>
  <c r="AA50" i="16"/>
  <c r="X222" i="16"/>
  <c r="W222" i="16"/>
  <c r="V222" i="16"/>
  <c r="U222" i="16"/>
  <c r="T222" i="16"/>
  <c r="S222" i="16"/>
  <c r="R222" i="16"/>
  <c r="Q222" i="16"/>
  <c r="N222" i="16"/>
  <c r="M222" i="16"/>
  <c r="L222" i="16"/>
  <c r="K222" i="16"/>
  <c r="J222" i="16"/>
  <c r="Y91" i="16"/>
  <c r="X91" i="16"/>
  <c r="W91" i="16"/>
  <c r="V91" i="16"/>
  <c r="U91" i="16"/>
  <c r="T91" i="16"/>
  <c r="S91" i="16"/>
  <c r="R91" i="16"/>
  <c r="Q91" i="16"/>
  <c r="N91" i="16"/>
  <c r="M91" i="16"/>
  <c r="L91" i="16"/>
  <c r="K91" i="16"/>
  <c r="J91" i="16"/>
  <c r="I91" i="16"/>
  <c r="H91" i="16"/>
  <c r="H82" i="16" s="1"/>
  <c r="BD154" i="16" l="1"/>
  <c r="BC148" i="16"/>
  <c r="BC135" i="16" s="1"/>
  <c r="BC31" i="16" s="1"/>
  <c r="Y252" i="16"/>
  <c r="BE154" i="16" l="1"/>
  <c r="BD148" i="16"/>
  <c r="BD135" i="16" s="1"/>
  <c r="BD31" i="16" s="1"/>
  <c r="H243" i="16"/>
  <c r="BE148" i="16" l="1"/>
  <c r="BE135" i="16" s="1"/>
  <c r="BE31" i="16" s="1"/>
  <c r="Q82" i="16"/>
  <c r="S243" i="16"/>
  <c r="S228" i="16"/>
  <c r="S220" i="16" s="1"/>
  <c r="Y232" i="16" l="1"/>
  <c r="Y231" i="16"/>
  <c r="Y230" i="16"/>
  <c r="Y229" i="16"/>
  <c r="X228" i="16"/>
  <c r="X220" i="16" s="1"/>
  <c r="W228" i="16"/>
  <c r="W220" i="16" s="1"/>
  <c r="V228" i="16"/>
  <c r="V220" i="16" s="1"/>
  <c r="U228" i="16"/>
  <c r="U220" i="16" s="1"/>
  <c r="T228" i="16"/>
  <c r="T220" i="16" s="1"/>
  <c r="R228" i="16"/>
  <c r="R220" i="16" s="1"/>
  <c r="Q228" i="16"/>
  <c r="Q220" i="16" s="1"/>
  <c r="N228" i="16"/>
  <c r="N220" i="16" s="1"/>
  <c r="M228" i="16"/>
  <c r="M220" i="16" s="1"/>
  <c r="L228" i="16"/>
  <c r="L220" i="16" s="1"/>
  <c r="K228" i="16"/>
  <c r="K220" i="16" s="1"/>
  <c r="J228" i="16"/>
  <c r="J220" i="16" s="1"/>
  <c r="I228" i="16"/>
  <c r="I220" i="16" s="1"/>
  <c r="Y121" i="16"/>
  <c r="Y120" i="16" s="1"/>
  <c r="Y130" i="16"/>
  <c r="Y129" i="16"/>
  <c r="S28" i="16" l="1"/>
  <c r="S82" i="16"/>
  <c r="S25" i="16" s="1"/>
  <c r="Y228" i="16"/>
  <c r="S37" i="16"/>
  <c r="S40" i="16"/>
  <c r="O229" i="16" l="1"/>
  <c r="O230" i="16"/>
  <c r="O231" i="16"/>
  <c r="O232" i="16"/>
  <c r="O121" i="16"/>
  <c r="O120" i="16" s="1"/>
  <c r="O130" i="16"/>
  <c r="O228" i="16" l="1"/>
  <c r="R243" i="16"/>
  <c r="R82" i="16" l="1"/>
  <c r="R40" i="16" l="1"/>
  <c r="R37" i="16"/>
  <c r="R34" i="16"/>
  <c r="R31" i="16"/>
  <c r="R28" i="16"/>
  <c r="R25" i="16"/>
  <c r="R22" i="16"/>
  <c r="R50" i="16" l="1"/>
  <c r="R7" i="16" s="1"/>
  <c r="Y197" i="16"/>
  <c r="S31" i="16" l="1"/>
  <c r="Y124" i="16" l="1"/>
  <c r="Y253" i="16"/>
  <c r="Y251" i="16"/>
  <c r="Y250" i="16"/>
  <c r="Y249" i="16"/>
  <c r="Y248" i="16"/>
  <c r="Y247" i="16"/>
  <c r="Y246" i="16"/>
  <c r="X243" i="16"/>
  <c r="X40" i="16" s="1"/>
  <c r="W243" i="16"/>
  <c r="W40" i="16" s="1"/>
  <c r="V243" i="16"/>
  <c r="V40" i="16" s="1"/>
  <c r="U243" i="16"/>
  <c r="U40" i="16" s="1"/>
  <c r="T243" i="16"/>
  <c r="T40" i="16" s="1"/>
  <c r="Y241" i="16"/>
  <c r="Y240" i="16"/>
  <c r="Y239" i="16"/>
  <c r="Y236" i="16"/>
  <c r="Y235" i="16"/>
  <c r="Y226" i="16"/>
  <c r="Y225" i="16"/>
  <c r="Y223" i="16"/>
  <c r="Y217" i="16"/>
  <c r="Y216" i="16" s="1"/>
  <c r="Y214" i="16"/>
  <c r="Y213" i="16" s="1"/>
  <c r="Y211" i="16"/>
  <c r="Y210" i="16"/>
  <c r="Y209" i="16"/>
  <c r="Y206" i="16"/>
  <c r="Y205" i="16"/>
  <c r="Y202" i="16"/>
  <c r="Y192" i="16" s="1"/>
  <c r="Y190" i="16"/>
  <c r="Y189" i="16" s="1"/>
  <c r="Y187" i="16"/>
  <c r="Y186" i="16" s="1"/>
  <c r="Y184" i="16"/>
  <c r="Y183" i="16" s="1"/>
  <c r="Y180" i="16"/>
  <c r="Y179" i="16" s="1"/>
  <c r="Y177" i="16"/>
  <c r="Y176" i="16"/>
  <c r="Y171" i="16"/>
  <c r="Y170" i="16" s="1"/>
  <c r="Y168" i="16"/>
  <c r="Y167" i="16" s="1"/>
  <c r="Y165" i="16"/>
  <c r="Y164" i="16"/>
  <c r="Y163" i="16"/>
  <c r="Y160" i="16"/>
  <c r="Y159" i="16" s="1"/>
  <c r="Y157" i="16"/>
  <c r="Y156" i="16" s="1"/>
  <c r="Y146" i="16"/>
  <c r="Y145" i="16"/>
  <c r="Y144" i="16"/>
  <c r="Y141" i="16"/>
  <c r="Y140" i="16" s="1"/>
  <c r="Y138" i="16"/>
  <c r="Y137" i="16" s="1"/>
  <c r="Y128" i="16"/>
  <c r="Y127" i="16"/>
  <c r="Y125" i="16"/>
  <c r="Y117" i="16"/>
  <c r="Y116" i="16" s="1"/>
  <c r="Y110" i="16"/>
  <c r="Y103" i="16"/>
  <c r="Y102" i="16"/>
  <c r="Y80" i="16"/>
  <c r="Y79" i="16" s="1"/>
  <c r="Y77" i="16"/>
  <c r="Y76" i="16" s="1"/>
  <c r="Y143" i="16" l="1"/>
  <c r="Y222" i="16"/>
  <c r="Y204" i="16"/>
  <c r="Y101" i="16"/>
  <c r="Y64" i="16"/>
  <c r="Y123" i="16"/>
  <c r="Y162" i="16"/>
  <c r="Y238" i="16"/>
  <c r="Y245" i="16"/>
  <c r="Y243" i="16" s="1"/>
  <c r="Y40" i="16" s="1"/>
  <c r="Y175" i="16"/>
  <c r="Y208" i="16"/>
  <c r="Y234" i="16"/>
  <c r="Y220" i="16" s="1"/>
  <c r="W28" i="16"/>
  <c r="T28" i="16"/>
  <c r="X28" i="16"/>
  <c r="V28" i="16"/>
  <c r="U28" i="16"/>
  <c r="T22" i="16"/>
  <c r="W22" i="16"/>
  <c r="V22" i="16"/>
  <c r="W34" i="16"/>
  <c r="X34" i="16"/>
  <c r="U34" i="16"/>
  <c r="T34" i="16"/>
  <c r="V34" i="16"/>
  <c r="U37" i="16"/>
  <c r="W37" i="16"/>
  <c r="V37" i="16"/>
  <c r="T37" i="16"/>
  <c r="X37" i="16"/>
  <c r="T31" i="16"/>
  <c r="T82" i="16"/>
  <c r="T25" i="16" s="1"/>
  <c r="X82" i="16"/>
  <c r="X25" i="16" s="1"/>
  <c r="W82" i="16"/>
  <c r="W25" i="16" s="1"/>
  <c r="W31" i="16"/>
  <c r="X31" i="16"/>
  <c r="U31" i="16"/>
  <c r="V31" i="16"/>
  <c r="V82" i="16"/>
  <c r="V25" i="16" s="1"/>
  <c r="U82" i="16"/>
  <c r="U25" i="16" s="1"/>
  <c r="Y22" i="16"/>
  <c r="X22" i="16"/>
  <c r="U22" i="16"/>
  <c r="Y82" i="16"/>
  <c r="Y25" i="16" s="1"/>
  <c r="Y135" i="16" l="1"/>
  <c r="Y99" i="16"/>
  <c r="Y28" i="16" s="1"/>
  <c r="Y173" i="16"/>
  <c r="Y34" i="16" s="1"/>
  <c r="Y31" i="16"/>
  <c r="Y37" i="16"/>
  <c r="U50" i="16"/>
  <c r="X50" i="16"/>
  <c r="T50" i="16"/>
  <c r="W50" i="16"/>
  <c r="V50" i="16"/>
  <c r="Y50" i="16" l="1"/>
  <c r="M82" i="16" l="1"/>
  <c r="I82" i="16"/>
  <c r="L82" i="16"/>
  <c r="J82" i="16"/>
  <c r="N82" i="16"/>
  <c r="K82" i="16"/>
  <c r="O253" i="16" l="1"/>
  <c r="O251" i="16"/>
  <c r="O250" i="16"/>
  <c r="O249" i="16"/>
  <c r="O248" i="16"/>
  <c r="O247" i="16"/>
  <c r="O246" i="16"/>
  <c r="M243" i="16"/>
  <c r="M40" i="16" s="1"/>
  <c r="L243" i="16"/>
  <c r="L40" i="16" s="1"/>
  <c r="J243" i="16"/>
  <c r="J40" i="16" s="1"/>
  <c r="H40" i="16"/>
  <c r="Q243" i="16"/>
  <c r="Q40" i="16" s="1"/>
  <c r="N243" i="16"/>
  <c r="N40" i="16" s="1"/>
  <c r="K243" i="16"/>
  <c r="K40" i="16" s="1"/>
  <c r="O241" i="16"/>
  <c r="O240" i="16"/>
  <c r="O239" i="16"/>
  <c r="O236" i="16"/>
  <c r="O235" i="16"/>
  <c r="O226" i="16"/>
  <c r="O225" i="16"/>
  <c r="O224" i="16"/>
  <c r="O223" i="16"/>
  <c r="O218" i="16"/>
  <c r="O217" i="16"/>
  <c r="O214" i="16"/>
  <c r="O213" i="16" s="1"/>
  <c r="O211" i="16"/>
  <c r="O210" i="16"/>
  <c r="O209" i="16"/>
  <c r="O206" i="16"/>
  <c r="O205" i="16"/>
  <c r="O202" i="16"/>
  <c r="O192" i="16" s="1"/>
  <c r="O190" i="16"/>
  <c r="O189" i="16" s="1"/>
  <c r="N34" i="16"/>
  <c r="M34" i="16"/>
  <c r="L34" i="16"/>
  <c r="K34" i="16"/>
  <c r="J34" i="16"/>
  <c r="H34" i="16"/>
  <c r="O187" i="16"/>
  <c r="O186" i="16" s="1"/>
  <c r="O184" i="16"/>
  <c r="O183" i="16" s="1"/>
  <c r="O180" i="16"/>
  <c r="O179" i="16" s="1"/>
  <c r="O177" i="16"/>
  <c r="O176" i="16"/>
  <c r="O175" i="16" s="1"/>
  <c r="O171" i="16"/>
  <c r="O170" i="16" s="1"/>
  <c r="O168" i="16"/>
  <c r="O167" i="16" s="1"/>
  <c r="O165" i="16"/>
  <c r="O164" i="16"/>
  <c r="O163" i="16"/>
  <c r="O160" i="16"/>
  <c r="O159" i="16" s="1"/>
  <c r="O157" i="16"/>
  <c r="O156" i="16" s="1"/>
  <c r="O149" i="16"/>
  <c r="O148" i="16" s="1"/>
  <c r="O146" i="16"/>
  <c r="O145" i="16"/>
  <c r="O144" i="16"/>
  <c r="O141" i="16"/>
  <c r="O140" i="16" s="1"/>
  <c r="O138" i="16"/>
  <c r="O137" i="16" s="1"/>
  <c r="H31" i="16"/>
  <c r="O133" i="16"/>
  <c r="O132" i="16" s="1"/>
  <c r="O128" i="16"/>
  <c r="O127" i="16"/>
  <c r="O126" i="16"/>
  <c r="O125" i="16"/>
  <c r="O124" i="16"/>
  <c r="O117" i="16"/>
  <c r="O116" i="16" s="1"/>
  <c r="O103" i="16"/>
  <c r="O102" i="16"/>
  <c r="N28" i="16"/>
  <c r="M28" i="16"/>
  <c r="L28" i="16"/>
  <c r="K28" i="16"/>
  <c r="J28" i="16"/>
  <c r="H28" i="16"/>
  <c r="O97" i="16"/>
  <c r="O96" i="16" s="1"/>
  <c r="O93" i="16"/>
  <c r="O92" i="16"/>
  <c r="O89" i="16"/>
  <c r="O88" i="16"/>
  <c r="O85" i="16"/>
  <c r="O84" i="16" s="1"/>
  <c r="N25" i="16"/>
  <c r="M25" i="16"/>
  <c r="L25" i="16"/>
  <c r="K25" i="16"/>
  <c r="J25" i="16"/>
  <c r="H25" i="16"/>
  <c r="O80" i="16"/>
  <c r="O79" i="16" s="1"/>
  <c r="O77" i="16"/>
  <c r="O76" i="16" s="1"/>
  <c r="O74" i="16"/>
  <c r="O73" i="16" s="1"/>
  <c r="O67" i="16"/>
  <c r="O66" i="16" s="1"/>
  <c r="S22" i="16"/>
  <c r="O101" i="16" l="1"/>
  <c r="O204" i="16"/>
  <c r="O234" i="16"/>
  <c r="O162" i="16"/>
  <c r="O208" i="16"/>
  <c r="O216" i="16"/>
  <c r="O238" i="16"/>
  <c r="O143" i="16"/>
  <c r="O245" i="16"/>
  <c r="O243" i="16" s="1"/>
  <c r="O40" i="16" s="1"/>
  <c r="O123" i="16"/>
  <c r="O64" i="16"/>
  <c r="O22" i="16" s="1"/>
  <c r="O87" i="16"/>
  <c r="J22" i="16"/>
  <c r="O222" i="16"/>
  <c r="O220" i="16" s="1"/>
  <c r="N22" i="16"/>
  <c r="K22" i="16"/>
  <c r="L22" i="16"/>
  <c r="O91" i="16"/>
  <c r="J37" i="16"/>
  <c r="N37" i="16"/>
  <c r="L37" i="16"/>
  <c r="M37" i="16"/>
  <c r="K37" i="16"/>
  <c r="Q37" i="16"/>
  <c r="H37" i="16"/>
  <c r="M31" i="16"/>
  <c r="K31" i="16"/>
  <c r="Q31" i="16"/>
  <c r="L31" i="16"/>
  <c r="J31" i="16"/>
  <c r="N31" i="16"/>
  <c r="H22" i="16"/>
  <c r="M22" i="16"/>
  <c r="S34" i="16"/>
  <c r="Q28" i="16"/>
  <c r="Q22" i="16"/>
  <c r="Q25" i="16"/>
  <c r="Q34" i="16"/>
  <c r="O173" i="16" l="1"/>
  <c r="O34" i="16" s="1"/>
  <c r="O99" i="16"/>
  <c r="O28" i="16" s="1"/>
  <c r="O135" i="16"/>
  <c r="H50" i="16"/>
  <c r="O37" i="16"/>
  <c r="K50" i="16"/>
  <c r="L50" i="16"/>
  <c r="O31" i="16"/>
  <c r="M50" i="16"/>
  <c r="O82" i="16"/>
  <c r="O25" i="16" s="1"/>
  <c r="S50" i="16"/>
  <c r="BE7" i="16" s="1"/>
  <c r="N50" i="16"/>
  <c r="J50" i="16"/>
  <c r="Q50" i="16"/>
  <c r="O50" i="16" l="1"/>
  <c r="S7" i="16"/>
  <c r="S9" i="16" s="1"/>
  <c r="AX192" i="16" l="1"/>
  <c r="AX173" i="16" s="1"/>
  <c r="AX34" i="16" s="1"/>
  <c r="AX50" i="16" s="1"/>
  <c r="AX7" i="16" s="1"/>
  <c r="BC192" i="16"/>
  <c r="BC173" i="16" s="1"/>
  <c r="BC34" i="16" s="1"/>
  <c r="BC50" i="16" s="1"/>
  <c r="BC7" i="16" s="1"/>
  <c r="BA192" i="16"/>
  <c r="BA173" i="16" s="1"/>
  <c r="BA34" i="16" s="1"/>
  <c r="BA50" i="16" s="1"/>
  <c r="BA7" i="16" s="1"/>
  <c r="BB192" i="16"/>
  <c r="BB173" i="16" s="1"/>
  <c r="BB34" i="16" s="1"/>
  <c r="BB50" i="16" s="1"/>
  <c r="BB7" i="16" s="1"/>
  <c r="AZ192" i="16"/>
  <c r="AZ173" i="16" s="1"/>
  <c r="AZ34" i="16" s="1"/>
  <c r="AZ50" i="16" s="1"/>
  <c r="AZ7" i="16" s="1"/>
  <c r="AW192" i="16"/>
  <c r="AW173" i="16" s="1"/>
  <c r="AW34" i="16" s="1"/>
  <c r="AW50" i="16" s="1"/>
  <c r="AW7" i="16" s="1"/>
  <c r="AY192" i="16"/>
  <c r="AY173" i="16" s="1"/>
  <c r="AY34" i="16" s="1"/>
  <c r="AY50" i="16" s="1"/>
  <c r="AY7" i="16" s="1"/>
  <c r="AV192" i="16"/>
  <c r="AV173" i="16" s="1"/>
  <c r="AV34" i="16" s="1"/>
  <c r="AV50" i="16" s="1"/>
  <c r="AV7" i="16" s="1"/>
  <c r="BD197" i="16"/>
  <c r="BE197" i="16" l="1"/>
  <c r="BE192" i="16" s="1"/>
  <c r="BE173" i="16" s="1"/>
  <c r="BE34" i="16" s="1"/>
  <c r="BE50" i="16" s="1"/>
  <c r="BE8" i="16" s="1"/>
  <c r="BD192" i="16"/>
  <c r="BD173" i="16" s="1"/>
  <c r="BD34" i="16" s="1"/>
  <c r="BD50" i="16" s="1"/>
  <c r="BD8" i="16" s="1"/>
  <c r="BD9" i="16" s="1"/>
  <c r="BE9" i="16" l="1"/>
</calcChain>
</file>

<file path=xl/sharedStrings.xml><?xml version="1.0" encoding="utf-8"?>
<sst xmlns="http://schemas.openxmlformats.org/spreadsheetml/2006/main" count="1158" uniqueCount="843">
  <si>
    <t>REGION</t>
  </si>
  <si>
    <t>CLAVE 
DE 
OBRA</t>
  </si>
  <si>
    <t>NOMBRE DE LA OBRA</t>
  </si>
  <si>
    <t xml:space="preserve"> LOCALIDAD</t>
  </si>
  <si>
    <t xml:space="preserve"> MUNICIPIO</t>
  </si>
  <si>
    <t>CLAVE DE 
CENTRO DE 
TRABAJO</t>
  </si>
  <si>
    <t>BENEF</t>
  </si>
  <si>
    <t>IDENTIF. SAP</t>
  </si>
  <si>
    <t>METAS</t>
  </si>
  <si>
    <t xml:space="preserve">DESCRIPCION
DE METAS
</t>
  </si>
  <si>
    <t>INVERSION MODIFICADA</t>
  </si>
  <si>
    <t>No. DE ACUERDO 
O LICITACION</t>
  </si>
  <si>
    <t>No. CONTRATO</t>
  </si>
  <si>
    <t>CONTRATISTA</t>
  </si>
  <si>
    <t>DESCRIPCION DE META</t>
  </si>
  <si>
    <t>MOD. DE EJEC.</t>
  </si>
  <si>
    <t>EJECUTOR</t>
  </si>
  <si>
    <t>FECHAS DE EJECUCION</t>
  </si>
  <si>
    <t>INVERSION CONTRATADA</t>
  </si>
  <si>
    <t>CONTRATADO</t>
  </si>
  <si>
    <t>SALDO POR
CONTRATAR
PPTO (-) CONTR.</t>
  </si>
  <si>
    <t>AVANCE
FISICO</t>
  </si>
  <si>
    <t>OBSERVACIONES</t>
  </si>
  <si>
    <t>O</t>
  </si>
  <si>
    <t>A</t>
  </si>
  <si>
    <t>L</t>
  </si>
  <si>
    <t>T</t>
  </si>
  <si>
    <t>E.E.</t>
  </si>
  <si>
    <t>CERCADO</t>
  </si>
  <si>
    <t>FLETES</t>
  </si>
  <si>
    <t>"C" 
o 
"A"</t>
  </si>
  <si>
    <t>"E"
"D"
"A"</t>
  </si>
  <si>
    <t>PROG.</t>
  </si>
  <si>
    <t>REAL</t>
  </si>
  <si>
    <t>CONSTR</t>
  </si>
  <si>
    <t xml:space="preserve"> PREF.</t>
  </si>
  <si>
    <t xml:space="preserve"> MOB.Y EQ.</t>
  </si>
  <si>
    <t>IMPERM.</t>
  </si>
  <si>
    <t>CERCO</t>
  </si>
  <si>
    <t>SUBEST. ELECT.</t>
  </si>
  <si>
    <t>3% GTO.
OPER.</t>
  </si>
  <si>
    <t>INICIO</t>
  </si>
  <si>
    <t>TERMIN</t>
  </si>
  <si>
    <t>CHILPANCINGO DE LOS BRAVO</t>
  </si>
  <si>
    <t>REP. GRALES.</t>
  </si>
  <si>
    <t>ST No. 214  VALERIO TRUJANO</t>
  </si>
  <si>
    <t>SAN MIGUEL TECUICIAPAN</t>
  </si>
  <si>
    <t>TEPECOACUILCO DE TRUJANO</t>
  </si>
  <si>
    <t>12DST0244I</t>
  </si>
  <si>
    <t>CONSOLIDACIÓN, REPARACIONES GENERALES DE EL ÁREA ADMINISTRATIVA, UN AULA DIDÁCTICA, LABORATORIO POLIFUNCIONAL, TALLER DE CIRCUITOS ELÉCTRICOS Y BARDA PERIMETRAL.</t>
  </si>
  <si>
    <t>ACATEPEC</t>
  </si>
  <si>
    <t>JN 2 DE FEBRERO</t>
  </si>
  <si>
    <t>COL. LOS PERIODÍSTAS, ACAPULCO</t>
  </si>
  <si>
    <t>ACAPULCO DE JUÁREZ</t>
  </si>
  <si>
    <t>12DJN6035P</t>
  </si>
  <si>
    <t>16-510650-II-0323</t>
  </si>
  <si>
    <t>MURO Y BARDA</t>
  </si>
  <si>
    <t>CONSTRUCCIÓN DE 1  AULA DIDÁCTICA, EST. REG. 751, T/CONCRETO, INCLUYE MURO DE CONTENCIÓN DE 10 METROS, BARDA CONFINADA DE 24 METROS Y CONCERTINA DE DOBLE ESPADA.</t>
  </si>
  <si>
    <t>QUECHULTENANGO</t>
  </si>
  <si>
    <t>CAM  JOSÉ FRANCISCO RUIZ MASSIEU</t>
  </si>
  <si>
    <t>U. HABITACIONAL EL COLOSO,  ACAPULCO</t>
  </si>
  <si>
    <t>12DML0064V</t>
  </si>
  <si>
    <t>16-510650-II-0368</t>
  </si>
  <si>
    <t>OBRA EXTERIOR Y BARDA</t>
  </si>
  <si>
    <t>CONSTRUCCIÓN DE 1 AULA DIDÁCTICA , EST. REG. 751, T/CONCRETO,  INCLUYE OBRA EXTERIOR  Y BARDA PERIMETRAL DE 85 METROS, INCLUYE REMODELACIÓN DE EXPLANADA, ACCESOS Y RAMPAS.</t>
  </si>
  <si>
    <t>EP PEDRO ASCENCIO ALQUISIRAS</t>
  </si>
  <si>
    <t>SAN FRANCISCO ACUITLAPÁN</t>
  </si>
  <si>
    <t>TAXCO DE ALARCÓN</t>
  </si>
  <si>
    <t>12DPR1829F</t>
  </si>
  <si>
    <t>16-510650-II-0096</t>
  </si>
  <si>
    <t>REP. Y CERCADO</t>
  </si>
  <si>
    <t>JOCOTITLÁN</t>
  </si>
  <si>
    <t>TETIPAC</t>
  </si>
  <si>
    <t>12DTV0977G</t>
  </si>
  <si>
    <t>16-510650-II-0145</t>
  </si>
  <si>
    <t>16-510650-II-0413</t>
  </si>
  <si>
    <t>REP. GRALES.  RED ELÉCTRICA</t>
  </si>
  <si>
    <t>CONSTRUCCIÓN DE 1 AULA DIDÁCTICA, DIRECCIÓN-BODEGA-COOPERATIVA Y SERVICIOS SANITARIOS, EST. REG. 751, T/CONCRETO, INCLUYE REPARACIONES GENERALES DE LA INFRAESTRUCTURA FÍSICA Y RED ELÉCTRICA.</t>
  </si>
  <si>
    <t>12EPR0903P</t>
  </si>
  <si>
    <t>COL. EL PEDREGAL,  TELOLOAPAN</t>
  </si>
  <si>
    <t>TELOLOAPAN</t>
  </si>
  <si>
    <t>12DJN6078N</t>
  </si>
  <si>
    <t>16-510650-II-0103</t>
  </si>
  <si>
    <t>LLANO DE LA MOSCA</t>
  </si>
  <si>
    <t>COCHOAPA EL GRANDE</t>
  </si>
  <si>
    <t>12DPB1252L</t>
  </si>
  <si>
    <t>16-510650-II-0272</t>
  </si>
  <si>
    <t>CONSTRUCCIÓN DE 1 AULA DIDÁCTICA, EST. REG. 751, T/CONCRETO,  INCLUYE  CERCADO PERIMETRAL  DE 220 METROS.</t>
  </si>
  <si>
    <t>TIXTLA DE GUERRERO</t>
  </si>
  <si>
    <t>NANZINTLA</t>
  </si>
  <si>
    <t>12DTV0559V</t>
  </si>
  <si>
    <t>CONSTRUCCION DE 1 AULA DIDACTICA, EST. REG. 751, T/CONCRETO.   INCLUYE OBRA EXTERIOR.</t>
  </si>
  <si>
    <t>ACHIGCA</t>
  </si>
  <si>
    <t>12DJN2829W</t>
  </si>
  <si>
    <t>COL. LAS BRISAS, QUECHULTENANGO</t>
  </si>
  <si>
    <t>12DPR5653I</t>
  </si>
  <si>
    <t>16-510650-II-0334</t>
  </si>
  <si>
    <t>MURO</t>
  </si>
  <si>
    <t>CONSTRUCCIÓN DE 1 AULA DIDÁCTICA, EST. REG. 751, T/CONCRETO. INCLUYE MURO DE CONTENCIÓN Y OBRA EXTERIOR.</t>
  </si>
  <si>
    <t>CANAÁN CIUDAD DE LA LUZ</t>
  </si>
  <si>
    <t>TLALIXTAQUILLA DE MALDONADO</t>
  </si>
  <si>
    <t>12DCC1190K</t>
  </si>
  <si>
    <t>16-510650-II-0428</t>
  </si>
  <si>
    <t>CONSTRUCCIÓN DE 1 AULA DIDÁCTICA, EST. REG. 753 T/CONCRETO, INCLUYE LETRINA Y CERCADO PERIMETRAL DE 220 METROS.</t>
  </si>
  <si>
    <t>PUEBLO VIEJO</t>
  </si>
  <si>
    <t>12DJN3167M</t>
  </si>
  <si>
    <t>16-510650-II-0292</t>
  </si>
  <si>
    <t>SAN JUAN DEL RIO</t>
  </si>
  <si>
    <t>COYUCA DE BENITEZ</t>
  </si>
  <si>
    <t>12DTV0712Z</t>
  </si>
  <si>
    <t>CAHUATACHE</t>
  </si>
  <si>
    <t>12DST0294Q</t>
  </si>
  <si>
    <t>16-510650-II-0537</t>
  </si>
  <si>
    <t>TOMACTILICÁN</t>
  </si>
  <si>
    <t>JOSÉ JOAQUÍN DE HERRERA</t>
  </si>
  <si>
    <t>12DTV0871N</t>
  </si>
  <si>
    <t>16-510650-II-0228</t>
  </si>
  <si>
    <t>CONSTRUCCIÓN DE 2 AULAS DIDÁCTICAS, DIRECCIÓN-SERVICIOS SANITARIOS Y LABORATORIO-TALLER, INCLUYE OBRA EXTERIOR.</t>
  </si>
  <si>
    <t>CHILAPA DE ÁLVAREZ</t>
  </si>
  <si>
    <t xml:space="preserve">COL. PIRAMIDES DE CONTLALCO.
TLAPA </t>
  </si>
  <si>
    <t>TLAPA DE COMONFORT</t>
  </si>
  <si>
    <t>12DPB0310E</t>
  </si>
  <si>
    <t>16-510650-II-0483</t>
  </si>
  <si>
    <t xml:space="preserve">CONSTRUCCIÓN DE 2 AULAS DIDÁCTICAS, DIRECCIÓN-SERVICIOS SANITARIOS, EST. REG. 751 T/CONCRETO, INCLUYE PLAZA CÍVICA, ASTA BANDERA, RED-ACOMETIDA ELÉCTRICA Y CERCADO PERIMETRAL.  </t>
  </si>
  <si>
    <t>AYOTOXTLA</t>
  </si>
  <si>
    <t>12DST0225U</t>
  </si>
  <si>
    <t>16-510650-II-0547</t>
  </si>
  <si>
    <t>CERCADO Y MOBILIARIO</t>
  </si>
  <si>
    <t>CONSTRUCCIÓN DE 2 AULAS DIDÁCTICAS, EST. REG. 751, T/CONCRETO (ZONA RURAL), INCLUYE  CERCADO PERIMETRAL DE 400 METROS Y 3 LOTES DE MOBILIARIO.</t>
  </si>
  <si>
    <t>COL. XOCHIMILCO, TLAPA</t>
  </si>
  <si>
    <t>12DPB1267N</t>
  </si>
  <si>
    <t>16-510650-II-0494</t>
  </si>
  <si>
    <t>CONSTRUCCIÓN DE 2 AULAS DIDÁCTICAS, EST. REG. 751, T/CONCRETO, INCLUYE LETRINA, PLAZA CÍVICA, ASTA BANDERA, ACOMETIDA ELÉCTRICA Y CERCADO PERIMETRAL.</t>
  </si>
  <si>
    <t>REP. GRALES. Y OBRA EXTERIOR</t>
  </si>
  <si>
    <t>BARRA DE TECOANAPA</t>
  </si>
  <si>
    <t>MARQUELIA</t>
  </si>
  <si>
    <t>12DST0149E</t>
  </si>
  <si>
    <t>16-510650-II-0122</t>
  </si>
  <si>
    <t>REP. GRALES., BARDA Y MOBILIARIO</t>
  </si>
  <si>
    <t xml:space="preserve"> CONSTRUCCIÓN DE BARDA DE COLINDANCIA CONFINADA DE 100 METROS,  INCLUYE REPARACIONES GENERALES DE LA INFRAESTRUCTURA FÍSICA (LABORATORIO, SERV. SANITARIOS, TALLER DE PESCA) Y 4 LOTES DE MOBILIARIO.</t>
  </si>
  <si>
    <t>VISTA HERMOSA</t>
  </si>
  <si>
    <t>12DTV0807M</t>
  </si>
  <si>
    <t>BARDA</t>
  </si>
  <si>
    <t>CONSTRUCCIÓN DE BARDA PERIMETRAL CONFINADA DE 200 MTS.</t>
  </si>
  <si>
    <t>CD. ALTAMIRANO</t>
  </si>
  <si>
    <t>PUNGARABATO</t>
  </si>
  <si>
    <t>12DPR5968H</t>
  </si>
  <si>
    <t>16-510650-II-0011</t>
  </si>
  <si>
    <t>CONSTRUCCIÓN DE BARDA PERIMETRAL CONFINADA DE 300 METROS.</t>
  </si>
  <si>
    <t>AYUTLA DE LOS LIBRES</t>
  </si>
  <si>
    <t>MALINALTEPEC</t>
  </si>
  <si>
    <t>TEJOCOTES</t>
  </si>
  <si>
    <t>PEDRO ASCENCIO DE ALQUISIRAS</t>
  </si>
  <si>
    <t>12DPR5237V</t>
  </si>
  <si>
    <t>EL COCOYULT</t>
  </si>
  <si>
    <t>SAN MARCOS</t>
  </si>
  <si>
    <t>12DTV0650C</t>
  </si>
  <si>
    <t>16-510650-II-0162</t>
  </si>
  <si>
    <t>REP. GRALES. Y BARDA</t>
  </si>
  <si>
    <t>12DES0196X</t>
  </si>
  <si>
    <t>TEPOCHICA</t>
  </si>
  <si>
    <t>IGUALA DE LA INDEPENDENCIA</t>
  </si>
  <si>
    <t>12DST0231E</t>
  </si>
  <si>
    <t>CONSTRUCCIÓN DE EDIF. EST. 715, U-1C, 8 EE, QUE ALOJARÁ:  ÁREA ADMINISTRATIVA Y TALLER DE CÓMPUTO. INCLUYE OBRA EXTERIOR.</t>
  </si>
  <si>
    <t>COL. JARDÍN PALMAS ACAPULCO</t>
  </si>
  <si>
    <t>ACAPULCO DE JUAREZ</t>
  </si>
  <si>
    <t>12DES0240U</t>
  </si>
  <si>
    <t>ZIHUATANEJO DE AZUETA</t>
  </si>
  <si>
    <t>EL CORTIJO</t>
  </si>
  <si>
    <t>12DST0261Z</t>
  </si>
  <si>
    <t>16-510650-II-0066</t>
  </si>
  <si>
    <t xml:space="preserve">MURO  </t>
  </si>
  <si>
    <t>CONSTRUCCIÓN DE EDIFICIO EST. 715, U-1C, 4 EE, QUE ALOJARÁ TALLER DE INFORMÁTICA, INCLUYE CONSTRUCCIÓN DE MURO DE CONTENCIÓN.</t>
  </si>
  <si>
    <t>LOS LIROS</t>
  </si>
  <si>
    <t>XOCHISTLAHUACA</t>
  </si>
  <si>
    <t>12DTV0450E</t>
  </si>
  <si>
    <t>16-510650-II-0297</t>
  </si>
  <si>
    <t>CONSTRUCCIÓN DE LABORATORIO-TALLER,  EST. REG. 751,  T/CONCRETO, INCLUYE OBRA EXTERIOR.</t>
  </si>
  <si>
    <t>LINDA VISTA</t>
  </si>
  <si>
    <t>SAN MIGUEL TOTOLAPAN</t>
  </si>
  <si>
    <t>12DTV0368E</t>
  </si>
  <si>
    <t>16-510650-II-0017</t>
  </si>
  <si>
    <t>CONSTRUCCIÓN DE LABORATORIO-TALLER, DIRECCIÓN Y SERVICIOS SANITARIOS, EST. REG. 751, T/C0NCRETO, INCLUYE OBRA EXTERIOR.</t>
  </si>
  <si>
    <t>APANGO</t>
  </si>
  <si>
    <t>12DST0017N</t>
  </si>
  <si>
    <t>16-510650-II-0288</t>
  </si>
  <si>
    <t>REP. GRALES. Y EQUIPAMIENTO</t>
  </si>
  <si>
    <t>SAN NICOLAS</t>
  </si>
  <si>
    <t>CUAJINICUILAPA</t>
  </si>
  <si>
    <t>12DPR0438K</t>
  </si>
  <si>
    <t>EL PERICÓN</t>
  </si>
  <si>
    <t>TECOANAPA</t>
  </si>
  <si>
    <t>12DTV0096D</t>
  </si>
  <si>
    <t>16-510650-II-0209</t>
  </si>
  <si>
    <t>CONSTRUCCIÓN DE SERVICIOS SANITARIOS, EST. REG. 753, T/CONCRETO, INCLUYE CONSTRUCCIÓN DE BARDA PERIMETRAL CONFINADA DE 400 METROS.</t>
  </si>
  <si>
    <t>LOS SAUCITOS</t>
  </si>
  <si>
    <t>12DES0221F</t>
  </si>
  <si>
    <t>16-510650-II-0170</t>
  </si>
  <si>
    <t>LAS BALSAS</t>
  </si>
  <si>
    <t>COAHUAYUTLA DE JOSÉ MA. IZAZAGA</t>
  </si>
  <si>
    <t>12DJN3445Y</t>
  </si>
  <si>
    <t>16-510650-II-0389</t>
  </si>
  <si>
    <t>CONSTRUCCIÓN DE UN AULA DIDÁCTICA EST. REG. 751, T/CONCRETO, INCLUYE LETRINA, PLAZA CÍVICA Y CERCADO PERIMETRAL DE 125 METROS.</t>
  </si>
  <si>
    <t>COL. CENTRO, CHILPANCINGO</t>
  </si>
  <si>
    <t>12DES0016W</t>
  </si>
  <si>
    <t>16-510650-II-0243</t>
  </si>
  <si>
    <t>ADAPTACIÓNES, BARDA, REP. GRALES. Y EQUIPO-MOBILIARIARIO</t>
  </si>
  <si>
    <t>CONSTRUCCIÓN DE:  SERVICIOS SANITARIOS EST. 715, U-1C, 2 EE., BARDA DE COLINDANCIA LADO NORTE DE 44 METROS, INCLUYE ADAPTACIÓN DE AULA PARA PROYECCIÓN EN EDIFICIO U-3C CON EQUIPAMIENTO, REP. GRALES DE SERVICIOS SANITARIOS. ASI COMO DOTACIÓN DE 40 EQUIPOS DE CÓMPUTO, 600 BUTACAS Y 30 PINTARRONES.</t>
  </si>
  <si>
    <t>TLACOACHISTLAHUACA</t>
  </si>
  <si>
    <t>AZTATEPEC</t>
  </si>
  <si>
    <t>12DJN6150G</t>
  </si>
  <si>
    <t>16-510650-II-0293</t>
  </si>
  <si>
    <t>COYUCA DE CATALÁN</t>
  </si>
  <si>
    <t>SAN LUIS ACATLÁN</t>
  </si>
  <si>
    <t>PLAN DE SAN JUAN</t>
  </si>
  <si>
    <t>COPANATOYAC</t>
  </si>
  <si>
    <t>12DPB1223Q</t>
  </si>
  <si>
    <t>16-510650-II-0296</t>
  </si>
  <si>
    <t>OBRA NUEVA, CONSTRUCCIÓN DE 1 AULA DIDÁCTICA, EST. REG. 751, T/CONCRETO.  INCLUYE LETRINA Y OBRA EXTERIOR.</t>
  </si>
  <si>
    <t>COL. POTREROS,   TAXCO</t>
  </si>
  <si>
    <t>12DTV1047B</t>
  </si>
  <si>
    <t>16-510650-II-0100</t>
  </si>
  <si>
    <t>ILIATENCO</t>
  </si>
  <si>
    <t>COL. LIBERTAD, QUECHULTENANGO</t>
  </si>
  <si>
    <t>12DTV1028N</t>
  </si>
  <si>
    <t>16-510650-II-0344</t>
  </si>
  <si>
    <t>OBRA NUEVA, CONSTRUCCIÓN DE 2 AULAS DIDÁCTICAS, EST. REG. 751, T/CONCRETO, INCLUYE LETRINA, PLAZA CÍVICA, ASTA BANDERA, ACOMETIDA-RED ELÉCTRICA  Y CERCADO PERIMETRAL DE 250 METROS.</t>
  </si>
  <si>
    <t>COL. DOMINGO SÁNCHEZ, IGUALA</t>
  </si>
  <si>
    <t>12DTV1029M</t>
  </si>
  <si>
    <t>EL COACOYUL</t>
  </si>
  <si>
    <t>12DJN6138L</t>
  </si>
  <si>
    <t>16-510650-II-0448</t>
  </si>
  <si>
    <t>OBRA EXTERIOR</t>
  </si>
  <si>
    <t xml:space="preserve">OBRA NUEVA, CONSTRUCCIÓN DE 3 AULAS DIDÁCTICAS, DIRECCIÓN-SERVICIOS SANITARIOS, EST. REG. 751, T/CONCRETO, INCLUYE PLAZA CÍVICA, ASTA BANDERA Y  RED-ACOMETIDA ELÉCTRICA.   </t>
  </si>
  <si>
    <t>COL. 2 DE DICIEMBRE, ATOYAC</t>
  </si>
  <si>
    <t>ATOYAC DE ÁLVAREZ</t>
  </si>
  <si>
    <t>12DPR6033H</t>
  </si>
  <si>
    <t>16-510650-II-0383</t>
  </si>
  <si>
    <t>OBRA NUEVA, CONSTRUCCIÓN DE 3 AULAS DIDÁCTICAS, DIRECCIÓN-SERVICIOS SANITARIOS, EST. REG. 751, T/CONCRETO, INCLUYE PLAZA CÍVICA, ASTA BANDERA, RED-ACOMETIDA ELÉCTRICA Y CERCADO PERIMETRAL DE 280 METROS.</t>
  </si>
  <si>
    <t xml:space="preserve">COL. CALTITLÁN, TLAPA </t>
  </si>
  <si>
    <t>12DCC1198C</t>
  </si>
  <si>
    <t>16-510650-II-0462</t>
  </si>
  <si>
    <t>OBRA NUEVA, CONSTRUCCIÓN DE 4 AULAS DIDÁCTICAS, DIRECCIÓN-SERVICIOS SANITARIOS, EST. REG. 751, T/CONCRETO, INCLUYE PLAZA CÍVICA, ASTA BANDERA, ACOMETIDA ELÉCTRICA Y BARDA PERIMETRAL CONFINADA DE 200 METROS</t>
  </si>
  <si>
    <t>SAN PEDRO CUITLAPAN</t>
  </si>
  <si>
    <t>16-510650-II-0236</t>
  </si>
  <si>
    <t>OBRA NUEVA, CONSTRUCCIÓN DE 4 AULAS DIDÁCTICAS, DIRECCIÓN-SERVICIOS SANITARIOS, INCLUYE  PLAZA CÍVICA, ASTA BANDERA, ACOMETIDA ELÉCTRICA Y CERCADO PERIMETRAL DE 300 METROS.</t>
  </si>
  <si>
    <t>CERRO MAGUEY</t>
  </si>
  <si>
    <t>12DCC0958N</t>
  </si>
  <si>
    <t>16-510650-II-0234</t>
  </si>
  <si>
    <t>OBRA NUEVA.- CONSTRUCCIÓN DE 1 AULA DIDÁCTICA, EST. REG. 753, T/CONCRETO, INCLUYE LETRINA, ASTA BANDERA, PLAZA CÍVICA, ACOMETIDA-RED ELÉCTRICA  Y CERCADO PERIMETRAL DE 300 METROS.</t>
  </si>
  <si>
    <t>COL. JOSÉ LÓPEZ PORTILLO, ACAPULCO</t>
  </si>
  <si>
    <t>12DJN0398J</t>
  </si>
  <si>
    <t>EL ASERRADERO</t>
  </si>
  <si>
    <t>12DPB0044Y</t>
  </si>
  <si>
    <t>16-510650-II-0325</t>
  </si>
  <si>
    <t>REP. GRALES</t>
  </si>
  <si>
    <t>YOLOXOCHITL</t>
  </si>
  <si>
    <t>12DST0209C</t>
  </si>
  <si>
    <t>16-510650-II-0154</t>
  </si>
  <si>
    <t>REP. GRALES. Y MOBILIARIO</t>
  </si>
  <si>
    <t>REPARACIONES GENERALES  EN AULAS DIDÁCTICAS, LABORATORIO Y SERVICIOS SANITARIOS, INCLUYE OBRA EXTERIOR Y DOTACIÓN DE 4 LOTES DE MOBILIARIO ESCOLAR.</t>
  </si>
  <si>
    <t>12DPR4280C</t>
  </si>
  <si>
    <t>16-510650-II-0412</t>
  </si>
  <si>
    <t>REP. GRALES., BARDA, RED ELÉCTRICA, CISTERNA</t>
  </si>
  <si>
    <t>12DST0078A</t>
  </si>
  <si>
    <t>16-510650-II-0275</t>
  </si>
  <si>
    <t>REPARACIONES GENERALES DE 14 AULAS DIDÁCTICAS Y SERVICIOS SANITARIOS, INCLUYE BARDA PERIMETRAL CONFINADA DE 100 METROS.</t>
  </si>
  <si>
    <t>TLAYOLAPA</t>
  </si>
  <si>
    <t>JUAN R. ESCUDERO</t>
  </si>
  <si>
    <t>12DJN0131D</t>
  </si>
  <si>
    <t>EL COLOSO,  ACAPULCO</t>
  </si>
  <si>
    <t>12DPR0828Z</t>
  </si>
  <si>
    <t>GRAL. HELIODORO CASTILLO</t>
  </si>
  <si>
    <t>REPARACIONES GENERALES DE LA INFRAESTRUCTURA FÍSICA (AULAS DIDÁCTICAS, DIRECCIÓN Y SERVICIOS SANITARIOS), INCLUYE OBRA EXTERIOR.</t>
  </si>
  <si>
    <t>COL. INSURGENTES, QUECHULTENANGO</t>
  </si>
  <si>
    <t>12EJN0373Z</t>
  </si>
  <si>
    <t>16-510650-II-0303</t>
  </si>
  <si>
    <t>COLONIA AEROPUERTO</t>
  </si>
  <si>
    <t>12DJN2911W</t>
  </si>
  <si>
    <t>16-510650-II-0450</t>
  </si>
  <si>
    <t>REP. GRALES., BARDA</t>
  </si>
  <si>
    <t>REPARACIONES GENERALES DE LA INFRAESTRUCTURA FÍSICA (AULAS, DIRECCIÓN, SERVICIOS SANITARIOS), INCLUYE CONSTRUCCIÓN DE BARDA CONFINADA DE 110 METROS.</t>
  </si>
  <si>
    <t>COL, CNOP, SECCIÓN C, CHILPANCINDO</t>
  </si>
  <si>
    <t>12DJN0568N</t>
  </si>
  <si>
    <t>16-510650-II-0189</t>
  </si>
  <si>
    <t>REPARACIONES GENERALES DE LA INFRAESTRUCTURA FÍSICA (SUSTITUCIÓN DE  LOSETA EN PISOS, CANCELERIA, REHABILITACIÓN DE FISURAS EN MUROS TRANSVERSALES Y PINTURA EN GENERAL).</t>
  </si>
  <si>
    <t>TOLIXTLAHUACA</t>
  </si>
  <si>
    <t>12DPR1912E</t>
  </si>
  <si>
    <t>16-510650-II-0338</t>
  </si>
  <si>
    <t>REPARACIONES GENERALES DE LA INFRAESTRUCTURA FÍSICA EDUCATIVA, INCLUYE OBRA EXTERIOR.</t>
  </si>
  <si>
    <t>CENTRO DE ATENCIÓN MÚLTIPLE NO. 60</t>
  </si>
  <si>
    <t>CARRETERA PIE DE LA CUESTA  KM.  6.5</t>
  </si>
  <si>
    <t>12DML0060Z</t>
  </si>
  <si>
    <t>16-510650-II-0400</t>
  </si>
  <si>
    <t>REPARACIONES GENERALES DE LA INFRAESTRUCTURA FÍSICA, INCLUYE  CONSTRUCCIÓN DE BARDA CONFINADA 150 MTS.</t>
  </si>
  <si>
    <t>COL. AMPLIACIÓN MIGUEL HIDALGO, ACAPULCO</t>
  </si>
  <si>
    <t>12DST0153R</t>
  </si>
  <si>
    <t>16-510650-II-0471</t>
  </si>
  <si>
    <t>REP. GRALES., EQUIPAMIENTO Y MOBILIARIO</t>
  </si>
  <si>
    <t>REPARACIONES GENERALES DE LA INFRAESTRUCTURA FÍSICA, INCLUYE  EQUIPAMIENTO DE LABORATORIO POLIFUNCIONAL Y DOTACIÓN DE 5 LOTES DE MOBILIARIO BÁSICO, ASÍ COMO DE LA OBRA EXTERIOR.</t>
  </si>
  <si>
    <t>AGUA ZARCA</t>
  </si>
  <si>
    <t>12DPR2250V</t>
  </si>
  <si>
    <t>16-510650-II-0111</t>
  </si>
  <si>
    <t>REPARACIONES GENERALES DE LA INFRAESTRUCTURA FÍSICA, INCLUYE OBRA EXTERIOR.</t>
  </si>
  <si>
    <t>SAN CRISTOBAL</t>
  </si>
  <si>
    <t>12DPR6008I</t>
  </si>
  <si>
    <t>16-510650-II-0398</t>
  </si>
  <si>
    <t>NUEVA CUADRILLA</t>
  </si>
  <si>
    <t>12DPR2132G</t>
  </si>
  <si>
    <t>16-510650-II-0392</t>
  </si>
  <si>
    <t>MECATEPEC</t>
  </si>
  <si>
    <t>12DPR1710I</t>
  </si>
  <si>
    <t>16-510650-II-0169</t>
  </si>
  <si>
    <t>12DTV0384W</t>
  </si>
  <si>
    <t>16-510650-II-0399</t>
  </si>
  <si>
    <t>LA PALMA</t>
  </si>
  <si>
    <t>12DES0056X</t>
  </si>
  <si>
    <t>EL COLOSO, ACAPULCO</t>
  </si>
  <si>
    <t>12DPR5888W</t>
  </si>
  <si>
    <t>16-510650-II-0466</t>
  </si>
  <si>
    <t>REPARACIONES GENERALES DE LA INFRAESTRUCTURA FÍSICA. INCLUYE OBRA EXTERIOR.</t>
  </si>
  <si>
    <t>POLOLCINGO</t>
  </si>
  <si>
    <t>HUITZUCO DE LOS FIGUEROA</t>
  </si>
  <si>
    <t>12DJN0294O</t>
  </si>
  <si>
    <t>16-510650-II-0050</t>
  </si>
  <si>
    <t>REPARACIONES GENERALES EN AULAS (SUSTITUCIÓN DE TECHUMBRE MULTYPANEL, PINTURA, INST. ELÉCTRICA), INCLUYE CONSTRUCCIÓN DE CISTERNA Y REHABILITACIÓN DE SERVICIOS SANITARIOS.</t>
  </si>
  <si>
    <t>COL. LA LAJA, ACAPULCO</t>
  </si>
  <si>
    <t>12DPR1119F</t>
  </si>
  <si>
    <t>16-510650-II-0443</t>
  </si>
  <si>
    <t>REPARACIONES GENERALES EN AULAS DIDÁCTICAS Y SERVICIOS SANITARIOS, CONCEPTOS DE INSTALACIÓN ELÉCTRICA-DISPOSITIVOS-CABLEADO, SUSTITUCIÓN DE VENTANAS-VIDRIOS,  IMPERMEABILIZANTE Y PINTURA EN GENERAL.</t>
  </si>
  <si>
    <t>AJUCHITLÁN</t>
  </si>
  <si>
    <t>12DST0039Z</t>
  </si>
  <si>
    <t>16-510650-II-0005</t>
  </si>
  <si>
    <t>REP.GRALES., CERCADO Y EQUIPAMIENTO</t>
  </si>
  <si>
    <t>ATOTAC DE ÁLVAREZ</t>
  </si>
  <si>
    <t>SAN JUAN DE LAS FLORES</t>
  </si>
  <si>
    <t>12DST0121Z</t>
  </si>
  <si>
    <t>16-510650-II-0384</t>
  </si>
  <si>
    <t xml:space="preserve">SUSTITUCIÓN DE  AULAS EN MAL ESTADO, CONSTRUCCIÓN DE 2 AULAS DIDÁCTICAS, DIRECCIÓN-SERVICIOS SANITARIOS, EST. REG. 751, T/CONCRETO (ZONA RURAL), INCLUYE OBRA EXTERIOR.   </t>
  </si>
  <si>
    <t>IXTLA</t>
  </si>
  <si>
    <t>12DTV0095E</t>
  </si>
  <si>
    <t>16-510650-II-0386</t>
  </si>
  <si>
    <t>SUSTITUCIÓN DE AULA POR TERMINO DE VIDA ÚTIL, CONSTRUCCIÓN DE 1 AULA DIDÁCTICA EST. REG. 751, T/CONCRETO, INCLUYE OBRA EXTERIOR.</t>
  </si>
  <si>
    <t>COL. CENTRO, IGUALA</t>
  </si>
  <si>
    <t>12DPR2235C</t>
  </si>
  <si>
    <t>SUSTITUCIÓN DE AULAS ATÍPICAS EN MAL ESTADO, CONSTRUCCIÓN DE EDIF. 727, U-3C, 11 EE, QUE ALOJARÁ: P.B. - SERVICIOS SANITARIOS, PÓRTICO, CUBO DE ESCALERA Y  3 AULAS DIDÁCTICAS. 1er. NIVEL.-  5 AULAS DIDÁCTICAS Y CUBO DE ESCALERA.  2do. NIVEL.-  5 AULAS DIDÁCTICAS Y CUBO DE ESCALERA. INCLUYE OBRA EXTERIOR.</t>
  </si>
  <si>
    <t>TLAPEHUALA</t>
  </si>
  <si>
    <t>12DPR1047C</t>
  </si>
  <si>
    <t>16-510650-II-0018</t>
  </si>
  <si>
    <t>SUSTITUCIÓN DE AULAS ATÍPICAS POR TÉRMINO DE VIDA ÚTIL, CONSTRUCCIÓN DE EDIFICIO EST. 717, U-2C, 9 EE, QUE ALOJARÁ:  P.B.- 2 AULAS DIDÁCTICAS, ESCALERA, DIRECCIÓN Y SERVICIOS SANITARIOS.  P.A.-  4 AULAS DIDÁCTICAS Y CUBO DE ESCALERA.</t>
  </si>
  <si>
    <t>SAN NICOLÁS</t>
  </si>
  <si>
    <t>12DST0117M</t>
  </si>
  <si>
    <t>16-510650-II-0075</t>
  </si>
  <si>
    <t>SUSTITUCIÓN DE AULAS DE ALTO MRIESGO, CONSTRUCCIÓN DE EDIF. EST. 717, U-2C, 11 EE, QUE ALOJARÁ: PB.- LABORATORIO POLIFUNCIONAL-ANEXOS, AULA DIDÁCTICA, ESCALERAS, INTENDENCIA-DIRECCIÓN, SERVICIOS SANITARIOS. PA.- 5  AULAS DIDÁCTICAS, CUBO DE ESCALERAS.  INCLUYE OBRA EXTERIOR.</t>
  </si>
  <si>
    <t>COL. MEXICAPAN,  TELOLOAPAN</t>
  </si>
  <si>
    <t xml:space="preserve">TELOLOAPAN </t>
  </si>
  <si>
    <t>12DPR4546T</t>
  </si>
  <si>
    <t>16-510650-II-0118</t>
  </si>
  <si>
    <t>SUSTITUCIÓN DE AULAS DE ALTO RIESGO,  CONSTRUCCIÓN DE 3 AULAS DIDÁCTICAS Y DIRECCIÓN-BODEGA-COOPERATIVA, EST. REG. 751, T/CONCRETO. INCLUYE OBRA EXTERIOR</t>
  </si>
  <si>
    <t>COL. NUEVA ERA, ACAPULCO</t>
  </si>
  <si>
    <t>12DPR5790L</t>
  </si>
  <si>
    <t>16-510650-II-0447</t>
  </si>
  <si>
    <t>SUSTITUCIÓN DE AULAS DE ALTO RIESGO, CONSTRUCCIÓN DE 5 AULAS DIDÁCTICAS,  EST. REG. 751, T/CONCRETO. INCLUYE REPARACIONES GENERALES Y OBRA EXTERIOR.</t>
  </si>
  <si>
    <t>COL. CENTRO, AYUTLA</t>
  </si>
  <si>
    <t>12EJN0008C</t>
  </si>
  <si>
    <t>16-510650-II-0060</t>
  </si>
  <si>
    <t>SUSTITUCIÓN DE AULAS DE ALTO RIESGO, CONSTRUCCIÓN DE EDIF. EST. 717, U-2C, 9 EE, QUE ALOJARÁ: PB.- AULA DE USOS MÚLTIPLES, ESCALERA, 1 AULA DIDÁCTICA, SERV. SANIT.-BODEGA. PA.- 4 AULAS DIDÁCTICAS Y CUBO DE ESCALERA.</t>
  </si>
  <si>
    <t>LAS CRUCES</t>
  </si>
  <si>
    <t>12DPR5922M</t>
  </si>
  <si>
    <t>16-510650-II-0156</t>
  </si>
  <si>
    <t>SUSTITUCIÓN DE AULAS EN MAL ESTADO FÍSICO, CPNSTRUCCIÓN DE 6 AULAS DIDÁCTICAS, SERVICIOS SANITARIOS Y DIRECCIÓN-BODEGA-COOPERATIVA, EST. REG. 751, T/CONCRETO. INCLUYE OBRA EXTERIOR.</t>
  </si>
  <si>
    <t>XOCHIHUEHUETLAN</t>
  </si>
  <si>
    <t>COL. SAN MIGUEL</t>
  </si>
  <si>
    <t>12DPB0099A</t>
  </si>
  <si>
    <t>16-510650-II-0361</t>
  </si>
  <si>
    <t>SUSTITUCIÓN DE AULAS EN MAL ESTADO, CONSTRUCCIÓN DE 3 AULAS DIDÁCTICAS, EST. REG. 751, T/CONCRETO,  INCLUYE OBRA EXTERIOR.</t>
  </si>
  <si>
    <t>SANTA ANITA</t>
  </si>
  <si>
    <t>12DPB0929X</t>
  </si>
  <si>
    <t>16-510650-II-0277</t>
  </si>
  <si>
    <t>SAN JUAN DEL RÍO</t>
  </si>
  <si>
    <t>COYUCA DE BENÍTEZ</t>
  </si>
  <si>
    <t>12DPR1056K</t>
  </si>
  <si>
    <t>BARRIO DE SAN LUCAS,  TIXTLA</t>
  </si>
  <si>
    <t>12DJN0567O</t>
  </si>
  <si>
    <t>16-510650-II-0522</t>
  </si>
  <si>
    <t>SUSTITUCIÓN DE AULAS POR TERMINO DE VIDA ÚTIL, CONSTRUCCIÓN DE EDIF. EST. 717, U-2C, 9 EE (ESTRUCTURA REDUCIDA), QUE ALOJARÁ: P.B.- SERVICIOS SANITARIOS+DIRECCIÓN-BODEGA +ESCALERA+2 AULAS DIDÁCTICAS.  P.A.- 4 AULAS DIDÁCTICAS+CUBO DE ESCALERA, INCLUYE OBRA EXTERIOR.</t>
  </si>
  <si>
    <t>12DPB0300Y</t>
  </si>
  <si>
    <t>16-510650-II-0283</t>
  </si>
  <si>
    <t>SUSTITUCIÓN DE AULAS PROVISIONALES,  CONSTRUCCIÓN DE 2 AULAS DIDÁCTICAS, DIRECCIÓN-SERVICIOS SANITARIOS,  EST. REG. 751, T/CONCRETO, INCLUYE CERCADO PERIMETRAL DE 225 METROS.</t>
  </si>
  <si>
    <t>SAN JOSÉ</t>
  </si>
  <si>
    <t>12DTV0566E</t>
  </si>
  <si>
    <t>16-510650-II-0516</t>
  </si>
  <si>
    <t>CHACALAPA</t>
  </si>
  <si>
    <t>IGUALAPA</t>
  </si>
  <si>
    <t>12DST0255O</t>
  </si>
  <si>
    <t>16-510650-II-0097</t>
  </si>
  <si>
    <t>SUSTITUCIÓN DE AULAS PROVISIONALES, CONSTRUCCIÓN DE EDIFICIO EST. 715, U-1C, 8EE, QUE ALOJARÁ: 4 AULAS DIDÁCTICAS, INCLUYE OBRA EXTERIOR.</t>
  </si>
  <si>
    <t>SAN MIGUELITO</t>
  </si>
  <si>
    <t>12DPR2167W</t>
  </si>
  <si>
    <t>16-510650-II-0453</t>
  </si>
  <si>
    <t>SUSTITUCIÓN DE EDIFICIO DE ALTO RIESGO, CONSTRUCCIÓN DE 3 AULAS DIDÁCTICAS, EST. REG. 751, T/CONCRETO, INCLUYE OBRA EXTERIOR Y REPARACIONES GENERALES DE 3 AULAS T/VIG. BOVEDILLA.</t>
  </si>
  <si>
    <t>BARRIO DE SAN MATEO, CHILPANCINGO</t>
  </si>
  <si>
    <t>12DPR1694H</t>
  </si>
  <si>
    <t>16-510650-II-0195</t>
  </si>
  <si>
    <t>SAN VICENTE DE BENÍTEZ</t>
  </si>
  <si>
    <t>12DJN0210Q</t>
  </si>
  <si>
    <t>16-510650-II-0377</t>
  </si>
  <si>
    <t>16220005A</t>
  </si>
  <si>
    <t>16220008A</t>
  </si>
  <si>
    <t>16220009A</t>
  </si>
  <si>
    <t>16220010A</t>
  </si>
  <si>
    <t>16220014A</t>
  </si>
  <si>
    <t>16220016A</t>
  </si>
  <si>
    <t>16220020A</t>
  </si>
  <si>
    <t>16220023A</t>
  </si>
  <si>
    <t>16220024A</t>
  </si>
  <si>
    <t>16220025A</t>
  </si>
  <si>
    <t>16220026A</t>
  </si>
  <si>
    <t>16220028A</t>
  </si>
  <si>
    <t>16220030A</t>
  </si>
  <si>
    <t>16220032A</t>
  </si>
  <si>
    <t>16220034A</t>
  </si>
  <si>
    <t>16220036A</t>
  </si>
  <si>
    <t>16220038A</t>
  </si>
  <si>
    <t>16220041A</t>
  </si>
  <si>
    <t>16220048A</t>
  </si>
  <si>
    <t>16220049A</t>
  </si>
  <si>
    <t>16220050A</t>
  </si>
  <si>
    <t>16220056A</t>
  </si>
  <si>
    <t>16220058A</t>
  </si>
  <si>
    <t>16220063A</t>
  </si>
  <si>
    <t>16220064A</t>
  </si>
  <si>
    <t>16220067A</t>
  </si>
  <si>
    <t>16220068A</t>
  </si>
  <si>
    <t>16220069A</t>
  </si>
  <si>
    <t>16220072A</t>
  </si>
  <si>
    <t>16220075A</t>
  </si>
  <si>
    <t>16220076A</t>
  </si>
  <si>
    <t>16220077A</t>
  </si>
  <si>
    <t>16220078A</t>
  </si>
  <si>
    <t>16220081A</t>
  </si>
  <si>
    <t>16220087A</t>
  </si>
  <si>
    <t>16220088A</t>
  </si>
  <si>
    <t>16220090A</t>
  </si>
  <si>
    <t>16220092A</t>
  </si>
  <si>
    <t>16220093A</t>
  </si>
  <si>
    <t>16220094A</t>
  </si>
  <si>
    <t>16220095A</t>
  </si>
  <si>
    <t>16220096A</t>
  </si>
  <si>
    <t>16220099A</t>
  </si>
  <si>
    <t>16220100A</t>
  </si>
  <si>
    <t>16220101A</t>
  </si>
  <si>
    <t>16220104A</t>
  </si>
  <si>
    <t>16220105A</t>
  </si>
  <si>
    <t>16220107A</t>
  </si>
  <si>
    <t>16220108A</t>
  </si>
  <si>
    <t>16220109A</t>
  </si>
  <si>
    <t>16220111A</t>
  </si>
  <si>
    <t>16220112A</t>
  </si>
  <si>
    <t>16220113A</t>
  </si>
  <si>
    <t>16220118A</t>
  </si>
  <si>
    <t>16220120A</t>
  </si>
  <si>
    <t>16220121A</t>
  </si>
  <si>
    <t>16220123A</t>
  </si>
  <si>
    <t>16220124A</t>
  </si>
  <si>
    <t>16220125A</t>
  </si>
  <si>
    <t>16220128A</t>
  </si>
  <si>
    <t>16220129A</t>
  </si>
  <si>
    <t>16220130A</t>
  </si>
  <si>
    <t>16220132A</t>
  </si>
  <si>
    <t>16220133A</t>
  </si>
  <si>
    <t>16220134A</t>
  </si>
  <si>
    <t>16220135A</t>
  </si>
  <si>
    <t>16220139A</t>
  </si>
  <si>
    <t>16220143A</t>
  </si>
  <si>
    <t>16220144A</t>
  </si>
  <si>
    <t>16220149A</t>
  </si>
  <si>
    <t>16220150A</t>
  </si>
  <si>
    <t>16220151A</t>
  </si>
  <si>
    <t>16220152A</t>
  </si>
  <si>
    <t>16220156A</t>
  </si>
  <si>
    <t>16220158A</t>
  </si>
  <si>
    <t>16220159A</t>
  </si>
  <si>
    <t>16220162A</t>
  </si>
  <si>
    <t>16220164A</t>
  </si>
  <si>
    <t>16220165A</t>
  </si>
  <si>
    <t>16220166A</t>
  </si>
  <si>
    <t>16220167A</t>
  </si>
  <si>
    <t>16220168A</t>
  </si>
  <si>
    <t>16220171A</t>
  </si>
  <si>
    <t>16220172A</t>
  </si>
  <si>
    <t>16220173A</t>
  </si>
  <si>
    <t>16220176A</t>
  </si>
  <si>
    <t xml:space="preserve">ST   No. 39 </t>
  </si>
  <si>
    <t>ST No. 17  VICENTE GUERRERO</t>
  </si>
  <si>
    <t>ST 20 DE NOVIEMBRE</t>
  </si>
  <si>
    <t>ST No. 261  EMILIANO ZAPATA</t>
  </si>
  <si>
    <t>ST  JUAN RUÍZ DE ALARCÓN</t>
  </si>
  <si>
    <t>ST  No. 149, JOSÉ MA. MORELOS Y PAVÓN</t>
  </si>
  <si>
    <t>EP 27 DE OCTUBRE</t>
  </si>
  <si>
    <t>EP  IGNACIO  RAMÍREZ</t>
  </si>
  <si>
    <t>EP NICOLAS BRAVO</t>
  </si>
  <si>
    <t>EP JOSÉ VASCONCELOS</t>
  </si>
  <si>
    <t xml:space="preserve">EP CONRADO ABUNDES </t>
  </si>
  <si>
    <t>EP  PROFESOR LAURO AGUIRRE</t>
  </si>
  <si>
    <t>EP HÉROES DEL SUR</t>
  </si>
  <si>
    <t xml:space="preserve">EP GABINO BARREDA </t>
  </si>
  <si>
    <t>EP  BENITO JUÁREZ</t>
  </si>
  <si>
    <t>EP VICENTE GUERRERO</t>
  </si>
  <si>
    <t>EP MANUEL ACUÑA   T.V.</t>
  </si>
  <si>
    <t xml:space="preserve">EP DIEGO ÁLVAREZ BENÍTEZ  </t>
  </si>
  <si>
    <t>EP  FRANCISCO INDALECIO MADERO</t>
  </si>
  <si>
    <t xml:space="preserve">EP NICOLÁS  BRAVO   </t>
  </si>
  <si>
    <t>EP REVOLUCIÓN MEXICANA</t>
  </si>
  <si>
    <t>EP JUAN  ÁLVAREZ</t>
  </si>
  <si>
    <t xml:space="preserve">EP JOSE MA. MORELOS Y PAVÓN </t>
  </si>
  <si>
    <t>EP MIGUEL HIDALGO Y COSTILLA</t>
  </si>
  <si>
    <t>EP MAESTRO JUSTO SIERRA  T.V.</t>
  </si>
  <si>
    <t xml:space="preserve">EP FRANCISCO FIGUEROA MATA  </t>
  </si>
  <si>
    <t>EP  LIC. BENITO JUÁREZ</t>
  </si>
  <si>
    <t xml:space="preserve">EP  ESTADO DE GUERRERO  </t>
  </si>
  <si>
    <t xml:space="preserve">TVS IGNACIO MANUEL ALTAMIRANO </t>
  </si>
  <si>
    <t>TVS  NIÑOS HÉROES</t>
  </si>
  <si>
    <t>TVS JAIL MAJUL VALLESTEROS</t>
  </si>
  <si>
    <t>TVS JOSÉ CLEMENTE OROZCO</t>
  </si>
  <si>
    <t>TVS ISAAC NEWTON</t>
  </si>
  <si>
    <t xml:space="preserve">TVS NICOLÁS BRAVO      </t>
  </si>
  <si>
    <t>TVS JEAN PIAGET</t>
  </si>
  <si>
    <t>TVS NICOLAS BRAVO</t>
  </si>
  <si>
    <t>TVS JUAN ESCUTIA</t>
  </si>
  <si>
    <t xml:space="preserve">TVS SANTOS BARRIENTOS </t>
  </si>
  <si>
    <t>TVS JOSEFA ORTÍZ DE DOMÍNGUEZ</t>
  </si>
  <si>
    <t>TVS JUAN ÁLVAREZ</t>
  </si>
  <si>
    <t xml:space="preserve">JNI OCTAVIO PAZ   </t>
  </si>
  <si>
    <t>JNI  GABRIEL GONZÁLEZ PINEDA</t>
  </si>
  <si>
    <t>JN  ROSAURA ZAPATA</t>
  </si>
  <si>
    <t xml:space="preserve">JN INDEPENDENCIA DE MÉXICO    </t>
  </si>
  <si>
    <t>JN  CARITINO MALDONADO PÉREZ</t>
  </si>
  <si>
    <t>JN  NETZAHUALCOYOTL</t>
  </si>
  <si>
    <t xml:space="preserve">JN TIERRA Y LIBERTAD </t>
  </si>
  <si>
    <t>JN  JOSÉ VASCONCELOS</t>
  </si>
  <si>
    <t>JN OCTAVIO PAZ</t>
  </si>
  <si>
    <t>JN ESTEFANÍA CASTAÑEDA</t>
  </si>
  <si>
    <t>JN LUCIA ALCOCER DE FIGUEROA</t>
  </si>
  <si>
    <t xml:space="preserve">JN FERMINA VENTURA DE LEYVA     </t>
  </si>
  <si>
    <t>JN  PENSAMIENTOS A LA PATRIA</t>
  </si>
  <si>
    <t>JN JUSTO SIERRA MÉNDEZ</t>
  </si>
  <si>
    <t>JN JUAN PABLO GALEANA</t>
  </si>
  <si>
    <t>EP BENITO JUÁREZ</t>
  </si>
  <si>
    <t>SG ANTONIO I DELGADO</t>
  </si>
  <si>
    <t>SG BENJAMIN MORA CHINO</t>
  </si>
  <si>
    <t>TVS JUSTO SIERRA</t>
  </si>
  <si>
    <t>EPB JOSEFA ORTÍZ DE DOMÍNGUEZ</t>
  </si>
  <si>
    <t>EPB  MIGUEL HIDALGO Y COSTILLA</t>
  </si>
  <si>
    <t>EPB  LUCIO CABAÑAS BARRIENTOS</t>
  </si>
  <si>
    <t>EPB  CARLOS FUENTES</t>
  </si>
  <si>
    <t xml:space="preserve">EPB JOSÉ MA. MORELOS Y PAVÓN </t>
  </si>
  <si>
    <t>EPB EMILIANO ZAPATA</t>
  </si>
  <si>
    <t>JN FRANCISCO GONZÁLEZ IZAZAGA</t>
  </si>
  <si>
    <t xml:space="preserve">JN ERNESTO ELORDUY                          </t>
  </si>
  <si>
    <t>SG ADOLFO LÓPEZ MATEOS</t>
  </si>
  <si>
    <t>SG VICENTE GUERRERO SALDAÑA</t>
  </si>
  <si>
    <t>TVS JUAN DE LA BARRERA</t>
  </si>
  <si>
    <t xml:space="preserve">ST No.  153   MIGUEL HIDALGO Y COSTILLA       </t>
  </si>
  <si>
    <t>REGION TIERRA CALIENTE</t>
  </si>
  <si>
    <t>REGION NORTE</t>
  </si>
  <si>
    <t>REPS.</t>
  </si>
  <si>
    <t>REGION MONTAÑA</t>
  </si>
  <si>
    <t>REGION CENTRO</t>
  </si>
  <si>
    <t>REGION COSTA CHICA</t>
  </si>
  <si>
    <t>REGION COSTA GRANDE</t>
  </si>
  <si>
    <t>REGION ACAPULCO</t>
  </si>
  <si>
    <t xml:space="preserve">AUTORIZADO POR EL CONGRESO </t>
  </si>
  <si>
    <t>ST No. 212 CARLOS FUENTES MACIAS</t>
  </si>
  <si>
    <t>ST No. 294, MI PATRIA ES PRIMERO</t>
  </si>
  <si>
    <t>ST LUIS DONALDO COLOSIO MURRIETA</t>
  </si>
  <si>
    <t>JNI JUSTO SIERRA</t>
  </si>
  <si>
    <t>ST PLAN DE AYUTLA</t>
  </si>
  <si>
    <t xml:space="preserve">12DPB1261T    </t>
  </si>
  <si>
    <t>EP EMILIANO ZAPATA</t>
  </si>
  <si>
    <t>POCITOS DE CATANA</t>
  </si>
  <si>
    <t>12EPR0406R</t>
  </si>
  <si>
    <t>EP JUSTO SIERRA</t>
  </si>
  <si>
    <t>12EPR0410D</t>
  </si>
  <si>
    <t>CONSTRUCCIÓN DE 2 AULAS DIDÁCTICAS, INCLUYE OBRA EXTERIOR, INCLUYE CERCADO PERIMETRAL</t>
  </si>
  <si>
    <t>16220177A</t>
  </si>
  <si>
    <t>16220178A</t>
  </si>
  <si>
    <t>EP BENITO JUAREZ</t>
  </si>
  <si>
    <t xml:space="preserve">TVS SOR JUANA INES DE LA CRUZ     </t>
  </si>
  <si>
    <t>AUTORIZADO
PERIODICO
ESTATAL</t>
  </si>
  <si>
    <t>NP</t>
  </si>
  <si>
    <t xml:space="preserve"> MONTOS MODIFICADOS</t>
  </si>
  <si>
    <t>BARDA PERIMETRAL Y EQUIPAMIENTO</t>
  </si>
  <si>
    <t>CONSTRUCCIÓN DE 2 AULAS DIDÁCTICAS, DIRECCIÓN Y SERVICIOS SANITARIOS, EST. REG. 751, T/CONCRETO,  INCLUYE OBRA EXTERIOR.</t>
  </si>
  <si>
    <t>CONSTRUCCIÓN DE 1 AULA DIDÁCTICA Y SERVICIOS SANITARIOS EST. REG. 751, T/CONCRETO, INCLUYE  CERCADO PERIMETRAL DE 190 METROS.</t>
  </si>
  <si>
    <t>OBRA NUEVA, CONSTRUCCIÓN DE 2 AULAS DIDÁCTICAS EST. REG. 751, T/CONCRETO, INCLUYE LETRINA,  INCLUYE OBRA EXTERIOR</t>
  </si>
  <si>
    <t>EL FRIO</t>
  </si>
  <si>
    <t>SUSTITUCIÓN DE AULAS PROVISIONALES, CONSTRUCCIÓN DE 2 AULAS DIDÁCTICAS, DIRECCIÓN-SERVICIOS SANITARIOS Y EST. REG. 751, T/CONCRETO, INCLUYE OBRA EXTERIOR.</t>
  </si>
  <si>
    <t xml:space="preserve">EP JUVENCIO SANCHEZ </t>
  </si>
  <si>
    <t>HUEYCANTENANGO</t>
  </si>
  <si>
    <t>12DPR2027W</t>
  </si>
  <si>
    <t>BARRIO DE SAN MIGUEL</t>
  </si>
  <si>
    <t>12DJN3006Z</t>
  </si>
  <si>
    <t>GRAL. VICENTE GUERRERO</t>
  </si>
  <si>
    <t>12DPR2820V</t>
  </si>
  <si>
    <t>LA PAROTA UNO</t>
  </si>
  <si>
    <t>EP IGNACIO ZARAGOZA</t>
  </si>
  <si>
    <t>EL CAYACO</t>
  </si>
  <si>
    <t>12DPR1701A</t>
  </si>
  <si>
    <t>12DPR2335B</t>
  </si>
  <si>
    <t>XIHUITLIPA</t>
  </si>
  <si>
    <t>12DTV0651B</t>
  </si>
  <si>
    <t>CACALUTLA</t>
  </si>
  <si>
    <t>CHILPANCINGO</t>
  </si>
  <si>
    <t>12DPR0995X</t>
  </si>
  <si>
    <t>BARDA Y EQUIP.</t>
  </si>
  <si>
    <t>SUSTITUCIÓN DE AULAS ATÍPICAS POR TÉRMINO DE VIDA ÚTIL, CONSTRUCCIÓN DE EDIFICIO EST. 717, U-2C, 7 EE, QUE ALOJARÁ:  P.B.- 2 AULAS DIDÁCTICAS, ESCALERAS Y SERVICIOS SANITARIOS.  P.A.-  3 AULAS DIDÁCTICAS Y CUBO DE ESCALERA.</t>
  </si>
  <si>
    <t>REPARACIONES GENERALES DE EDIFICIO + OBRA EXTERIOR</t>
  </si>
  <si>
    <t>CONSTRUCCIÓN DE 1 AULA DIDÁCTICAS EST. REG. 751, T/CONCRETO + OBRA EXTERIOR</t>
  </si>
  <si>
    <t>CONSTRUCCIÓN DE 1 AULA DIDÁCTICA, EST. REG. 751, T/CONCRETO, + REPARACIONES GENERALES</t>
  </si>
  <si>
    <t>CONSTRUCCIÓN DE 1 AULA DIDÁCTICA +OBRA EXTERIOR.</t>
  </si>
  <si>
    <t>OBRA NUEVA, CONSTRUCCIÓN DE 2 AULAS DIDÁCTICAS + OBRA EXTERIOR</t>
  </si>
  <si>
    <t>SUSTITUCIÓN DE AULAS PROVISIONALES, CONSTRUCCIÓN DE 2 AULAS DIDÁCTICAS + OBRA EXTERIOR.</t>
  </si>
  <si>
    <t>OBRA NUEVA.- CONSTRUCCIÓN DE 1 AULA DIDÁCTICA + OBRA EXTERIOR</t>
  </si>
  <si>
    <t>CONSTRUCCIÓN DE 1 AULA DIDÁCTICA, EST. REG. 751, T/CONCRETO + OBRA EXTERIOR</t>
  </si>
  <si>
    <t>OBRA NUEVA, CONSTRUCCIÓN DE 1 AULA DIDÁCTICA, EST. REG. 751, T/CONCRETO + OBRA EXTERIOR.</t>
  </si>
  <si>
    <t>SUSTITUCIÓN DE AULAS PROVISIONALES,  CONSTRUCCIÓN DE 2 AULAS DIDÁCTICAS, DIRECCIÓN-SERVICIOS SANITARIOS,  EST. REG. 751, T/CONCRETO + OBRA EXTERIOR</t>
  </si>
  <si>
    <t>REPS. GRALES.</t>
  </si>
  <si>
    <t>SUSTITUCIÓN DE AULAS EN MAL ESTADO, CONSTRUCCIÓN DE 1 AULA DIDÁCTICA, EST. REG. 751, T/CONCRETO + REPARACIONES GENERALES + OBRA EXTERIOR.</t>
  </si>
  <si>
    <t>12DCC0148O</t>
  </si>
  <si>
    <t>16220179A</t>
  </si>
  <si>
    <t>OBRA EXTERIOR (FIRMES DE CONCRETO Y JARDINERIA)</t>
  </si>
  <si>
    <t>CONSTRUCCIÓN DE 2 AULAS DIDÁCTICAS, DIRECCIÓN-SERVICIOS SANITARIOS, EST. REG. 751 T/C + OBRA EXTERIOR</t>
  </si>
  <si>
    <t>CONSTRUCCIÓN DE 2 AULAS DIDÁCTICAS, EST. REG. 751 T/C + OBRA EXTERIOR</t>
  </si>
  <si>
    <t>OBRA NUEVA, CONSTRUCCIÓN DE 4 AULAS DIDÁCTICAS, DIRECCIÓN-SERVICIOS SANITARIOS, EST. REG. 751, T/CONCRETO + BARDA PERIMETRAL + OBRA EXTERIOR</t>
  </si>
  <si>
    <t>DOT. 3 LOT.MOB.</t>
  </si>
  <si>
    <t>CONSTRUCCIÓN DE 2 AULAS DIDÁCTICAS, EST. REG. 751, T/CONCRETO (ZONA RURAL) Y 3 LOTES DE MOBILIARIO.</t>
  </si>
  <si>
    <t xml:space="preserve">CONSTRUCCIÓN DE EDIFICIO EST. 715, U-1C, 4 EE, QUE ALOJARÁ TALLER DE INFORMÁTICA, </t>
  </si>
  <si>
    <t>REP. GRALES. Y MOB.</t>
  </si>
  <si>
    <t>REP. Y MOB.</t>
  </si>
  <si>
    <t>CONSTRUCCIÓN DE TALLER DE INFORMATICA EST. 715,  U-1C,  4 EE + OBRA EXTERIOR</t>
  </si>
  <si>
    <t>REPARACIONES GENERALES DE SERVICIOS SANITAERIOS  + OBRA EXTERIOR.</t>
  </si>
  <si>
    <t>OBRA NUEVA, CONSTRUCCIÓN DE 4 AULAS DIDÁCTICAS, DIRECCIÓN-SERVICIOS SANITARIOS + OBRA EXTERIOR</t>
  </si>
  <si>
    <t>REPARACIONES GENERALES + OBRA EXTERIOR,  INCLUYE BARDA PERIMETRAL CONFINADA DE 100 METROS.</t>
  </si>
  <si>
    <t>OBRA NUEVA, CONSTRUCCIÓN DE 3 AULAS DIDÁCTICAS, DIRECCIÓN-SERVICIOS SANITARIOS, EST. REG. 751, T/CONCRETO + OBRA EXTERIOR</t>
  </si>
  <si>
    <t>REPARACIONES GENERALES, EQUIPAMIENTO DE LABORATORIO POLIFUNCIONAL + OBRA EXTERIOR</t>
  </si>
  <si>
    <t>SAN LUIS DE LA LOMA,
VISTA HERMOSA</t>
  </si>
  <si>
    <t>OBRA NUEVA, CONSTRUCCIÓN DE 3 AULAS DIDÁCTICAS, DIRECCIÓN-SERVICIOS SANITARIOS, EST. REG. 751, T/CONCRETO, + OBRA EXTERIOR</t>
  </si>
  <si>
    <t>AUL. COCINA</t>
  </si>
  <si>
    <t>ADOSAMIENTO DE 1  AULA DIDÁCTICA, EST. REG. 751, T/CONCRETO, INCLUYE MURO DE CONTENCIÓN DE 10 METROS</t>
  </si>
  <si>
    <t>MURO CONT.</t>
  </si>
  <si>
    <t>REPARACIONES GENERALES DE LA INFRAESTRUCTURA FÍSICA, INCLUYE  CONSTRUCCIÓN DE BARDA CONFINADA</t>
  </si>
  <si>
    <t xml:space="preserve">REPARACIONES GENERALES EN AULAS DIDÁCTICAS </t>
  </si>
  <si>
    <t>CONSTRUCCIÓN DE DIRECCIÓN  EN EST. REG. 751, T/CONCRETO, INCLUYE OBRA EXTERIOR</t>
  </si>
  <si>
    <t>DIR.</t>
  </si>
  <si>
    <t>REPARACIONES GENERALES +  OBRA EXTERIOR.</t>
  </si>
  <si>
    <t>REP. + CERCADO</t>
  </si>
  <si>
    <t>CONSTRUCCIONDE 2 AULAS DIDACTICAS + OBRA EXTERIOR</t>
  </si>
  <si>
    <t>TVS VICENTE GUERRERO SALDAÑA</t>
  </si>
  <si>
    <t>JN AMANECER EN LA MONTAÑA</t>
  </si>
  <si>
    <t>CONSTRUCCION DE 2 AULAS DIDACTICAS + REPARACIONES GENERALES + OBRA EXTERIOR</t>
  </si>
  <si>
    <t>REPS.+OB.EXT.</t>
  </si>
  <si>
    <t>CONSTRUCCIÓN DE 1 AULA DIDÁCTICA, AULA COCINA + SERVICIOS SANITARIOS EN EST. ESPECIAL + REPARACIONES GENERALES DE OBRA EXTERIOR</t>
  </si>
  <si>
    <t>REPARACIONES GENERALES +  DOTACIÓN DE MOBILIARIO Y OBRA EXTERIOR.</t>
  </si>
  <si>
    <t>16220180A</t>
  </si>
  <si>
    <t>16220181A</t>
  </si>
  <si>
    <t>16220182A</t>
  </si>
  <si>
    <t>16220183A</t>
  </si>
  <si>
    <t>16220184A</t>
  </si>
  <si>
    <t>12DJN2786O</t>
  </si>
  <si>
    <t>16220185A</t>
  </si>
  <si>
    <t>16220186A</t>
  </si>
  <si>
    <t>CONV.</t>
  </si>
  <si>
    <t>CONSTRUCCIÓN DE BARDA PERIMETRAL CONFINADA</t>
  </si>
  <si>
    <t>CONSTRUCCIÓN DE 1 AULA DE MEDIOS EN EST. REG. 751, T/CONCRETO, INCLUYE OBRA EXTERIOR.</t>
  </si>
  <si>
    <t>AUL.MED.</t>
  </si>
  <si>
    <t>AUL.MED.+REPS.</t>
  </si>
  <si>
    <t>CONVENIO CON
AYUNTAMIENTO</t>
  </si>
  <si>
    <t>SUSTITUCIÓN DE AULAS EN MAL ESTADO FÍSICO, CONSTRUCCIÓN DE 6 AULAS DIDÁCTICAS, SERVICIOS SANITARIOS Y 2 DIRECCIONES (TM y TV) , EN EST. REG. 751, T/CONCRETO. INCLUYE OBRA EXTERIOR.</t>
  </si>
  <si>
    <t>CONSTRUCCIÓN DE BARDA PERIMETRAL CONFINADA DE 400 METROS.</t>
  </si>
  <si>
    <t>REPARACIONES GENERALES  + BARDA + OBRA EXTERIOR</t>
  </si>
  <si>
    <t>ADOSAMIENTO DE 1 AULA DIDÁCTICA , EST. REG. 751, T/CONCRETO,  INCLUYE OBRA EXTERIOR  Y BARDA PERIMETRAL</t>
  </si>
  <si>
    <t>REPARACIONES GENERALES + CERCADO PERIMETRAL A BASE DE MALLA CICLÓNICA + OBRA EXTERIOR</t>
  </si>
  <si>
    <t>16220187A</t>
  </si>
  <si>
    <t>REPARACIONES GENERALES DE LA INFRAESTRUCTURA + OBRA EXTERIOR</t>
  </si>
  <si>
    <t>MURO DE CONT.</t>
  </si>
  <si>
    <t>TIANQUIZOLCO IXTICAPAN</t>
  </si>
  <si>
    <t>12DPR1836P</t>
  </si>
  <si>
    <t>EQU. COMP+BARDA</t>
  </si>
  <si>
    <t>OBRA EXTERIOR (BARDA DE COLINDANCIA) Y SUMINISTRO DE 16 EQUIPOS DE COMPUTO</t>
  </si>
  <si>
    <t>EP EMPERADOR CUAUHTÉMOC</t>
  </si>
  <si>
    <t>FAM-BASICO-2016/049/2016-AD</t>
  </si>
  <si>
    <t>FAM-BASICO-2016-049-2016-AD</t>
  </si>
  <si>
    <t>ARQ. URB. MARIA LUISA GARCIA FLORES</t>
  </si>
  <si>
    <t>OBRA EXTERIOR (PLAZA Y ANDADORES + JARDINERIA)</t>
  </si>
  <si>
    <t>C</t>
  </si>
  <si>
    <t>E</t>
  </si>
  <si>
    <t>JN ALFONSO PRUNEDA</t>
  </si>
  <si>
    <t>12DJN0549Z</t>
  </si>
  <si>
    <t>EDUARDO NERI</t>
  </si>
  <si>
    <t>JN JOSE ROSAS MORENO</t>
  </si>
  <si>
    <t>CARRIZALILLO</t>
  </si>
  <si>
    <t>12DJN2882R</t>
  </si>
  <si>
    <t>SG ALVARO OBREGON</t>
  </si>
  <si>
    <t>12DES0057W</t>
  </si>
  <si>
    <t>REHAB. CANCHA</t>
  </si>
  <si>
    <t>AJUCHITLÁN DEL PROGRESO</t>
  </si>
  <si>
    <t>MÁRTIR DE CUILAPAN</t>
  </si>
  <si>
    <t>EPB JUAN ÁLVAREZ</t>
  </si>
  <si>
    <t>EPB JOSÉ VASCONCELOS</t>
  </si>
  <si>
    <t>CEPI SOR JUANA INÉS DE LA CRUZ</t>
  </si>
  <si>
    <t xml:space="preserve">EPB  NIÑOS HÉROES  </t>
  </si>
  <si>
    <t>TLAMIXTLAHUACÁN</t>
  </si>
  <si>
    <t>XALPATLÁHUAC</t>
  </si>
  <si>
    <t>ZAPOTITLÁN TABLAS</t>
  </si>
  <si>
    <t>ST No. 255, IGNACIO MANUEL ALTAMIRANO</t>
  </si>
  <si>
    <t>CONSTRUCCIÓN DE BARDA Y EQUIPAMIENTO</t>
  </si>
  <si>
    <t>CONSTRUCCIÓN DE MURO DE CONTENSION</t>
  </si>
  <si>
    <t>CONSTRUCCIÓN DE EDIFICIO EN ESTR. U-1C DE 6 EE  QUE CONSTA DE 1 AULA DE MEDIOS + SERVICIOS SANITARIOS+ REPARACIONES GENERALES + OBRA EXTERIOR</t>
  </si>
  <si>
    <t>CONSTRUCCIÓN DE SERVICIOS SANITARIOS, BODEGA E INTENDENCIA EST. REG, 751, T/CONCRETO, INCLUYE OBRA EXTERIOR Y REPARACIONES GENERALES</t>
  </si>
  <si>
    <t>CONSTRUCCIÓN DE AULA DE MEDIOS EN EST. U-1C T/C  DE 2 EE  Y REPARACIONES GENERALES</t>
  </si>
  <si>
    <t>CONSTRUCCIÓN  DE SERVICIOS SANITARIOS EN EST. ESPECIAL + OBRA EXTERIOR</t>
  </si>
  <si>
    <t>CONSTRUCCIÓN DE DIRECCIÓN-SERVICIOS SANITARIOS, EST. REG. 751, T/CONCRETO,  INCLUYE OBRA EXTERIOR.</t>
  </si>
  <si>
    <t>CONSTRUCCIÓN DE DIRECCIÓN Y SERVICIOS SANITARIOS + BARDA + OBRA EXTERIOR</t>
  </si>
  <si>
    <t>CONSTRUCCIÓN DE 1 AULA COCINA + OBRA EXTERIOR</t>
  </si>
  <si>
    <t>JUCHITÁN</t>
  </si>
  <si>
    <t>JN SAN LUIS ACATLÁN</t>
  </si>
  <si>
    <t>ST No. 197, LUIS DONALDO COLOSIO MURRIETA</t>
  </si>
  <si>
    <t>CONSTRUCCIÓN DE 1 AULA DIDÁCTICA, DIRECCIÓN-SERVICIOS SANITARIOS, EST. REG. 751, T/CONCRETO, INCLUYE OBRA EXTERIOR</t>
  </si>
  <si>
    <t>CONSTRUCCIÓN DE 3 AULAS DIDÁCTICAS + OBRA EXTERIOR</t>
  </si>
  <si>
    <t>2 AULAS DIDÁCTICAS + OBRA EXTERIOR</t>
  </si>
  <si>
    <t>1 AULAS DIDÁCTICAS + OBRA EXTERIOR</t>
  </si>
  <si>
    <t>CONSTRUCCIÓN DE 2 AULAS DIDÁCTICAS EN EST. 757 + DIRECCION + OBRA EXTERIOR</t>
  </si>
  <si>
    <t>CONSTRUCCIÓN DE 2 AULAS DIDÁCTICAS + OBRA EXTERIOR</t>
  </si>
  <si>
    <t>CONSTRUCCIÓN DE 4 AULAS DIDÁCTICAS</t>
  </si>
  <si>
    <t>CONSTRUCCIÓN DE 4 AULAS DIDÁCTICAS + OBRA EXTERIOR</t>
  </si>
  <si>
    <t>CONSTRUCCIÓN DE 3 AULAS DIDÁCTICAS + SERVICIOS SANITARIOS + OBRA EXTERIOR</t>
  </si>
  <si>
    <t>SUSTITUCIÓN DE AULAS POR TÉRMINO DE VIDA ÚTIL, CONSTRUCCIÓN DE 4 AULAS DIDÁCTICAS, EST. REG. 751, T/CONCRETO,  INCLUYE OBRA EXTERIOR.</t>
  </si>
  <si>
    <t>SUSTITUCIÓN DE AULAS POR TÉRMINO DE VIDA ÚTIL, CONSTRUCCIÓN DE 3 AULAS DIDÁCTICAS, EST. REG. 751, T/CONCRETO + OBRA EXTERIOR.</t>
  </si>
  <si>
    <t xml:space="preserve">CONSTRUCCIÓN DE 2 AULAS DIDÁCTICAS, DIRECCION-SERVICIOS SANITARIOS (ZONA RURAL), EST. REG. 751, T/COCNCRETO,  INCLUYE OBRA EXTERIOR. </t>
  </si>
  <si>
    <t xml:space="preserve">CONSTRUCCIÓN DE 2 AULAS DIDÁCTICAS (ZONA RURAL) EN  EST. REG. 751, T/C,  INCLUYE OBRA EXTERIOR. </t>
  </si>
  <si>
    <t>CONSTRUCCIÓN DE 3 AULAS DIDÁCTICAS + SERVICIOS SANITARIOS + DIRECCION</t>
  </si>
  <si>
    <t>CONSTRUCCIÓN DE 1 AULA DIDÁCTICA + OBRA EXTERIOR, INCLUYE CERCADO PERIMETRAL</t>
  </si>
  <si>
    <t>CONSTRUCCIÓN DE EDIFICIO "A", EN EST. 727 (U-3C) DE 9 EE. PB: 10 ANEXOS (BODEGA, COOPERATIVA, 3 DIRECCIONES (T.M., T.V. y T.N.), INTENDENCIA, SERVICIOS SANITARIOS, CUBO PARA ESCALERAS); 1er NIVEL: AULA TALLER DE COMPUTO, SALA DE LECTURA, SALA PARA MAESTRO, AULA DIDÁCTICA Y CUBO PARA ESCALERAS; 2do. NIVEL: 4 AULAS DIDÁCTICAS + CUBO PARA ESCALERAS + OBRA EXTERIOR</t>
  </si>
  <si>
    <t>CONSTRUCCIÓN DE 1 AULA DIDÁCTICA</t>
  </si>
  <si>
    <t>CONSTRUCCIÓN DE 1 AULA DIDÁCTICA + OBRA EXTERIOR</t>
  </si>
  <si>
    <t xml:space="preserve">CONSTRUCCIÓN DE 1 AULA DIDÁCTICA + BIBLIOTECA + 3 ANEXOS + REPARACIONES GENERALES </t>
  </si>
  <si>
    <t>CONSTRUCCIÓN DE 1 AULA DIDÁCTICA, EST. REG. 753, T/CONCRETO.   INCLUYE OBRA EXTERIOR.</t>
  </si>
  <si>
    <t>CONSTRUCCIÓN DE EDIFICIO "A" EN EST. 727 U-3C DE 9EE; PB: 10 ANEXOS (BODEGA + COOPERATIVA + DIRECCION  T.M., T.V. y T.N. + INTENDENCIA + SERVC- SANIT. H y M) + CUBO PARA ESCALERAC, 1er. NIVEL: AULA DE TALLER DE COMPUTO + SALA DE LECTURAS + SALA PARA MAESTROS + AULA DIDÁCTICA + CUBO PARA ESCALERAS; 2do. NIVEL: 4 AULAS DIDÁCTICAS + CUBO PARA ESCALERAS + EDIFICIO "R" CUBO PARA TINACOS + OBRA EXTERIOR (PLAZA Y ANDADORES, RED ELÉCTRICA, RED HIDRÁULICA, RED SANITARIA, CISTERNA)</t>
  </si>
  <si>
    <t>CONSTRUCCIÓN DE 1 AULA DIDÁCTICA MAS OBRA EXTERIOR</t>
  </si>
  <si>
    <t>OBRA NUEVA,  CONSTRUCCIÓN DE 1 AULA DIDÁCTICA, EST. REG. 753 T/CONCRETO MAS OBRA EXTERIOR</t>
  </si>
  <si>
    <t>CONSTRUCCIÓN DE 2 EDIFICIOS QUE ALOJARAN: 6 AULAS DIDÁCTICAS EN EST. REG. 751 T/C + DIRECCIÓN Y SERVICIOS SANITARIOS + OBRA EXTERIOR</t>
  </si>
  <si>
    <t>TOTOHUEHUETLÁN</t>
  </si>
  <si>
    <t>OBRA EXT.</t>
  </si>
  <si>
    <t>CONSTRUCCIÓN DE EDIF. EST. 717 REDUCIDA, U-2C, 9 EE, QUE ALOJARÁ: 6 AULAS DIDÁCTICAS + 1 AULA DE CANTO Y JUEGOS + DIRECCIÓN + COOPERATIVA + SERVICIOS SANITARIOS + ESCALERA EXTERIOR + OBRA EXTERIOR</t>
  </si>
  <si>
    <t>SUSTITUCIÓN DE AULAS DE ALTO RIESGO, CONSTRUCCIÓN DE EDIF. EST. 717, U-2C, 11 EE, QUE ALOJARÁ: PB.- LABORATORIO POLIFUNCIONAL-ANEXOS, 1 AULA DIDÁCTICA, ESCALERAS, INTENDENCIA-DIRECCIÓN, SERVICIOS SANITARIOS. PA.- 5  AULAS DIDÁCTICAS, CUBO DE ESCALERAS.  INCLUYE OBRA EXTERIOR.</t>
  </si>
  <si>
    <t>CONSTRUCCIÓN DE EDIFICIO "A", 3 ANEXOS (DIRECCIÓN Y SERVICIOS SANITARIOS,) EST. REG. 753, T/CONCRETO, INCLLUYE OBRA EXTERIOR.</t>
  </si>
  <si>
    <t>CONSTRUCCIÓN DE 1 TALLER DE APICULTURA + AULA DE MEDIOS + OBRA EXTERIOR</t>
  </si>
  <si>
    <t>A.COMP.</t>
  </si>
  <si>
    <t>CONSTRUCCIÓN DE DIRECCIÓN Y CERCADO PERIMETRAL</t>
  </si>
  <si>
    <t>CONSTRUCCIÓN DE BARDA DE COLINDANCIA CONFINADA DE 100 METROS,  INCLUYE REPARACIONES GENERALES DE LA INFRAESTRUCTURA FÍSICA (LABORATORIO, SERV. SANITARIOS, TALLER DE PESCA) Y 4 LOTES DE MOBILIARIO.</t>
  </si>
  <si>
    <t>CONSTRUCCIÓN DE EDIFICIO "A"; 3 AULAS DIDÁCTICAS + 3 ANEXOS (DIRECCION Y SERVICIOS SANITARIOS)  EN EST. REG. 751 T/C + OBRA EXTERIOR</t>
  </si>
  <si>
    <t>REPS.+EQ. LAB POLIF.</t>
  </si>
  <si>
    <t>CONSTRUCCIÓN DE 1 AULA DIDÁCTICA, EST. REG. 753, T/CONCRETO +  SERVICIOS SANITARIOS EN ESTRUCTURA ESPECIAL + OBRA EXTERIOR</t>
  </si>
  <si>
    <t>CONSTRUCCIÓN DE 1 AULA DIDÁCTICA EST. REG. 751, T/CONCRETO, INCLUYE LETRINAY OBRA EXTERIOR</t>
  </si>
  <si>
    <t>TECPAN DE GALEANA</t>
  </si>
  <si>
    <t>TECPAN</t>
  </si>
  <si>
    <t>CONSTRUCCIÓN DE DIRECCIÓN, BODEGA, COOPERATIVA, SUBESTACION ELÉCTRICA + BARDA + REPARACIONES GENERALES + OBRA EXTERIOR</t>
  </si>
  <si>
    <t>REPS.GRLES.</t>
  </si>
  <si>
    <t>REPARACIONES GENERALES DE LA INFRAESTRUCTURA FÍSICA, INCLUYE  EQUIPAMIENTO DE LABORATORIO POLIFUNCIONAL Y DOTACIÓN DE 5 LOTES DE MOBILIARIO BÁSICO, ASÍ COMO OBRA EXTERIOR.</t>
  </si>
  <si>
    <t xml:space="preserve">CONSTRUCCIÓN DE TALLER DE INFORMÁTICA EST. 715,  U-1C,  4 EE, INCLUYE TRANSFORMADOR DE 45 KVA,  MURETE DE ACOMETIDA ELÉCTRICA, RED Y REGISTROS. </t>
  </si>
  <si>
    <t>T.INFORM.</t>
  </si>
  <si>
    <t>SUSTITUCIÓN DE AULAS DE ALTO RIESGO, CONSTRUCCIÓN DE 1 AULA DIDÁCTICA, EST. REG. 753, T/CONCRETO, INCLUYE LETRINA, ASTA BANDERA, ACOMETIDA ELÉCTRICA Y CERCADO PERIMETRAL 200 METROS.</t>
  </si>
  <si>
    <t>REPARACIONES GENERALES (INST. ELÉCTRICA-DISPOSITIVOS-LÁMPARAS, IMPERMEABILIZANTE, PLAFONES, LOSETA EN PISOS, PINTURA EN GENERAL), ASÍ COMO INCREMENTAR  1 METRO DE ALTURA EN  BARDA CONFINADA POR 180 METROS DE PERÍMETRO. REHABILITACIÓN DE RED ELÉCTRICA Y CONSTRUCCIÓN DE CISTERNA.</t>
  </si>
  <si>
    <t>CONSTRUCCIÓN DE EDIFICIO U2-C DE 8EE CON CUBO DE ESCALERA INDEPENDIENTE, PB 2 AULAS + S.S. + 2 DIRECCIONES. PA 4 AULAS</t>
  </si>
  <si>
    <t>EP GRAL. GUADALUPE VICTORIA</t>
  </si>
  <si>
    <t>ACAPULCO</t>
  </si>
  <si>
    <t>12EPR0872M</t>
  </si>
  <si>
    <t>TECH. CAN.USOS MULT.</t>
  </si>
  <si>
    <t>TERMINACION DE TECHADO DE CANCHAS DE USOS MULTIPLES</t>
  </si>
  <si>
    <t>EP ROTARIO 20 DE NOVIEMBRE</t>
  </si>
  <si>
    <t>12EPR0109R</t>
  </si>
  <si>
    <t>OBRA EXTERIOR (CANCHA DE USOS MULTIPLES)</t>
  </si>
  <si>
    <t>FAM-FAISM-2016/050/2016-AD</t>
  </si>
  <si>
    <t>FAM-FAISM-2016-050-2016-AD</t>
  </si>
  <si>
    <t>HERNANDEZ ROJAS Y ASOCIADOS, S.A. DE C.V.</t>
  </si>
  <si>
    <t>No. DE DIAS</t>
  </si>
  <si>
    <t>CONSTRUCCIÓN DE EDIFICIO "C"; 2 ANEXOS (SERVICIOS SANITARIOS) EN ESTR. REG. 751 T/C + CUBO PARA TINACOS + REPARACIONES GENERALES EN EDIFICIO "B" QUE CONSTA DE LABORATORIO POLIFUNCIONAL, 1 ANEXO DE 2 EE Y MEDIO + 1 TALLER DE COMPUTO DE 2 EE Y MEDIO + 1 ANEXO + DIRECCION + BODEGA-COOPERATIVA + OBRA EXTERIOR (PLAZA Y ANDADORES, RED ELECTRICA, RED HIDRAULICA, RED SANITARIA, CISTERNA, POZO DE ABSORCION Y FOSA SEPTICA)</t>
  </si>
  <si>
    <t>CONSTRUCCIÓN DE EDIFICIO "A"; 3 AULAS DIDÁCTICAS + 3 ANEXOS (DIRECCION Y SERVICIOS SANITARIOS)  EN EST. REG. 751 T/C + "R" CUBO PARA TINACOS + OBRA EXTERIOR (PLAZA Y ANDADORES, RED ELECTRICA, RED HIDRAULICA, RED SDANITARIA, MURETE DE ACOMETIDA ELECTRICA, CISTERNA, PLATAFORMA PARA ASTA BANDERA)</t>
  </si>
  <si>
    <t>FAM-FAISM-2016/051/2016-AD</t>
  </si>
  <si>
    <t>FAM-FAISM-2016-051-2016-AD</t>
  </si>
  <si>
    <t>EO-912040999-N4-2016</t>
  </si>
  <si>
    <t>PROYECTOS SAHERI, S.A. DE C.V.</t>
  </si>
  <si>
    <t>CONSTRUCCION DE EDIFICIO "A", EN EST. 727 (U-3C) DE 9 EE; P.B.: 10 ANEXOS (BODEGA, COOPETARIVA, DIRECCION T.M., DIRECCION T.V., DIRECCION TN, INTENDECIA, SERVICIOS SANITARIOS H y M, CUBO PARA ESCALERAS), 1er.NIVEL: AULA TALLER DE COMPUTO, SALA DE LECTURA, SALA PARA MAESTROS, AULA DIDACTICA, CUBO PARA ESCALERAS, 2o. NIVEL: 4 ULAS DIDACTICAS, CUBO PARA ESCALERAS + EDIFICIO "R" CUBO PARA TINACOS + OBRA EXTERIOR (PLAZA Y ANDADORES, RED ELECTRICA, RED HIDRAULICA, RED SANITARIA, CISTERNA)</t>
  </si>
  <si>
    <t>16220188A</t>
  </si>
  <si>
    <t>OBRAS CONTRADAS POR LICITACIÓN PÚBLICA</t>
  </si>
  <si>
    <t>OBRAS CONTRATADAS POR ADJUDICACIÓN DIRECTA</t>
  </si>
  <si>
    <r>
      <t xml:space="preserve">FAM BASICO 2016
</t>
    </r>
    <r>
      <rPr>
        <b/>
        <sz val="14"/>
        <color theme="1"/>
        <rFont val="Calibri"/>
        <family val="2"/>
        <scheme val="minor"/>
      </rPr>
      <t xml:space="preserve">PRIMERA ETAPA POR LA CANTIDAD DE </t>
    </r>
    <r>
      <rPr>
        <b/>
        <u/>
        <sz val="14"/>
        <color theme="1"/>
        <rFont val="Calibri"/>
        <family val="2"/>
        <scheme val="minor"/>
      </rPr>
      <t>$159'394,020.00</t>
    </r>
    <r>
      <rPr>
        <b/>
        <sz val="14"/>
        <color theme="1"/>
        <rFont val="Calibri"/>
        <family val="2"/>
        <scheme val="minor"/>
      </rPr>
      <t xml:space="preserve">
CON APORTACIÓN DEL AYUNTAMIENTOS POR LA CANTIDAD DE </t>
    </r>
    <r>
      <rPr>
        <b/>
        <u/>
        <sz val="14"/>
        <color theme="1"/>
        <rFont val="Calibri"/>
        <family val="2"/>
        <scheme val="minor"/>
      </rPr>
      <t>$9'418,213.84</t>
    </r>
  </si>
  <si>
    <t>TOTAL POR EJERCER</t>
  </si>
  <si>
    <t>BARDA Y MURO</t>
  </si>
  <si>
    <t>CONSTRUCCIÓN DE MURO DE CONTENCIÓN Y BARDA PERIMETRAL</t>
  </si>
  <si>
    <t>EP MACRINA VAZQUEZ</t>
  </si>
  <si>
    <t>12DPR0162N</t>
  </si>
  <si>
    <t>EQU. COMPUTO</t>
  </si>
  <si>
    <t>DOTACION DE 16 EQUIPOS DE COMPUTO</t>
  </si>
  <si>
    <t>12DPR0161O</t>
  </si>
  <si>
    <t>AU.DID+A.COCINA+ REPS.</t>
  </si>
  <si>
    <t>16220189A</t>
  </si>
  <si>
    <t>16220190A</t>
  </si>
  <si>
    <t>16220191A</t>
  </si>
  <si>
    <t>16220192A</t>
  </si>
  <si>
    <t>16220193A</t>
  </si>
  <si>
    <t>16220194A</t>
  </si>
  <si>
    <t>16220195A</t>
  </si>
  <si>
    <t>SALEN</t>
  </si>
  <si>
    <t>EP DON MIGUEL HIDALGO Y COSTILLA</t>
  </si>
  <si>
    <t>TEHUAXTITLÁN</t>
  </si>
  <si>
    <t>12DPR0352E</t>
  </si>
  <si>
    <t>CONSTRUCCIÓN DE 1 AULA DIDÁCTICA, LABORATORIO-TALLER Y DIRECCIÓN-SERVICIOS SANITARIOS, EST. REG. 751, T/CONCRETO + OBRA EXTERIOR</t>
  </si>
  <si>
    <t>CONSTRUCCION DE EDIFICIO EN EST. U-2C DE 7 EE; PB: 3 AULAS DIDACTICAS + CUBO DE ESCALERAS, PA: 3 AULAS DIDACTICAS + CUBO PARA ESCALERAS + OBRA EXTERIOR</t>
  </si>
  <si>
    <t>SG MIGUEL ALEMAN VALDEZ</t>
  </si>
  <si>
    <t>COL. BELLA VISTA</t>
  </si>
  <si>
    <t>REPS. MURO Y MOB.</t>
  </si>
  <si>
    <t>REPARACIONES GENERALES + CONSTRUCCIÓN DE MURO DE CONTENCIÓN + DOTACION DE 30 EQUIPOS DE COMPUTO Y 8 LOTES DE MOBILIARIO ESCOLAR</t>
  </si>
  <si>
    <t>REPARACIONES GENERALES</t>
  </si>
  <si>
    <t>MI PATRIA ES PRIMERO</t>
  </si>
  <si>
    <t>TECOYAME DE GUADALUPE</t>
  </si>
  <si>
    <t>LA LUZ DE JUAREZ</t>
  </si>
  <si>
    <t>12DPR5928G</t>
  </si>
  <si>
    <t>12DPR4043A</t>
  </si>
  <si>
    <t>12DJN0279W</t>
  </si>
  <si>
    <t>JN CONSTITUCIONES</t>
  </si>
  <si>
    <t>16220196A</t>
  </si>
  <si>
    <t>16220197A</t>
  </si>
  <si>
    <t>16220198A</t>
  </si>
  <si>
    <t>16220199A</t>
  </si>
  <si>
    <t>12DCC0014Z</t>
  </si>
  <si>
    <t>CEPI IGNACIO M. ALTAMIRANO</t>
  </si>
  <si>
    <t>AXOLOAPA</t>
  </si>
  <si>
    <t>REPARACIONES GENERALES DE LA INFRAESTRUCTURA EXSISTE</t>
  </si>
  <si>
    <t>16220200A</t>
  </si>
  <si>
    <t>CONSTRUCCIÓN DE EDIFICIO "B", EN EST. 717 U-2C T/C DE 9 EE, PB: 2 AULAS DIDÁCTICAS DE 2 EE C/U + CUBO PARA ESCALERAS + 6 ANEXOS (DIRECCION CON RECEPCION T.M., DIRECCION CON RECEPCION T.V., SERVICIOS SANITARIOS Y CUBO DE ESCALERAS), PA: 4 AULAS DIDÁCTICAS DE 2 EE C/U +  CUBO PARA ESCALERAS + "R" CUBO PARA TINACOS + OBRA EXTERIOR (PLAZA Y ANDADORES, RED ELÉCTRICA, RED HIDRÁULICA, RED SANITARIA, CISTERNA, PUERTA DE ACCESO)</t>
  </si>
  <si>
    <r>
      <t xml:space="preserve">FAM BASICO 2016
</t>
    </r>
    <r>
      <rPr>
        <b/>
        <sz val="14"/>
        <color theme="1"/>
        <rFont val="Calibri"/>
        <family val="2"/>
        <scheme val="minor"/>
      </rPr>
      <t xml:space="preserve">REMANENTES DEL FAM BASICO POR DE </t>
    </r>
    <r>
      <rPr>
        <b/>
        <u/>
        <sz val="14"/>
        <color theme="1"/>
        <rFont val="Calibri"/>
        <family val="2"/>
        <scheme val="minor"/>
      </rPr>
      <t>$48'058,375.51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</si>
</sst>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#,##0_ ;[Red]\-#,##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Arial Black"/>
      <family val="2"/>
    </font>
    <font>
      <i/>
      <sz val="12"/>
      <color theme="1"/>
      <name val="Arial Black"/>
      <family val="2"/>
    </font>
    <font>
      <b/>
      <i/>
      <sz val="12"/>
      <name val="Arial Black"/>
      <family val="2"/>
    </font>
    <font>
      <b/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990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9DA74"/>
        <bgColor rgb="FF000000"/>
      </patternFill>
    </fill>
    <fill>
      <patternFill patternType="solid">
        <fgColor rgb="FFA9DA74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0625">
        <bgColor theme="0" tint="-0.14996795556505021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2">
    <xf numFmtId="0" fontId="0" fillId="0" borderId="0" xfId="0"/>
    <xf numFmtId="0" fontId="6" fillId="0" borderId="0" xfId="0" applyFont="1" applyAlignment="1">
      <alignment vertical="top"/>
    </xf>
    <xf numFmtId="164" fontId="0" fillId="0" borderId="0" xfId="1" applyNumberFormat="1" applyFont="1" applyAlignment="1">
      <alignment horizontal="right" vertical="top"/>
    </xf>
    <xf numFmtId="164" fontId="0" fillId="0" borderId="6" xfId="1" applyNumberFormat="1" applyFont="1" applyBorder="1" applyAlignment="1">
      <alignment horizontal="right" vertical="top"/>
    </xf>
    <xf numFmtId="164" fontId="0" fillId="0" borderId="7" xfId="1" applyNumberFormat="1" applyFont="1" applyBorder="1" applyAlignment="1">
      <alignment horizontal="right" vertical="top"/>
    </xf>
    <xf numFmtId="0" fontId="9" fillId="0" borderId="6" xfId="0" applyFont="1" applyBorder="1" applyAlignment="1">
      <alignment vertical="top"/>
    </xf>
    <xf numFmtId="0" fontId="9" fillId="0" borderId="6" xfId="0" applyFont="1" applyBorder="1" applyAlignment="1">
      <alignment horizontal="center" vertical="top"/>
    </xf>
    <xf numFmtId="0" fontId="9" fillId="0" borderId="6" xfId="0" applyFont="1" applyBorder="1" applyAlignment="1">
      <alignment vertical="top" wrapText="1"/>
    </xf>
    <xf numFmtId="164" fontId="9" fillId="0" borderId="6" xfId="1" applyNumberFormat="1" applyFont="1" applyBorder="1" applyAlignment="1">
      <alignment horizontal="right" vertical="top"/>
    </xf>
    <xf numFmtId="0" fontId="9" fillId="0" borderId="0" xfId="0" applyFont="1" applyAlignment="1">
      <alignment vertical="top"/>
    </xf>
    <xf numFmtId="0" fontId="9" fillId="3" borderId="6" xfId="0" applyFont="1" applyFill="1" applyBorder="1" applyAlignment="1">
      <alignment vertical="top"/>
    </xf>
    <xf numFmtId="0" fontId="9" fillId="0" borderId="6" xfId="0" applyFont="1" applyBorder="1" applyAlignment="1">
      <alignment horizontal="left" vertical="top"/>
    </xf>
    <xf numFmtId="165" fontId="9" fillId="0" borderId="6" xfId="0" applyNumberFormat="1" applyFont="1" applyBorder="1" applyAlignment="1">
      <alignment horizontal="center" vertical="top"/>
    </xf>
    <xf numFmtId="0" fontId="9" fillId="5" borderId="6" xfId="0" applyFont="1" applyFill="1" applyBorder="1" applyAlignment="1">
      <alignment horizontal="center" vertical="top"/>
    </xf>
    <xf numFmtId="0" fontId="9" fillId="5" borderId="6" xfId="0" applyFont="1" applyFill="1" applyBorder="1" applyAlignment="1">
      <alignment vertical="top" wrapText="1"/>
    </xf>
    <xf numFmtId="0" fontId="9" fillId="5" borderId="6" xfId="0" applyFont="1" applyFill="1" applyBorder="1" applyAlignment="1">
      <alignment horizontal="left" vertical="top"/>
    </xf>
    <xf numFmtId="165" fontId="9" fillId="5" borderId="6" xfId="0" applyNumberFormat="1" applyFont="1" applyFill="1" applyBorder="1" applyAlignment="1">
      <alignment horizontal="center" vertical="top"/>
    </xf>
    <xf numFmtId="0" fontId="9" fillId="5" borderId="6" xfId="0" applyFont="1" applyFill="1" applyBorder="1" applyAlignment="1">
      <alignment vertical="top"/>
    </xf>
    <xf numFmtId="164" fontId="9" fillId="5" borderId="6" xfId="1" applyNumberFormat="1" applyFont="1" applyFill="1" applyBorder="1" applyAlignment="1">
      <alignment horizontal="right" vertical="top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left" vertical="top"/>
    </xf>
    <xf numFmtId="165" fontId="0" fillId="0" borderId="0" xfId="0" applyNumberFormat="1" applyFont="1" applyAlignment="1">
      <alignment horizontal="center" vertical="top"/>
    </xf>
    <xf numFmtId="0" fontId="0" fillId="0" borderId="7" xfId="0" applyFont="1" applyBorder="1" applyAlignment="1">
      <alignment vertical="top"/>
    </xf>
    <xf numFmtId="0" fontId="0" fillId="0" borderId="7" xfId="0" applyFont="1" applyBorder="1" applyAlignment="1">
      <alignment horizontal="center" vertical="top"/>
    </xf>
    <xf numFmtId="0" fontId="0" fillId="0" borderId="7" xfId="0" applyFont="1" applyBorder="1" applyAlignment="1">
      <alignment vertical="top" wrapText="1"/>
    </xf>
    <xf numFmtId="0" fontId="0" fillId="0" borderId="7" xfId="0" applyFont="1" applyBorder="1" applyAlignment="1">
      <alignment horizontal="left" vertical="top"/>
    </xf>
    <xf numFmtId="165" fontId="0" fillId="0" borderId="7" xfId="0" applyNumberFormat="1" applyFont="1" applyBorder="1" applyAlignment="1">
      <alignment horizontal="center" vertical="top"/>
    </xf>
    <xf numFmtId="0" fontId="0" fillId="0" borderId="6" xfId="0" applyFont="1" applyBorder="1" applyAlignment="1">
      <alignment vertical="top"/>
    </xf>
    <xf numFmtId="0" fontId="0" fillId="0" borderId="6" xfId="0" applyFont="1" applyBorder="1" applyAlignment="1">
      <alignment horizontal="center" vertical="top"/>
    </xf>
    <xf numFmtId="0" fontId="0" fillId="0" borderId="6" xfId="0" applyFont="1" applyBorder="1" applyAlignment="1">
      <alignment vertical="top" wrapText="1"/>
    </xf>
    <xf numFmtId="0" fontId="0" fillId="0" borderId="6" xfId="0" applyFont="1" applyBorder="1" applyAlignment="1">
      <alignment horizontal="left" vertical="top"/>
    </xf>
    <xf numFmtId="165" fontId="0" fillId="0" borderId="6" xfId="0" applyNumberFormat="1" applyFont="1" applyBorder="1" applyAlignment="1">
      <alignment horizontal="center" vertical="top"/>
    </xf>
    <xf numFmtId="0" fontId="0" fillId="0" borderId="6" xfId="0" applyFont="1" applyFill="1" applyBorder="1" applyAlignment="1">
      <alignment horizontal="center" vertical="top"/>
    </xf>
    <xf numFmtId="0" fontId="0" fillId="0" borderId="6" xfId="0" applyFont="1" applyFill="1" applyBorder="1" applyAlignment="1">
      <alignment vertical="top" wrapText="1"/>
    </xf>
    <xf numFmtId="165" fontId="0" fillId="0" borderId="6" xfId="0" applyNumberFormat="1" applyFont="1" applyFill="1" applyBorder="1" applyAlignment="1">
      <alignment horizontal="center" vertical="top"/>
    </xf>
    <xf numFmtId="0" fontId="0" fillId="0" borderId="6" xfId="0" applyFont="1" applyFill="1" applyBorder="1" applyAlignment="1">
      <alignment vertical="top"/>
    </xf>
    <xf numFmtId="164" fontId="0" fillId="0" borderId="6" xfId="0" applyNumberFormat="1" applyFont="1" applyFill="1" applyBorder="1" applyAlignment="1">
      <alignment horizontal="right" vertical="top"/>
    </xf>
    <xf numFmtId="0" fontId="0" fillId="0" borderId="0" xfId="0" applyFont="1" applyFill="1" applyAlignment="1">
      <alignment vertical="top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 vertical="top"/>
    </xf>
    <xf numFmtId="165" fontId="9" fillId="0" borderId="0" xfId="0" applyNumberFormat="1" applyFont="1" applyAlignment="1">
      <alignment horizontal="center" vertical="top"/>
    </xf>
    <xf numFmtId="164" fontId="9" fillId="0" borderId="0" xfId="0" applyNumberFormat="1" applyFont="1" applyAlignment="1">
      <alignment horizontal="right" vertical="top"/>
    </xf>
    <xf numFmtId="0" fontId="5" fillId="0" borderId="6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left" vertical="top"/>
    </xf>
    <xf numFmtId="0" fontId="9" fillId="0" borderId="0" xfId="0" applyFont="1" applyAlignment="1">
      <alignment vertical="center"/>
    </xf>
    <xf numFmtId="164" fontId="0" fillId="0" borderId="6" xfId="0" applyNumberFormat="1" applyFont="1" applyFill="1" applyBorder="1" applyAlignment="1">
      <alignment vertical="top"/>
    </xf>
    <xf numFmtId="0" fontId="0" fillId="0" borderId="10" xfId="0" applyFont="1" applyBorder="1" applyAlignment="1">
      <alignment horizontal="center" vertical="top"/>
    </xf>
    <xf numFmtId="0" fontId="9" fillId="0" borderId="11" xfId="0" applyFont="1" applyBorder="1" applyAlignment="1">
      <alignment vertical="top" wrapText="1"/>
    </xf>
    <xf numFmtId="0" fontId="11" fillId="0" borderId="0" xfId="0" applyFont="1" applyAlignment="1">
      <alignment vertical="top"/>
    </xf>
    <xf numFmtId="0" fontId="11" fillId="0" borderId="7" xfId="0" applyFont="1" applyBorder="1" applyAlignment="1">
      <alignment vertical="top"/>
    </xf>
    <xf numFmtId="0" fontId="11" fillId="0" borderId="6" xfId="0" applyFont="1" applyBorder="1" applyAlignment="1">
      <alignment vertical="top"/>
    </xf>
    <xf numFmtId="0" fontId="10" fillId="0" borderId="6" xfId="0" applyFont="1" applyBorder="1" applyAlignment="1">
      <alignment vertical="top"/>
    </xf>
    <xf numFmtId="0" fontId="11" fillId="0" borderId="10" xfId="0" applyFont="1" applyBorder="1" applyAlignment="1">
      <alignment vertical="top"/>
    </xf>
    <xf numFmtId="0" fontId="0" fillId="6" borderId="6" xfId="0" applyFont="1" applyFill="1" applyBorder="1" applyAlignment="1">
      <alignment horizontal="center" vertical="top"/>
    </xf>
    <xf numFmtId="0" fontId="14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15" fillId="0" borderId="7" xfId="0" applyFont="1" applyBorder="1" applyAlignment="1">
      <alignment vertical="top" wrapText="1"/>
    </xf>
    <xf numFmtId="0" fontId="15" fillId="0" borderId="6" xfId="0" applyFont="1" applyBorder="1" applyAlignment="1">
      <alignment vertical="top" wrapText="1"/>
    </xf>
    <xf numFmtId="0" fontId="14" fillId="5" borderId="6" xfId="0" applyFont="1" applyFill="1" applyBorder="1" applyAlignment="1">
      <alignment vertical="top" wrapText="1"/>
    </xf>
    <xf numFmtId="164" fontId="13" fillId="0" borderId="6" xfId="1" applyNumberFormat="1" applyFont="1" applyBorder="1" applyAlignment="1">
      <alignment horizontal="right" vertical="top"/>
    </xf>
    <xf numFmtId="164" fontId="0" fillId="0" borderId="6" xfId="0" applyNumberFormat="1" applyFont="1" applyBorder="1" applyAlignment="1">
      <alignment vertical="top" wrapText="1"/>
    </xf>
    <xf numFmtId="0" fontId="9" fillId="3" borderId="10" xfId="0" applyFont="1" applyFill="1" applyBorder="1" applyAlignment="1">
      <alignment vertical="top"/>
    </xf>
    <xf numFmtId="0" fontId="10" fillId="8" borderId="13" xfId="0" applyFont="1" applyFill="1" applyBorder="1" applyAlignment="1">
      <alignment vertical="center"/>
    </xf>
    <xf numFmtId="0" fontId="9" fillId="8" borderId="14" xfId="0" applyFont="1" applyFill="1" applyBorder="1" applyAlignment="1">
      <alignment horizontal="center" vertical="center"/>
    </xf>
    <xf numFmtId="0" fontId="9" fillId="8" borderId="14" xfId="0" applyFont="1" applyFill="1" applyBorder="1" applyAlignment="1">
      <alignment vertical="center"/>
    </xf>
    <xf numFmtId="0" fontId="9" fillId="8" borderId="14" xfId="0" applyFont="1" applyFill="1" applyBorder="1" applyAlignment="1">
      <alignment horizontal="left" vertical="center"/>
    </xf>
    <xf numFmtId="165" fontId="9" fillId="8" borderId="14" xfId="0" applyNumberFormat="1" applyFont="1" applyFill="1" applyBorder="1" applyAlignment="1">
      <alignment horizontal="center" vertical="center"/>
    </xf>
    <xf numFmtId="164" fontId="9" fillId="8" borderId="14" xfId="1" applyNumberFormat="1" applyFont="1" applyFill="1" applyBorder="1" applyAlignment="1">
      <alignment horizontal="right" vertical="center"/>
    </xf>
    <xf numFmtId="164" fontId="9" fillId="8" borderId="15" xfId="1" applyNumberFormat="1" applyFont="1" applyFill="1" applyBorder="1" applyAlignment="1">
      <alignment horizontal="right" vertical="center"/>
    </xf>
    <xf numFmtId="0" fontId="6" fillId="8" borderId="14" xfId="0" applyFont="1" applyFill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6" xfId="0" applyFont="1" applyBorder="1" applyAlignment="1">
      <alignment horizontal="left" vertical="center"/>
    </xf>
    <xf numFmtId="165" fontId="9" fillId="0" borderId="6" xfId="0" applyNumberFormat="1" applyFont="1" applyBorder="1" applyAlignment="1">
      <alignment horizontal="center" vertical="center"/>
    </xf>
    <xf numFmtId="164" fontId="9" fillId="0" borderId="6" xfId="1" applyNumberFormat="1" applyFont="1" applyBorder="1" applyAlignment="1">
      <alignment horizontal="right" vertical="center"/>
    </xf>
    <xf numFmtId="164" fontId="0" fillId="0" borderId="6" xfId="0" applyNumberFormat="1" applyFont="1" applyFill="1" applyBorder="1" applyAlignment="1">
      <alignment horizontal="right" vertical="center"/>
    </xf>
    <xf numFmtId="0" fontId="11" fillId="0" borderId="6" xfId="0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6" xfId="0" applyFont="1" applyBorder="1" applyAlignment="1">
      <alignment horizontal="left" vertical="center"/>
    </xf>
    <xf numFmtId="165" fontId="0" fillId="0" borderId="6" xfId="0" applyNumberFormat="1" applyFont="1" applyBorder="1" applyAlignment="1">
      <alignment horizontal="center" vertical="center"/>
    </xf>
    <xf numFmtId="164" fontId="0" fillId="0" borderId="6" xfId="1" applyNumberFormat="1" applyFont="1" applyBorder="1" applyAlignment="1">
      <alignment horizontal="right" vertical="center"/>
    </xf>
    <xf numFmtId="0" fontId="11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165" fontId="0" fillId="0" borderId="6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vertical="center" wrapText="1"/>
    </xf>
    <xf numFmtId="164" fontId="0" fillId="0" borderId="6" xfId="1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164" fontId="5" fillId="0" borderId="6" xfId="0" applyNumberFormat="1" applyFont="1" applyFill="1" applyBorder="1" applyAlignment="1">
      <alignment horizontal="right" vertical="center"/>
    </xf>
    <xf numFmtId="3" fontId="5" fillId="0" borderId="6" xfId="0" applyNumberFormat="1" applyFont="1" applyFill="1" applyBorder="1" applyAlignment="1">
      <alignment horizontal="center" vertical="center"/>
    </xf>
    <xf numFmtId="0" fontId="5" fillId="0" borderId="6" xfId="4" applyFont="1" applyFill="1" applyBorder="1" applyAlignment="1">
      <alignment horizontal="left" vertical="center"/>
    </xf>
    <xf numFmtId="0" fontId="5" fillId="0" borderId="6" xfId="4" applyFont="1" applyFill="1" applyBorder="1" applyAlignment="1">
      <alignment vertical="center"/>
    </xf>
    <xf numFmtId="164" fontId="9" fillId="0" borderId="6" xfId="1" applyNumberFormat="1" applyFont="1" applyFill="1" applyBorder="1" applyAlignment="1">
      <alignment horizontal="right" vertical="center"/>
    </xf>
    <xf numFmtId="0" fontId="0" fillId="0" borderId="6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Font="1" applyFill="1" applyBorder="1" applyAlignment="1">
      <alignment vertical="center" wrapText="1"/>
    </xf>
    <xf numFmtId="0" fontId="5" fillId="0" borderId="6" xfId="4" applyFont="1" applyFill="1" applyBorder="1" applyAlignment="1">
      <alignment horizontal="center" vertical="center"/>
    </xf>
    <xf numFmtId="164" fontId="5" fillId="0" borderId="6" xfId="4" applyNumberFormat="1" applyFont="1" applyFill="1" applyBorder="1" applyAlignment="1">
      <alignment horizontal="right" vertical="center"/>
    </xf>
    <xf numFmtId="0" fontId="0" fillId="0" borderId="6" xfId="0" quotePrefix="1" applyFont="1" applyFill="1" applyBorder="1" applyAlignment="1">
      <alignment vertical="center"/>
    </xf>
    <xf numFmtId="0" fontId="15" fillId="0" borderId="6" xfId="0" applyFont="1" applyFill="1" applyBorder="1" applyAlignment="1">
      <alignment vertical="center"/>
    </xf>
    <xf numFmtId="164" fontId="0" fillId="0" borderId="6" xfId="0" applyNumberFormat="1" applyFont="1" applyFill="1" applyBorder="1" applyAlignment="1" applyProtection="1">
      <alignment horizontal="right" vertical="center"/>
    </xf>
    <xf numFmtId="0" fontId="5" fillId="0" borderId="6" xfId="4" quotePrefix="1" applyFont="1" applyFill="1" applyBorder="1" applyAlignment="1">
      <alignment horizontal="left" vertical="center"/>
    </xf>
    <xf numFmtId="2" fontId="5" fillId="0" borderId="6" xfId="0" applyNumberFormat="1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/>
    </xf>
    <xf numFmtId="165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164" fontId="0" fillId="0" borderId="0" xfId="1" applyNumberFormat="1" applyFont="1" applyAlignment="1">
      <alignment horizontal="right" vertical="center"/>
    </xf>
    <xf numFmtId="0" fontId="11" fillId="0" borderId="5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5" xfId="0" applyFont="1" applyBorder="1" applyAlignment="1">
      <alignment horizontal="left" vertical="center"/>
    </xf>
    <xf numFmtId="165" fontId="0" fillId="0" borderId="5" xfId="0" applyNumberFormat="1" applyFont="1" applyBorder="1" applyAlignment="1">
      <alignment horizontal="center" vertical="center"/>
    </xf>
    <xf numFmtId="164" fontId="0" fillId="0" borderId="5" xfId="1" applyNumberFormat="1" applyFont="1" applyBorder="1" applyAlignment="1">
      <alignment horizontal="right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165" fontId="0" fillId="0" borderId="12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5" fillId="0" borderId="5" xfId="4" applyFont="1" applyFill="1" applyBorder="1" applyAlignment="1">
      <alignment horizontal="left" vertical="center"/>
    </xf>
    <xf numFmtId="165" fontId="0" fillId="0" borderId="5" xfId="0" applyNumberFormat="1" applyFont="1" applyFill="1" applyBorder="1" applyAlignment="1">
      <alignment horizontal="center" vertical="center"/>
    </xf>
    <xf numFmtId="0" fontId="5" fillId="0" borderId="5" xfId="4" applyFont="1" applyFill="1" applyBorder="1" applyAlignment="1">
      <alignment horizontal="center" vertical="center"/>
    </xf>
    <xf numFmtId="0" fontId="5" fillId="0" borderId="5" xfId="4" applyFont="1" applyFill="1" applyBorder="1" applyAlignment="1">
      <alignment vertical="center"/>
    </xf>
    <xf numFmtId="164" fontId="5" fillId="0" borderId="5" xfId="4" applyNumberFormat="1" applyFont="1" applyFill="1" applyBorder="1" applyAlignment="1">
      <alignment horizontal="right" vertical="center"/>
    </xf>
    <xf numFmtId="0" fontId="11" fillId="0" borderId="6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/>
    </xf>
    <xf numFmtId="0" fontId="9" fillId="0" borderId="6" xfId="0" applyFont="1" applyFill="1" applyBorder="1" applyAlignment="1">
      <alignment horizontal="left" vertical="center"/>
    </xf>
    <xf numFmtId="165" fontId="9" fillId="0" borderId="6" xfId="0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vertical="center"/>
    </xf>
    <xf numFmtId="0" fontId="17" fillId="7" borderId="6" xfId="0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0" fontId="9" fillId="8" borderId="13" xfId="0" applyFont="1" applyFill="1" applyBorder="1" applyAlignment="1">
      <alignment horizontal="center" vertical="center"/>
    </xf>
    <xf numFmtId="0" fontId="18" fillId="0" borderId="0" xfId="0" applyFont="1" applyAlignment="1">
      <alignment vertical="top" wrapText="1"/>
    </xf>
    <xf numFmtId="0" fontId="0" fillId="0" borderId="10" xfId="0" applyFont="1" applyBorder="1" applyAlignment="1">
      <alignment vertical="top"/>
    </xf>
    <xf numFmtId="164" fontId="0" fillId="0" borderId="7" xfId="0" applyNumberFormat="1" applyFont="1" applyBorder="1" applyAlignment="1">
      <alignment vertical="top" wrapText="1"/>
    </xf>
    <xf numFmtId="0" fontId="19" fillId="0" borderId="0" xfId="0" applyFont="1" applyAlignment="1">
      <alignment vertical="top" wrapText="1"/>
    </xf>
    <xf numFmtId="0" fontId="20" fillId="0" borderId="0" xfId="0" applyFont="1" applyAlignment="1">
      <alignment vertical="top" wrapText="1"/>
    </xf>
    <xf numFmtId="0" fontId="20" fillId="0" borderId="7" xfId="0" applyFont="1" applyBorder="1" applyAlignment="1">
      <alignment vertical="top" wrapText="1"/>
    </xf>
    <xf numFmtId="0" fontId="20" fillId="0" borderId="6" xfId="0" applyFont="1" applyBorder="1" applyAlignment="1">
      <alignment vertical="top" wrapText="1"/>
    </xf>
    <xf numFmtId="0" fontId="19" fillId="0" borderId="6" xfId="0" applyFont="1" applyBorder="1" applyAlignment="1">
      <alignment vertical="top" wrapText="1"/>
    </xf>
    <xf numFmtId="0" fontId="19" fillId="5" borderId="6" xfId="0" applyFont="1" applyFill="1" applyBorder="1" applyAlignment="1">
      <alignment vertical="top" wrapText="1"/>
    </xf>
    <xf numFmtId="0" fontId="20" fillId="0" borderId="6" xfId="0" applyFont="1" applyFill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5" fillId="0" borderId="6" xfId="0" applyFont="1" applyFill="1" applyBorder="1" applyAlignment="1">
      <alignment horizontal="right" vertical="center"/>
    </xf>
    <xf numFmtId="0" fontId="23" fillId="0" borderId="6" xfId="0" applyFont="1" applyFill="1" applyBorder="1" applyAlignment="1">
      <alignment horizontal="left" vertical="center"/>
    </xf>
    <xf numFmtId="0" fontId="22" fillId="0" borderId="6" xfId="0" applyFont="1" applyFill="1" applyBorder="1" applyAlignment="1">
      <alignment vertical="center"/>
    </xf>
    <xf numFmtId="0" fontId="0" fillId="0" borderId="16" xfId="0" applyFont="1" applyBorder="1" applyAlignment="1">
      <alignment horizontal="center" vertical="top"/>
    </xf>
    <xf numFmtId="0" fontId="0" fillId="0" borderId="16" xfId="0" applyFont="1" applyBorder="1" applyAlignment="1">
      <alignment vertical="top" wrapText="1"/>
    </xf>
    <xf numFmtId="0" fontId="0" fillId="0" borderId="16" xfId="0" applyFont="1" applyBorder="1" applyAlignment="1">
      <alignment horizontal="left" vertical="top"/>
    </xf>
    <xf numFmtId="165" fontId="0" fillId="0" borderId="16" xfId="0" applyNumberFormat="1" applyFont="1" applyBorder="1" applyAlignment="1">
      <alignment horizontal="center" vertical="top"/>
    </xf>
    <xf numFmtId="0" fontId="0" fillId="0" borderId="16" xfId="0" applyFont="1" applyBorder="1" applyAlignment="1">
      <alignment vertical="top"/>
    </xf>
    <xf numFmtId="0" fontId="20" fillId="0" borderId="16" xfId="0" applyFont="1" applyBorder="1" applyAlignment="1">
      <alignment vertical="top" wrapText="1"/>
    </xf>
    <xf numFmtId="164" fontId="0" fillId="0" borderId="16" xfId="1" applyNumberFormat="1" applyFont="1" applyBorder="1" applyAlignment="1">
      <alignment horizontal="right" vertical="top"/>
    </xf>
    <xf numFmtId="164" fontId="0" fillId="0" borderId="7" xfId="1" applyNumberFormat="1" applyFont="1" applyBorder="1" applyAlignment="1">
      <alignment horizontal="right" vertical="top" indent="1"/>
    </xf>
    <xf numFmtId="164" fontId="0" fillId="0" borderId="6" xfId="1" applyNumberFormat="1" applyFont="1" applyBorder="1" applyAlignment="1">
      <alignment horizontal="right" vertical="top" indent="1"/>
    </xf>
    <xf numFmtId="0" fontId="8" fillId="0" borderId="0" xfId="0" applyFont="1" applyAlignment="1">
      <alignment vertical="top"/>
    </xf>
    <xf numFmtId="0" fontId="8" fillId="0" borderId="7" xfId="0" applyFont="1" applyBorder="1" applyAlignment="1">
      <alignment vertical="top"/>
    </xf>
    <xf numFmtId="0" fontId="8" fillId="0" borderId="6" xfId="0" applyFont="1" applyBorder="1" applyAlignment="1">
      <alignment vertical="top"/>
    </xf>
    <xf numFmtId="0" fontId="8" fillId="8" borderId="13" xfId="0" applyFont="1" applyFill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15" fillId="0" borderId="6" xfId="0" applyFont="1" applyFill="1" applyBorder="1" applyAlignment="1">
      <alignment horizontal="left" vertical="center"/>
    </xf>
    <xf numFmtId="43" fontId="9" fillId="0" borderId="0" xfId="1" applyFont="1" applyAlignment="1">
      <alignment vertical="top" wrapText="1"/>
    </xf>
    <xf numFmtId="43" fontId="0" fillId="0" borderId="0" xfId="1" applyFont="1" applyAlignment="1">
      <alignment vertical="top" wrapText="1"/>
    </xf>
    <xf numFmtId="43" fontId="0" fillId="0" borderId="6" xfId="1" applyFont="1" applyBorder="1" applyAlignment="1">
      <alignment vertical="top" wrapText="1"/>
    </xf>
    <xf numFmtId="43" fontId="0" fillId="0" borderId="6" xfId="1" applyFont="1" applyFill="1" applyBorder="1" applyAlignment="1">
      <alignment horizontal="right" vertical="center"/>
    </xf>
    <xf numFmtId="43" fontId="5" fillId="0" borderId="6" xfId="1" applyFont="1" applyFill="1" applyBorder="1" applyAlignment="1">
      <alignment horizontal="right" vertical="center"/>
    </xf>
    <xf numFmtId="43" fontId="0" fillId="0" borderId="6" xfId="1" applyFont="1" applyFill="1" applyBorder="1" applyAlignment="1">
      <alignment vertical="center"/>
    </xf>
    <xf numFmtId="0" fontId="8" fillId="0" borderId="16" xfId="0" applyFont="1" applyBorder="1" applyAlignment="1">
      <alignment vertical="top"/>
    </xf>
    <xf numFmtId="0" fontId="15" fillId="0" borderId="16" xfId="0" applyFont="1" applyBorder="1" applyAlignment="1">
      <alignment vertical="top" wrapText="1"/>
    </xf>
    <xf numFmtId="43" fontId="0" fillId="0" borderId="16" xfId="1" applyFont="1" applyBorder="1" applyAlignment="1">
      <alignment vertical="top" wrapText="1"/>
    </xf>
    <xf numFmtId="43" fontId="9" fillId="0" borderId="6" xfId="1" applyFont="1" applyBorder="1" applyAlignment="1">
      <alignment vertical="center"/>
    </xf>
    <xf numFmtId="0" fontId="8" fillId="7" borderId="6" xfId="0" applyFont="1" applyFill="1" applyBorder="1" applyAlignment="1">
      <alignment horizontal="center" vertical="center"/>
    </xf>
    <xf numFmtId="0" fontId="4" fillId="0" borderId="6" xfId="4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center" vertical="top"/>
    </xf>
    <xf numFmtId="0" fontId="8" fillId="0" borderId="1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vertical="center"/>
    </xf>
    <xf numFmtId="0" fontId="0" fillId="0" borderId="16" xfId="0" applyFont="1" applyFill="1" applyBorder="1" applyAlignment="1">
      <alignment horizontal="left" vertical="center"/>
    </xf>
    <xf numFmtId="165" fontId="0" fillId="0" borderId="16" xfId="0" applyNumberFormat="1" applyFont="1" applyFill="1" applyBorder="1" applyAlignment="1">
      <alignment horizontal="center" vertical="center"/>
    </xf>
    <xf numFmtId="164" fontId="0" fillId="0" borderId="16" xfId="0" applyNumberFormat="1" applyFont="1" applyFill="1" applyBorder="1" applyAlignment="1">
      <alignment horizontal="right" vertical="center"/>
    </xf>
    <xf numFmtId="43" fontId="0" fillId="0" borderId="6" xfId="1" applyFont="1" applyFill="1" applyBorder="1" applyAlignment="1">
      <alignment vertical="top"/>
    </xf>
    <xf numFmtId="15" fontId="0" fillId="0" borderId="6" xfId="0" applyNumberFormat="1" applyFont="1" applyFill="1" applyBorder="1" applyAlignment="1">
      <alignment vertical="top"/>
    </xf>
    <xf numFmtId="15" fontId="4" fillId="4" borderId="2" xfId="2" applyNumberFormat="1" applyFont="1" applyFill="1" applyBorder="1" applyAlignment="1">
      <alignment horizontal="center" vertical="center" wrapText="1"/>
    </xf>
    <xf numFmtId="15" fontId="4" fillId="4" borderId="2" xfId="2" applyNumberFormat="1" applyFont="1" applyFill="1" applyBorder="1" applyAlignment="1" applyProtection="1">
      <alignment vertical="center" wrapText="1"/>
    </xf>
    <xf numFmtId="15" fontId="0" fillId="0" borderId="0" xfId="0" applyNumberFormat="1" applyFont="1" applyAlignment="1">
      <alignment vertical="top"/>
    </xf>
    <xf numFmtId="164" fontId="0" fillId="0" borderId="0" xfId="0" applyNumberFormat="1" applyFont="1" applyAlignment="1">
      <alignment vertical="top"/>
    </xf>
    <xf numFmtId="0" fontId="8" fillId="10" borderId="6" xfId="0" applyFont="1" applyFill="1" applyBorder="1" applyAlignment="1">
      <alignment horizontal="center" vertical="center"/>
    </xf>
    <xf numFmtId="0" fontId="0" fillId="10" borderId="6" xfId="0" applyFont="1" applyFill="1" applyBorder="1" applyAlignment="1">
      <alignment horizontal="center" vertical="center"/>
    </xf>
    <xf numFmtId="0" fontId="0" fillId="10" borderId="6" xfId="0" applyFont="1" applyFill="1" applyBorder="1" applyAlignment="1">
      <alignment vertical="center"/>
    </xf>
    <xf numFmtId="0" fontId="5" fillId="10" borderId="6" xfId="4" applyFont="1" applyFill="1" applyBorder="1" applyAlignment="1">
      <alignment horizontal="left" vertical="center"/>
    </xf>
    <xf numFmtId="165" fontId="0" fillId="10" borderId="6" xfId="0" applyNumberFormat="1" applyFont="1" applyFill="1" applyBorder="1" applyAlignment="1">
      <alignment horizontal="center" vertical="center"/>
    </xf>
    <xf numFmtId="0" fontId="5" fillId="10" borderId="6" xfId="4" applyFont="1" applyFill="1" applyBorder="1" applyAlignment="1">
      <alignment horizontal="center" vertical="center"/>
    </xf>
    <xf numFmtId="0" fontId="5" fillId="10" borderId="6" xfId="0" applyFont="1" applyFill="1" applyBorder="1" applyAlignment="1">
      <alignment vertical="center"/>
    </xf>
    <xf numFmtId="164" fontId="0" fillId="10" borderId="6" xfId="0" applyNumberFormat="1" applyFont="1" applyFill="1" applyBorder="1" applyAlignment="1">
      <alignment horizontal="right" vertical="center"/>
    </xf>
    <xf numFmtId="164" fontId="5" fillId="10" borderId="6" xfId="4" applyNumberFormat="1" applyFont="1" applyFill="1" applyBorder="1" applyAlignment="1">
      <alignment horizontal="right" vertical="center"/>
    </xf>
    <xf numFmtId="0" fontId="0" fillId="10" borderId="6" xfId="0" applyFont="1" applyFill="1" applyBorder="1" applyAlignment="1">
      <alignment horizontal="left" vertical="center"/>
    </xf>
    <xf numFmtId="164" fontId="0" fillId="0" borderId="0" xfId="1" applyNumberFormat="1" applyFont="1" applyAlignment="1">
      <alignment vertical="top"/>
    </xf>
    <xf numFmtId="164" fontId="9" fillId="0" borderId="6" xfId="0" applyNumberFormat="1" applyFont="1" applyBorder="1" applyAlignment="1">
      <alignment vertical="top"/>
    </xf>
    <xf numFmtId="15" fontId="9" fillId="0" borderId="6" xfId="0" applyNumberFormat="1" applyFont="1" applyBorder="1" applyAlignment="1">
      <alignment vertical="top"/>
    </xf>
    <xf numFmtId="164" fontId="0" fillId="0" borderId="6" xfId="0" applyNumberFormat="1" applyFont="1" applyBorder="1" applyAlignment="1">
      <alignment vertical="top"/>
    </xf>
    <xf numFmtId="15" fontId="0" fillId="0" borderId="6" xfId="0" applyNumberFormat="1" applyFont="1" applyBorder="1" applyAlignment="1">
      <alignment vertical="top"/>
    </xf>
    <xf numFmtId="0" fontId="0" fillId="0" borderId="0" xfId="0" applyFont="1" applyFill="1" applyBorder="1" applyAlignment="1">
      <alignment horizontal="center" vertical="top"/>
    </xf>
    <xf numFmtId="0" fontId="4" fillId="4" borderId="2" xfId="2" applyFont="1" applyFill="1" applyBorder="1" applyAlignment="1" applyProtection="1">
      <alignment horizontal="center" vertical="center" wrapText="1"/>
    </xf>
    <xf numFmtId="0" fontId="20" fillId="0" borderId="6" xfId="0" applyFont="1" applyFill="1" applyBorder="1" applyAlignment="1">
      <alignment horizontal="left" vertical="center"/>
    </xf>
    <xf numFmtId="43" fontId="0" fillId="0" borderId="6" xfId="1" applyFont="1" applyFill="1" applyBorder="1" applyAlignment="1">
      <alignment horizontal="right" vertical="top"/>
    </xf>
    <xf numFmtId="43" fontId="0" fillId="0" borderId="6" xfId="1" applyFont="1" applyFill="1" applyBorder="1" applyAlignment="1">
      <alignment horizontal="center" vertical="top"/>
    </xf>
    <xf numFmtId="0" fontId="0" fillId="0" borderId="0" xfId="0" applyNumberFormat="1" applyFont="1" applyAlignment="1">
      <alignment vertical="top"/>
    </xf>
    <xf numFmtId="0" fontId="0" fillId="0" borderId="6" xfId="1" applyNumberFormat="1" applyFont="1" applyFill="1" applyBorder="1" applyAlignment="1">
      <alignment vertical="top"/>
    </xf>
    <xf numFmtId="43" fontId="0" fillId="0" borderId="7" xfId="1" applyFont="1" applyBorder="1" applyAlignment="1">
      <alignment horizontal="right" vertical="top"/>
    </xf>
    <xf numFmtId="0" fontId="0" fillId="0" borderId="7" xfId="0" applyNumberFormat="1" applyFont="1" applyBorder="1" applyAlignment="1">
      <alignment vertical="top"/>
    </xf>
    <xf numFmtId="15" fontId="0" fillId="0" borderId="7" xfId="0" applyNumberFormat="1" applyFont="1" applyBorder="1" applyAlignment="1">
      <alignment vertical="top"/>
    </xf>
    <xf numFmtId="164" fontId="0" fillId="0" borderId="7" xfId="0" applyNumberFormat="1" applyFont="1" applyBorder="1" applyAlignment="1">
      <alignment vertical="top"/>
    </xf>
    <xf numFmtId="0" fontId="9" fillId="0" borderId="6" xfId="0" applyNumberFormat="1" applyFont="1" applyBorder="1" applyAlignment="1">
      <alignment vertical="top"/>
    </xf>
    <xf numFmtId="0" fontId="0" fillId="0" borderId="6" xfId="0" applyNumberFormat="1" applyFont="1" applyFill="1" applyBorder="1" applyAlignment="1">
      <alignment vertical="top"/>
    </xf>
    <xf numFmtId="0" fontId="0" fillId="0" borderId="6" xfId="0" applyNumberFormat="1" applyFont="1" applyBorder="1" applyAlignment="1">
      <alignment vertical="top"/>
    </xf>
    <xf numFmtId="0" fontId="8" fillId="0" borderId="16" xfId="0" applyFont="1" applyBorder="1" applyAlignment="1">
      <alignment vertical="center"/>
    </xf>
    <xf numFmtId="0" fontId="0" fillId="0" borderId="16" xfId="0" applyFont="1" applyBorder="1" applyAlignment="1">
      <alignment horizontal="center" vertical="center"/>
    </xf>
    <xf numFmtId="0" fontId="0" fillId="0" borderId="16" xfId="0" applyFont="1" applyBorder="1" applyAlignment="1">
      <alignment vertical="center"/>
    </xf>
    <xf numFmtId="0" fontId="0" fillId="0" borderId="16" xfId="0" applyFont="1" applyBorder="1" applyAlignment="1">
      <alignment horizontal="left" vertical="center"/>
    </xf>
    <xf numFmtId="165" fontId="0" fillId="0" borderId="16" xfId="0" applyNumberFormat="1" applyFont="1" applyBorder="1" applyAlignment="1">
      <alignment horizontal="center" vertical="center"/>
    </xf>
    <xf numFmtId="164" fontId="0" fillId="0" borderId="16" xfId="1" applyNumberFormat="1" applyFont="1" applyBorder="1" applyAlignment="1">
      <alignment horizontal="right" vertical="center"/>
    </xf>
    <xf numFmtId="0" fontId="0" fillId="0" borderId="16" xfId="0" applyNumberFormat="1" applyFont="1" applyBorder="1" applyAlignment="1">
      <alignment vertical="top"/>
    </xf>
    <xf numFmtId="15" fontId="0" fillId="0" borderId="16" xfId="0" applyNumberFormat="1" applyFont="1" applyBorder="1" applyAlignment="1">
      <alignment vertical="top"/>
    </xf>
    <xf numFmtId="164" fontId="0" fillId="0" borderId="16" xfId="0" applyNumberFormat="1" applyFont="1" applyBorder="1" applyAlignment="1">
      <alignment vertical="top"/>
    </xf>
    <xf numFmtId="0" fontId="8" fillId="0" borderId="7" xfId="0" applyFont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left" vertical="center"/>
    </xf>
    <xf numFmtId="165" fontId="0" fillId="0" borderId="7" xfId="0" applyNumberFormat="1" applyFont="1" applyFill="1" applyBorder="1" applyAlignment="1">
      <alignment horizontal="center" vertical="center"/>
    </xf>
    <xf numFmtId="164" fontId="0" fillId="0" borderId="7" xfId="1" applyNumberFormat="1" applyFont="1" applyBorder="1" applyAlignment="1">
      <alignment horizontal="right"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0" fillId="0" borderId="7" xfId="0" applyFont="1" applyBorder="1" applyAlignment="1">
      <alignment horizontal="left" vertical="center"/>
    </xf>
    <xf numFmtId="165" fontId="0" fillId="0" borderId="7" xfId="0" applyNumberFormat="1" applyFont="1" applyBorder="1" applyAlignment="1">
      <alignment horizontal="center" vertical="center"/>
    </xf>
    <xf numFmtId="0" fontId="0" fillId="0" borderId="16" xfId="0" applyFont="1" applyFill="1" applyBorder="1" applyAlignment="1">
      <alignment vertical="top"/>
    </xf>
    <xf numFmtId="0" fontId="0" fillId="0" borderId="16" xfId="0" applyNumberFormat="1" applyFont="1" applyFill="1" applyBorder="1" applyAlignment="1">
      <alignment vertical="top"/>
    </xf>
    <xf numFmtId="0" fontId="0" fillId="0" borderId="16" xfId="0" applyFont="1" applyFill="1" applyBorder="1" applyAlignment="1">
      <alignment horizontal="center" vertical="top"/>
    </xf>
    <xf numFmtId="15" fontId="0" fillId="0" borderId="16" xfId="0" applyNumberFormat="1" applyFont="1" applyFill="1" applyBorder="1" applyAlignment="1">
      <alignment vertical="top"/>
    </xf>
    <xf numFmtId="164" fontId="0" fillId="0" borderId="16" xfId="0" applyNumberFormat="1" applyFont="1" applyFill="1" applyBorder="1" applyAlignment="1">
      <alignment vertical="top"/>
    </xf>
    <xf numFmtId="0" fontId="0" fillId="10" borderId="6" xfId="0" applyFont="1" applyFill="1" applyBorder="1" applyAlignment="1">
      <alignment vertical="top"/>
    </xf>
    <xf numFmtId="0" fontId="0" fillId="10" borderId="6" xfId="0" applyNumberFormat="1" applyFont="1" applyFill="1" applyBorder="1" applyAlignment="1">
      <alignment vertical="top"/>
    </xf>
    <xf numFmtId="0" fontId="0" fillId="10" borderId="6" xfId="0" applyFont="1" applyFill="1" applyBorder="1" applyAlignment="1">
      <alignment horizontal="center" vertical="top"/>
    </xf>
    <xf numFmtId="15" fontId="0" fillId="10" borderId="6" xfId="0" applyNumberFormat="1" applyFont="1" applyFill="1" applyBorder="1" applyAlignment="1">
      <alignment vertical="top"/>
    </xf>
    <xf numFmtId="164" fontId="0" fillId="10" borderId="6" xfId="0" applyNumberFormat="1" applyFont="1" applyFill="1" applyBorder="1" applyAlignment="1">
      <alignment vertical="top"/>
    </xf>
    <xf numFmtId="0" fontId="5" fillId="0" borderId="16" xfId="4" applyFont="1" applyFill="1" applyBorder="1" applyAlignment="1">
      <alignment horizontal="left" vertical="center"/>
    </xf>
    <xf numFmtId="0" fontId="5" fillId="0" borderId="16" xfId="4" applyFont="1" applyFill="1" applyBorder="1" applyAlignment="1">
      <alignment horizontal="center" vertical="center"/>
    </xf>
    <xf numFmtId="0" fontId="5" fillId="0" borderId="16" xfId="4" applyFont="1" applyFill="1" applyBorder="1" applyAlignment="1">
      <alignment vertical="center"/>
    </xf>
    <xf numFmtId="164" fontId="5" fillId="0" borderId="16" xfId="4" applyNumberFormat="1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center" vertical="center"/>
    </xf>
    <xf numFmtId="0" fontId="5" fillId="0" borderId="7" xfId="4" applyFont="1" applyFill="1" applyBorder="1" applyAlignment="1">
      <alignment horizontal="left" vertical="center"/>
    </xf>
    <xf numFmtId="0" fontId="5" fillId="0" borderId="7" xfId="4" applyFont="1" applyFill="1" applyBorder="1" applyAlignment="1">
      <alignment horizontal="center" vertical="center"/>
    </xf>
    <xf numFmtId="0" fontId="5" fillId="0" borderId="7" xfId="4" applyFont="1" applyFill="1" applyBorder="1" applyAlignment="1">
      <alignment vertical="center"/>
    </xf>
    <xf numFmtId="164" fontId="5" fillId="0" borderId="7" xfId="4" applyNumberFormat="1" applyFont="1" applyFill="1" applyBorder="1" applyAlignment="1">
      <alignment horizontal="right" vertical="center"/>
    </xf>
    <xf numFmtId="0" fontId="0" fillId="0" borderId="7" xfId="0" applyFont="1" applyFill="1" applyBorder="1" applyAlignment="1">
      <alignment vertical="top"/>
    </xf>
    <xf numFmtId="0" fontId="0" fillId="0" borderId="7" xfId="0" applyNumberFormat="1" applyFont="1" applyFill="1" applyBorder="1" applyAlignment="1">
      <alignment vertical="top"/>
    </xf>
    <xf numFmtId="0" fontId="0" fillId="0" borderId="7" xfId="0" applyFont="1" applyFill="1" applyBorder="1" applyAlignment="1">
      <alignment horizontal="center" vertical="top"/>
    </xf>
    <xf numFmtId="15" fontId="0" fillId="0" borderId="7" xfId="0" applyNumberFormat="1" applyFont="1" applyFill="1" applyBorder="1" applyAlignment="1">
      <alignment vertical="top"/>
    </xf>
    <xf numFmtId="164" fontId="0" fillId="0" borderId="7" xfId="0" applyNumberFormat="1" applyFont="1" applyFill="1" applyBorder="1" applyAlignment="1">
      <alignment vertical="top"/>
    </xf>
    <xf numFmtId="0" fontId="9" fillId="0" borderId="10" xfId="0" applyFont="1" applyBorder="1" applyAlignment="1">
      <alignment vertical="top"/>
    </xf>
    <xf numFmtId="164" fontId="0" fillId="0" borderId="6" xfId="1" applyNumberFormat="1" applyFont="1" applyFill="1" applyBorder="1" applyAlignment="1">
      <alignment vertical="top"/>
    </xf>
    <xf numFmtId="0" fontId="8" fillId="0" borderId="16" xfId="0" applyFont="1" applyFill="1" applyBorder="1" applyAlignment="1">
      <alignment vertical="center"/>
    </xf>
    <xf numFmtId="164" fontId="0" fillId="0" borderId="16" xfId="1" applyNumberFormat="1" applyFont="1" applyFill="1" applyBorder="1" applyAlignment="1">
      <alignment horizontal="right" vertical="center"/>
    </xf>
    <xf numFmtId="164" fontId="0" fillId="0" borderId="16" xfId="1" applyNumberFormat="1" applyFont="1" applyFill="1" applyBorder="1" applyAlignment="1">
      <alignment vertical="top"/>
    </xf>
    <xf numFmtId="43" fontId="0" fillId="0" borderId="16" xfId="1" applyFont="1" applyFill="1" applyBorder="1" applyAlignment="1">
      <alignment vertical="center"/>
    </xf>
    <xf numFmtId="43" fontId="0" fillId="0" borderId="0" xfId="1" applyFont="1" applyAlignment="1">
      <alignment vertical="center"/>
    </xf>
    <xf numFmtId="43" fontId="0" fillId="0" borderId="0" xfId="1" applyFont="1" applyAlignment="1">
      <alignment vertical="top"/>
    </xf>
    <xf numFmtId="164" fontId="0" fillId="0" borderId="7" xfId="1" applyNumberFormat="1" applyFont="1" applyBorder="1" applyAlignment="1">
      <alignment vertical="top"/>
    </xf>
    <xf numFmtId="164" fontId="0" fillId="0" borderId="6" xfId="1" applyNumberFormat="1" applyFont="1" applyBorder="1" applyAlignment="1">
      <alignment vertical="top"/>
    </xf>
    <xf numFmtId="164" fontId="9" fillId="0" borderId="6" xfId="1" applyNumberFormat="1" applyFont="1" applyBorder="1" applyAlignment="1">
      <alignment vertical="center"/>
    </xf>
    <xf numFmtId="164" fontId="9" fillId="0" borderId="6" xfId="0" applyNumberFormat="1" applyFont="1" applyBorder="1" applyAlignment="1">
      <alignment vertical="center"/>
    </xf>
    <xf numFmtId="0" fontId="9" fillId="0" borderId="6" xfId="0" applyNumberFormat="1" applyFont="1" applyBorder="1" applyAlignment="1">
      <alignment vertical="center"/>
    </xf>
    <xf numFmtId="15" fontId="9" fillId="0" borderId="6" xfId="0" applyNumberFormat="1" applyFont="1" applyBorder="1" applyAlignment="1">
      <alignment vertical="center"/>
    </xf>
    <xf numFmtId="164" fontId="9" fillId="0" borderId="6" xfId="0" applyNumberFormat="1" applyFont="1" applyFill="1" applyBorder="1" applyAlignment="1">
      <alignment vertical="top"/>
    </xf>
    <xf numFmtId="9" fontId="0" fillId="0" borderId="0" xfId="5" applyFont="1" applyAlignment="1">
      <alignment horizontal="center" vertical="top"/>
    </xf>
    <xf numFmtId="9" fontId="0" fillId="0" borderId="7" xfId="5" applyFont="1" applyBorder="1" applyAlignment="1">
      <alignment horizontal="center" vertical="top"/>
    </xf>
    <xf numFmtId="9" fontId="0" fillId="0" borderId="6" xfId="5" applyFont="1" applyBorder="1" applyAlignment="1">
      <alignment horizontal="center" vertical="top"/>
    </xf>
    <xf numFmtId="9" fontId="9" fillId="0" borderId="6" xfId="5" applyFont="1" applyBorder="1" applyAlignment="1">
      <alignment horizontal="center" vertical="center"/>
    </xf>
    <xf numFmtId="9" fontId="9" fillId="5" borderId="6" xfId="5" applyFont="1" applyFill="1" applyBorder="1" applyAlignment="1">
      <alignment horizontal="center" vertical="top"/>
    </xf>
    <xf numFmtId="9" fontId="0" fillId="0" borderId="6" xfId="5" applyFont="1" applyBorder="1" applyAlignment="1">
      <alignment horizontal="center" vertical="top" wrapText="1"/>
    </xf>
    <xf numFmtId="9" fontId="0" fillId="0" borderId="16" xfId="5" applyFont="1" applyBorder="1" applyAlignment="1">
      <alignment horizontal="center" vertical="top"/>
    </xf>
    <xf numFmtId="9" fontId="9" fillId="8" borderId="14" xfId="5" applyFont="1" applyFill="1" applyBorder="1" applyAlignment="1">
      <alignment horizontal="center" vertical="center"/>
    </xf>
    <xf numFmtId="9" fontId="9" fillId="0" borderId="6" xfId="5" applyFont="1" applyBorder="1" applyAlignment="1">
      <alignment horizontal="center" vertical="top"/>
    </xf>
    <xf numFmtId="9" fontId="0" fillId="0" borderId="6" xfId="5" applyFont="1" applyFill="1" applyBorder="1" applyAlignment="1">
      <alignment horizontal="center" vertical="top"/>
    </xf>
    <xf numFmtId="9" fontId="0" fillId="0" borderId="16" xfId="5" applyFont="1" applyFill="1" applyBorder="1" applyAlignment="1">
      <alignment horizontal="center" vertical="top"/>
    </xf>
    <xf numFmtId="9" fontId="0" fillId="10" borderId="6" xfId="5" applyFont="1" applyFill="1" applyBorder="1" applyAlignment="1">
      <alignment horizontal="center" vertical="top"/>
    </xf>
    <xf numFmtId="9" fontId="0" fillId="0" borderId="7" xfId="5" applyFont="1" applyFill="1" applyBorder="1" applyAlignment="1">
      <alignment horizontal="center" vertical="top"/>
    </xf>
    <xf numFmtId="9" fontId="9" fillId="0" borderId="6" xfId="5" applyFont="1" applyFill="1" applyBorder="1" applyAlignment="1">
      <alignment horizontal="center" vertical="top"/>
    </xf>
    <xf numFmtId="16" fontId="0" fillId="0" borderId="6" xfId="0" applyNumberFormat="1" applyFont="1" applyFill="1" applyBorder="1" applyAlignment="1">
      <alignment vertical="top"/>
    </xf>
    <xf numFmtId="15" fontId="0" fillId="0" borderId="6" xfId="0" applyNumberFormat="1" applyFont="1" applyFill="1" applyBorder="1" applyAlignment="1">
      <alignment horizontal="center" vertical="top"/>
    </xf>
    <xf numFmtId="15" fontId="0" fillId="0" borderId="6" xfId="0" applyNumberFormat="1" applyFont="1" applyBorder="1" applyAlignment="1">
      <alignment horizontal="center" vertical="top"/>
    </xf>
    <xf numFmtId="3" fontId="0" fillId="0" borderId="0" xfId="0" applyNumberFormat="1" applyFont="1" applyAlignment="1">
      <alignment horizontal="center" vertical="top"/>
    </xf>
    <xf numFmtId="3" fontId="0" fillId="0" borderId="7" xfId="0" applyNumberFormat="1" applyFont="1" applyBorder="1" applyAlignment="1">
      <alignment horizontal="center" vertical="top"/>
    </xf>
    <xf numFmtId="3" fontId="0" fillId="0" borderId="6" xfId="0" applyNumberFormat="1" applyFont="1" applyBorder="1" applyAlignment="1">
      <alignment horizontal="center" vertical="top"/>
    </xf>
    <xf numFmtId="3" fontId="9" fillId="0" borderId="6" xfId="0" applyNumberFormat="1" applyFont="1" applyBorder="1" applyAlignment="1">
      <alignment horizontal="center" vertical="center"/>
    </xf>
    <xf numFmtId="3" fontId="19" fillId="5" borderId="6" xfId="0" applyNumberFormat="1" applyFont="1" applyFill="1" applyBorder="1" applyAlignment="1">
      <alignment vertical="top" wrapText="1"/>
    </xf>
    <xf numFmtId="3" fontId="0" fillId="0" borderId="16" xfId="0" applyNumberFormat="1" applyFont="1" applyBorder="1" applyAlignment="1">
      <alignment horizontal="center" vertical="top"/>
    </xf>
    <xf numFmtId="3" fontId="9" fillId="8" borderId="14" xfId="0" applyNumberFormat="1" applyFont="1" applyFill="1" applyBorder="1" applyAlignment="1">
      <alignment vertical="center"/>
    </xf>
    <xf numFmtId="3" fontId="9" fillId="0" borderId="6" xfId="0" applyNumberFormat="1" applyFont="1" applyBorder="1" applyAlignment="1">
      <alignment horizontal="center" vertical="top"/>
    </xf>
    <xf numFmtId="3" fontId="0" fillId="0" borderId="6" xfId="0" applyNumberFormat="1" applyFont="1" applyFill="1" applyBorder="1" applyAlignment="1">
      <alignment horizontal="center" vertical="top"/>
    </xf>
    <xf numFmtId="3" fontId="0" fillId="0" borderId="6" xfId="0" applyNumberFormat="1" applyFont="1" applyBorder="1" applyAlignment="1">
      <alignment vertical="top"/>
    </xf>
    <xf numFmtId="3" fontId="0" fillId="0" borderId="16" xfId="0" applyNumberFormat="1" applyFont="1" applyFill="1" applyBorder="1" applyAlignment="1">
      <alignment horizontal="center" vertical="top"/>
    </xf>
    <xf numFmtId="3" fontId="0" fillId="10" borderId="6" xfId="0" applyNumberFormat="1" applyFont="1" applyFill="1" applyBorder="1" applyAlignment="1">
      <alignment horizontal="center" vertical="top"/>
    </xf>
    <xf numFmtId="3" fontId="0" fillId="0" borderId="7" xfId="0" applyNumberFormat="1" applyFont="1" applyFill="1" applyBorder="1" applyAlignment="1">
      <alignment horizontal="center" vertical="top"/>
    </xf>
    <xf numFmtId="0" fontId="8" fillId="11" borderId="6" xfId="0" applyFont="1" applyFill="1" applyBorder="1" applyAlignment="1">
      <alignment horizontal="center" vertical="center"/>
    </xf>
    <xf numFmtId="0" fontId="0" fillId="11" borderId="6" xfId="0" applyFont="1" applyFill="1" applyBorder="1" applyAlignment="1">
      <alignment horizontal="center" vertical="center"/>
    </xf>
    <xf numFmtId="0" fontId="0" fillId="11" borderId="6" xfId="0" applyFont="1" applyFill="1" applyBorder="1" applyAlignment="1">
      <alignment vertical="center"/>
    </xf>
    <xf numFmtId="0" fontId="0" fillId="11" borderId="6" xfId="0" applyFont="1" applyFill="1" applyBorder="1" applyAlignment="1">
      <alignment horizontal="left" vertical="center"/>
    </xf>
    <xf numFmtId="165" fontId="0" fillId="11" borderId="6" xfId="0" applyNumberFormat="1" applyFont="1" applyFill="1" applyBorder="1" applyAlignment="1">
      <alignment horizontal="center" vertical="center"/>
    </xf>
    <xf numFmtId="0" fontId="5" fillId="11" borderId="6" xfId="0" applyFont="1" applyFill="1" applyBorder="1" applyAlignment="1">
      <alignment horizontal="center" vertical="center"/>
    </xf>
    <xf numFmtId="164" fontId="0" fillId="11" borderId="6" xfId="1" applyNumberFormat="1" applyFont="1" applyFill="1" applyBorder="1" applyAlignment="1">
      <alignment horizontal="right" vertical="center"/>
    </xf>
    <xf numFmtId="0" fontId="0" fillId="11" borderId="6" xfId="0" applyFont="1" applyFill="1" applyBorder="1" applyAlignment="1">
      <alignment vertical="top"/>
    </xf>
    <xf numFmtId="16" fontId="0" fillId="11" borderId="6" xfId="0" applyNumberFormat="1" applyFont="1" applyFill="1" applyBorder="1" applyAlignment="1">
      <alignment vertical="top"/>
    </xf>
    <xf numFmtId="0" fontId="0" fillId="11" borderId="6" xfId="0" applyFont="1" applyFill="1" applyBorder="1" applyAlignment="1">
      <alignment horizontal="center" vertical="top"/>
    </xf>
    <xf numFmtId="3" fontId="0" fillId="11" borderId="6" xfId="0" applyNumberFormat="1" applyFont="1" applyFill="1" applyBorder="1" applyAlignment="1">
      <alignment horizontal="center" vertical="top"/>
    </xf>
    <xf numFmtId="15" fontId="0" fillId="11" borderId="6" xfId="0" applyNumberFormat="1" applyFont="1" applyFill="1" applyBorder="1" applyAlignment="1">
      <alignment horizontal="center" vertical="top"/>
    </xf>
    <xf numFmtId="15" fontId="0" fillId="11" borderId="6" xfId="0" applyNumberFormat="1" applyFont="1" applyFill="1" applyBorder="1" applyAlignment="1">
      <alignment vertical="top"/>
    </xf>
    <xf numFmtId="164" fontId="0" fillId="11" borderId="6" xfId="0" applyNumberFormat="1" applyFont="1" applyFill="1" applyBorder="1" applyAlignment="1">
      <alignment vertical="top"/>
    </xf>
    <xf numFmtId="9" fontId="0" fillId="11" borderId="6" xfId="5" applyFont="1" applyFill="1" applyBorder="1" applyAlignment="1">
      <alignment horizontal="center" vertical="top"/>
    </xf>
    <xf numFmtId="0" fontId="19" fillId="0" borderId="6" xfId="0" applyFont="1" applyBorder="1" applyAlignment="1">
      <alignment vertical="center" wrapText="1"/>
    </xf>
    <xf numFmtId="0" fontId="19" fillId="8" borderId="14" xfId="0" applyFont="1" applyFill="1" applyBorder="1" applyAlignment="1">
      <alignment vertical="center" wrapText="1"/>
    </xf>
    <xf numFmtId="0" fontId="19" fillId="0" borderId="6" xfId="0" applyFont="1" applyFill="1" applyBorder="1" applyAlignment="1">
      <alignment vertical="center" wrapText="1"/>
    </xf>
    <xf numFmtId="0" fontId="20" fillId="0" borderId="6" xfId="0" applyFont="1" applyBorder="1" applyAlignment="1">
      <alignment vertical="center" wrapText="1"/>
    </xf>
    <xf numFmtId="0" fontId="20" fillId="0" borderId="16" xfId="0" applyFont="1" applyBorder="1" applyAlignment="1">
      <alignment vertical="center" wrapText="1"/>
    </xf>
    <xf numFmtId="0" fontId="20" fillId="0" borderId="7" xfId="0" applyFont="1" applyFill="1" applyBorder="1" applyAlignment="1">
      <alignment vertical="center" wrapText="1"/>
    </xf>
    <xf numFmtId="0" fontId="20" fillId="0" borderId="7" xfId="0" applyFont="1" applyBorder="1" applyAlignment="1">
      <alignment vertical="center" wrapText="1"/>
    </xf>
    <xf numFmtId="0" fontId="0" fillId="0" borderId="6" xfId="0" applyFont="1" applyBorder="1" applyAlignment="1">
      <alignment horizontal="center" vertical="top" wrapText="1"/>
    </xf>
    <xf numFmtId="0" fontId="20" fillId="11" borderId="6" xfId="0" applyFont="1" applyFill="1" applyBorder="1" applyAlignment="1">
      <alignment vertical="center" wrapText="1"/>
    </xf>
    <xf numFmtId="0" fontId="20" fillId="0" borderId="16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20" fillId="10" borderId="6" xfId="0" applyFont="1" applyFill="1" applyBorder="1" applyAlignment="1">
      <alignment vertical="center" wrapText="1"/>
    </xf>
    <xf numFmtId="164" fontId="4" fillId="0" borderId="6" xfId="1" applyNumberFormat="1" applyFont="1" applyBorder="1" applyAlignment="1">
      <alignment horizontal="right" vertical="center"/>
    </xf>
    <xf numFmtId="0" fontId="6" fillId="0" borderId="6" xfId="0" applyFont="1" applyBorder="1" applyAlignment="1">
      <alignment vertical="top"/>
    </xf>
    <xf numFmtId="0" fontId="6" fillId="0" borderId="6" xfId="0" applyFont="1" applyBorder="1" applyAlignment="1">
      <alignment horizontal="center" vertical="top"/>
    </xf>
    <xf numFmtId="0" fontId="6" fillId="0" borderId="6" xfId="0" applyFont="1" applyBorder="1" applyAlignment="1">
      <alignment vertical="top" wrapText="1"/>
    </xf>
    <xf numFmtId="0" fontId="6" fillId="0" borderId="6" xfId="0" applyFont="1" applyBorder="1" applyAlignment="1">
      <alignment horizontal="left" vertical="top"/>
    </xf>
    <xf numFmtId="165" fontId="6" fillId="0" borderId="6" xfId="0" applyNumberFormat="1" applyFont="1" applyBorder="1" applyAlignment="1">
      <alignment horizontal="center" vertical="top"/>
    </xf>
    <xf numFmtId="43" fontId="6" fillId="0" borderId="6" xfId="1" applyFont="1" applyBorder="1" applyAlignment="1">
      <alignment vertical="top" wrapText="1"/>
    </xf>
    <xf numFmtId="164" fontId="6" fillId="0" borderId="6" xfId="1" applyNumberFormat="1" applyFont="1" applyBorder="1" applyAlignment="1">
      <alignment vertical="top"/>
    </xf>
    <xf numFmtId="164" fontId="6" fillId="0" borderId="6" xfId="0" applyNumberFormat="1" applyFont="1" applyBorder="1" applyAlignment="1">
      <alignment vertical="top"/>
    </xf>
    <xf numFmtId="0" fontId="6" fillId="0" borderId="6" xfId="0" applyNumberFormat="1" applyFont="1" applyBorder="1" applyAlignment="1">
      <alignment vertical="top"/>
    </xf>
    <xf numFmtId="3" fontId="6" fillId="0" borderId="6" xfId="0" applyNumberFormat="1" applyFont="1" applyBorder="1" applyAlignment="1">
      <alignment horizontal="center" vertical="top"/>
    </xf>
    <xf numFmtId="15" fontId="6" fillId="0" borderId="6" xfId="0" applyNumberFormat="1" applyFont="1" applyBorder="1" applyAlignment="1">
      <alignment vertical="top"/>
    </xf>
    <xf numFmtId="9" fontId="6" fillId="0" borderId="6" xfId="5" applyFont="1" applyBorder="1" applyAlignment="1">
      <alignment horizontal="center" vertical="top"/>
    </xf>
    <xf numFmtId="44" fontId="9" fillId="5" borderId="6" xfId="6" applyFont="1" applyFill="1" applyBorder="1" applyAlignment="1">
      <alignment horizontal="right" vertical="top"/>
    </xf>
    <xf numFmtId="44" fontId="27" fillId="0" borderId="6" xfId="6" applyFont="1" applyBorder="1" applyAlignment="1">
      <alignment horizontal="right" vertical="top"/>
    </xf>
    <xf numFmtId="0" fontId="11" fillId="9" borderId="6" xfId="0" applyFont="1" applyFill="1" applyBorder="1" applyAlignment="1">
      <alignment horizontal="center" vertical="center"/>
    </xf>
    <xf numFmtId="0" fontId="8" fillId="9" borderId="6" xfId="0" applyFont="1" applyFill="1" applyBorder="1" applyAlignment="1">
      <alignment vertical="center"/>
    </xf>
    <xf numFmtId="0" fontId="20" fillId="0" borderId="5" xfId="0" applyFont="1" applyBorder="1" applyAlignment="1">
      <alignment vertical="center" wrapText="1"/>
    </xf>
    <xf numFmtId="0" fontId="14" fillId="0" borderId="6" xfId="0" applyFont="1" applyFill="1" applyBorder="1" applyAlignment="1">
      <alignment vertical="center" wrapText="1"/>
    </xf>
    <xf numFmtId="0" fontId="20" fillId="0" borderId="5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top"/>
    </xf>
    <xf numFmtId="0" fontId="0" fillId="0" borderId="11" xfId="0" applyFont="1" applyBorder="1" applyAlignment="1">
      <alignment horizontal="left" vertical="top"/>
    </xf>
    <xf numFmtId="0" fontId="9" fillId="0" borderId="0" xfId="0" applyFont="1" applyAlignment="1">
      <alignment vertical="center" wrapText="1"/>
    </xf>
    <xf numFmtId="0" fontId="0" fillId="0" borderId="12" xfId="0" applyFont="1" applyFill="1" applyBorder="1" applyAlignment="1">
      <alignment horizontal="center" vertical="top"/>
    </xf>
    <xf numFmtId="0" fontId="11" fillId="9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right" vertical="center"/>
    </xf>
    <xf numFmtId="0" fontId="20" fillId="0" borderId="12" xfId="0" applyFont="1" applyFill="1" applyBorder="1" applyAlignment="1">
      <alignment vertical="center" wrapText="1"/>
    </xf>
    <xf numFmtId="164" fontId="5" fillId="0" borderId="12" xfId="0" applyNumberFormat="1" applyFont="1" applyFill="1" applyBorder="1" applyAlignment="1">
      <alignment horizontal="right" vertical="center"/>
    </xf>
    <xf numFmtId="0" fontId="0" fillId="0" borderId="5" xfId="0" applyFont="1" applyBorder="1" applyAlignment="1">
      <alignment vertical="top"/>
    </xf>
    <xf numFmtId="0" fontId="0" fillId="0" borderId="5" xfId="0" applyFont="1" applyFill="1" applyBorder="1" applyAlignment="1">
      <alignment horizontal="left" vertical="center"/>
    </xf>
    <xf numFmtId="0" fontId="14" fillId="0" borderId="6" xfId="0" applyFont="1" applyBorder="1" applyAlignment="1">
      <alignment vertical="center" wrapText="1"/>
    </xf>
    <xf numFmtId="0" fontId="14" fillId="8" borderId="14" xfId="0" applyFont="1" applyFill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5" fillId="0" borderId="16" xfId="0" applyFont="1" applyBorder="1" applyAlignment="1">
      <alignment vertical="center" wrapText="1"/>
    </xf>
    <xf numFmtId="0" fontId="15" fillId="0" borderId="7" xfId="0" applyFont="1" applyFill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164" fontId="0" fillId="0" borderId="6" xfId="1" applyNumberFormat="1" applyFont="1" applyBorder="1" applyAlignment="1">
      <alignment horizontal="right" vertical="top" wrapText="1"/>
    </xf>
    <xf numFmtId="0" fontId="15" fillId="11" borderId="6" xfId="0" applyFont="1" applyFill="1" applyBorder="1" applyAlignment="1">
      <alignment vertical="center" wrapText="1"/>
    </xf>
    <xf numFmtId="0" fontId="15" fillId="0" borderId="16" xfId="0" applyFont="1" applyFill="1" applyBorder="1" applyAlignment="1">
      <alignment vertical="center" wrapText="1"/>
    </xf>
    <xf numFmtId="0" fontId="15" fillId="10" borderId="6" xfId="0" applyFont="1" applyFill="1" applyBorder="1" applyAlignment="1">
      <alignment vertical="center" wrapText="1"/>
    </xf>
    <xf numFmtId="0" fontId="4" fillId="2" borderId="1" xfId="2" applyFont="1" applyFill="1" applyBorder="1" applyAlignment="1" applyProtection="1">
      <alignment horizontal="center" vertical="center" wrapText="1"/>
    </xf>
    <xf numFmtId="0" fontId="4" fillId="4" borderId="2" xfId="2" applyFont="1" applyFill="1" applyBorder="1" applyAlignment="1" applyProtection="1">
      <alignment horizontal="center" vertical="center" wrapText="1"/>
    </xf>
    <xf numFmtId="0" fontId="4" fillId="5" borderId="2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vertical="center"/>
    </xf>
    <xf numFmtId="0" fontId="4" fillId="0" borderId="8" xfId="2" applyFont="1" applyFill="1" applyBorder="1" applyAlignment="1">
      <alignment vertical="center"/>
    </xf>
    <xf numFmtId="49" fontId="4" fillId="4" borderId="2" xfId="2" applyNumberFormat="1" applyFont="1" applyFill="1" applyBorder="1" applyAlignment="1" applyProtection="1">
      <alignment horizontal="center" vertical="center" wrapText="1"/>
    </xf>
    <xf numFmtId="49" fontId="4" fillId="5" borderId="2" xfId="2" applyNumberFormat="1" applyFont="1" applyFill="1" applyBorder="1" applyAlignment="1">
      <alignment horizontal="center" vertical="center"/>
    </xf>
    <xf numFmtId="0" fontId="4" fillId="5" borderId="2" xfId="2" applyFont="1" applyFill="1" applyBorder="1" applyAlignment="1">
      <alignment vertical="center" wrapText="1"/>
    </xf>
    <xf numFmtId="49" fontId="12" fillId="4" borderId="2" xfId="2" applyNumberFormat="1" applyFont="1" applyFill="1" applyBorder="1" applyAlignment="1" applyProtection="1">
      <alignment horizontal="center" vertical="center" wrapText="1"/>
    </xf>
    <xf numFmtId="49" fontId="12" fillId="5" borderId="2" xfId="2" applyNumberFormat="1" applyFont="1" applyFill="1" applyBorder="1" applyAlignment="1">
      <alignment horizontal="center" vertical="center"/>
    </xf>
    <xf numFmtId="164" fontId="4" fillId="4" borderId="2" xfId="1" applyNumberFormat="1" applyFont="1" applyFill="1" applyBorder="1" applyAlignment="1" applyProtection="1">
      <alignment horizontal="center" vertical="center" wrapText="1"/>
    </xf>
    <xf numFmtId="164" fontId="4" fillId="5" borderId="2" xfId="1" applyNumberFormat="1" applyFont="1" applyFill="1" applyBorder="1" applyAlignment="1">
      <alignment horizontal="center" vertical="center"/>
    </xf>
    <xf numFmtId="165" fontId="4" fillId="4" borderId="2" xfId="2" applyNumberFormat="1" applyFont="1" applyFill="1" applyBorder="1" applyAlignment="1" applyProtection="1">
      <alignment horizontal="center" vertical="center" wrapText="1"/>
    </xf>
    <xf numFmtId="165" fontId="4" fillId="5" borderId="2" xfId="2" applyNumberFormat="1" applyFont="1" applyFill="1" applyBorder="1" applyAlignment="1">
      <alignment horizontal="center" vertical="center"/>
    </xf>
    <xf numFmtId="0" fontId="4" fillId="5" borderId="2" xfId="2" applyFont="1" applyFill="1" applyBorder="1" applyAlignment="1">
      <alignment vertical="center"/>
    </xf>
    <xf numFmtId="0" fontId="16" fillId="4" borderId="2" xfId="2" applyFont="1" applyFill="1" applyBorder="1" applyAlignment="1" applyProtection="1">
      <alignment horizontal="center" vertical="center" wrapText="1"/>
    </xf>
    <xf numFmtId="0" fontId="16" fillId="5" borderId="2" xfId="2" applyFont="1" applyFill="1" applyBorder="1" applyAlignment="1">
      <alignment vertical="center" wrapText="1"/>
    </xf>
    <xf numFmtId="164" fontId="4" fillId="4" borderId="3" xfId="1" applyNumberFormat="1" applyFont="1" applyFill="1" applyBorder="1" applyAlignment="1" applyProtection="1">
      <alignment horizontal="center" vertical="center" wrapText="1"/>
    </xf>
    <xf numFmtId="164" fontId="4" fillId="4" borderId="9" xfId="1" applyNumberFormat="1" applyFont="1" applyFill="1" applyBorder="1" applyAlignment="1" applyProtection="1">
      <alignment horizontal="center" vertical="center" wrapText="1"/>
    </xf>
    <xf numFmtId="164" fontId="4" fillId="4" borderId="4" xfId="1" applyNumberFormat="1" applyFont="1" applyFill="1" applyBorder="1" applyAlignment="1" applyProtection="1">
      <alignment horizontal="center" vertical="center" wrapText="1"/>
    </xf>
    <xf numFmtId="0" fontId="21" fillId="4" borderId="2" xfId="2" applyFont="1" applyFill="1" applyBorder="1" applyAlignment="1" applyProtection="1">
      <alignment horizontal="center" vertical="center" wrapText="1"/>
    </xf>
    <xf numFmtId="0" fontId="21" fillId="5" borderId="2" xfId="2" applyFont="1" applyFill="1" applyBorder="1" applyAlignment="1">
      <alignment vertical="center" wrapText="1"/>
    </xf>
    <xf numFmtId="49" fontId="24" fillId="4" borderId="2" xfId="2" applyNumberFormat="1" applyFont="1" applyFill="1" applyBorder="1" applyAlignment="1" applyProtection="1">
      <alignment horizontal="center" vertical="center" wrapText="1"/>
    </xf>
    <xf numFmtId="49" fontId="24" fillId="5" borderId="2" xfId="2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43" fontId="4" fillId="4" borderId="3" xfId="1" applyFont="1" applyFill="1" applyBorder="1" applyAlignment="1" applyProtection="1">
      <alignment horizontal="center" vertical="center" wrapText="1"/>
    </xf>
    <xf numFmtId="43" fontId="4" fillId="4" borderId="9" xfId="1" applyFont="1" applyFill="1" applyBorder="1" applyAlignment="1" applyProtection="1">
      <alignment horizontal="center" vertical="center" wrapText="1"/>
    </xf>
    <xf numFmtId="43" fontId="4" fillId="4" borderId="4" xfId="1" applyFont="1" applyFill="1" applyBorder="1" applyAlignment="1" applyProtection="1">
      <alignment horizontal="center" vertical="center" wrapText="1"/>
    </xf>
    <xf numFmtId="164" fontId="4" fillId="4" borderId="2" xfId="2" applyNumberFormat="1" applyFont="1" applyFill="1" applyBorder="1" applyAlignment="1" applyProtection="1">
      <alignment horizontal="center" vertical="center" wrapText="1"/>
    </xf>
    <xf numFmtId="164" fontId="5" fillId="5" borderId="2" xfId="2" applyNumberFormat="1" applyFont="1" applyFill="1" applyBorder="1" applyAlignment="1">
      <alignment vertical="center"/>
    </xf>
    <xf numFmtId="0" fontId="5" fillId="5" borderId="2" xfId="2" applyFont="1" applyFill="1" applyBorder="1" applyAlignment="1">
      <alignment vertical="center"/>
    </xf>
    <xf numFmtId="164" fontId="4" fillId="4" borderId="2" xfId="3" applyNumberFormat="1" applyFont="1" applyFill="1" applyBorder="1" applyAlignment="1" applyProtection="1">
      <alignment horizontal="center" vertical="center"/>
    </xf>
    <xf numFmtId="164" fontId="4" fillId="4" borderId="2" xfId="3" applyNumberFormat="1" applyFont="1" applyFill="1" applyBorder="1" applyAlignment="1" applyProtection="1">
      <alignment horizontal="center" vertical="center" wrapText="1"/>
    </xf>
    <xf numFmtId="0" fontId="5" fillId="5" borderId="2" xfId="2" applyFont="1" applyFill="1" applyBorder="1" applyAlignment="1">
      <alignment vertical="center" wrapText="1"/>
    </xf>
    <xf numFmtId="0" fontId="4" fillId="4" borderId="2" xfId="2" applyNumberFormat="1" applyFont="1" applyFill="1" applyBorder="1" applyAlignment="1" applyProtection="1">
      <alignment horizontal="center" vertical="center" wrapText="1"/>
    </xf>
    <xf numFmtId="0" fontId="5" fillId="5" borderId="2" xfId="2" applyNumberFormat="1" applyFont="1" applyFill="1" applyBorder="1" applyAlignment="1">
      <alignment vertical="center"/>
    </xf>
    <xf numFmtId="15" fontId="4" fillId="4" borderId="2" xfId="2" applyNumberFormat="1" applyFont="1" applyFill="1" applyBorder="1" applyAlignment="1" applyProtection="1">
      <alignment horizontal="center" vertical="center" wrapText="1"/>
    </xf>
    <xf numFmtId="3" fontId="4" fillId="4" borderId="3" xfId="2" applyNumberFormat="1" applyFont="1" applyFill="1" applyBorder="1" applyAlignment="1" applyProtection="1">
      <alignment horizontal="center" vertical="center" wrapText="1"/>
    </xf>
    <xf numFmtId="3" fontId="4" fillId="4" borderId="9" xfId="2" applyNumberFormat="1" applyFont="1" applyFill="1" applyBorder="1" applyAlignment="1" applyProtection="1">
      <alignment horizontal="center" vertical="center" wrapText="1"/>
    </xf>
    <xf numFmtId="3" fontId="4" fillId="4" borderId="4" xfId="2" applyNumberFormat="1" applyFont="1" applyFill="1" applyBorder="1" applyAlignment="1" applyProtection="1">
      <alignment horizontal="center" vertical="center" wrapText="1"/>
    </xf>
    <xf numFmtId="9" fontId="4" fillId="4" borderId="2" xfId="5" applyFont="1" applyFill="1" applyBorder="1" applyAlignment="1" applyProtection="1">
      <alignment horizontal="center" vertical="center" wrapText="1"/>
    </xf>
    <xf numFmtId="9" fontId="5" fillId="5" borderId="2" xfId="5" applyFont="1" applyFill="1" applyBorder="1" applyAlignment="1">
      <alignment horizontal="center" vertical="center"/>
    </xf>
    <xf numFmtId="164" fontId="4" fillId="4" borderId="3" xfId="2" applyNumberFormat="1" applyFont="1" applyFill="1" applyBorder="1" applyAlignment="1" applyProtection="1">
      <alignment horizontal="center" vertical="center" wrapText="1"/>
    </xf>
    <xf numFmtId="164" fontId="4" fillId="4" borderId="4" xfId="2" applyNumberFormat="1" applyFont="1" applyFill="1" applyBorder="1" applyAlignment="1" applyProtection="1">
      <alignment horizontal="center" vertical="center" wrapText="1"/>
    </xf>
    <xf numFmtId="164" fontId="4" fillId="4" borderId="3" xfId="3" applyNumberFormat="1" applyFont="1" applyFill="1" applyBorder="1" applyAlignment="1" applyProtection="1">
      <alignment horizontal="center" vertical="center" wrapText="1"/>
    </xf>
    <xf numFmtId="164" fontId="4" fillId="4" borderId="4" xfId="3" applyNumberFormat="1" applyFont="1" applyFill="1" applyBorder="1" applyAlignment="1" applyProtection="1">
      <alignment horizontal="center" vertical="center" wrapText="1"/>
    </xf>
    <xf numFmtId="164" fontId="4" fillId="4" borderId="3" xfId="3" applyNumberFormat="1" applyFont="1" applyFill="1" applyBorder="1" applyAlignment="1" applyProtection="1">
      <alignment horizontal="center" vertical="center"/>
    </xf>
    <xf numFmtId="164" fontId="4" fillId="4" borderId="4" xfId="3" applyNumberFormat="1" applyFont="1" applyFill="1" applyBorder="1" applyAlignment="1" applyProtection="1">
      <alignment horizontal="center" vertical="center"/>
    </xf>
    <xf numFmtId="0" fontId="5" fillId="5" borderId="2" xfId="2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</cellXfs>
  <cellStyles count="7">
    <cellStyle name="Millares" xfId="1" builtinId="3"/>
    <cellStyle name="Millares 2" xfId="3"/>
    <cellStyle name="Moneda" xfId="6" builtinId="4"/>
    <cellStyle name="Normal" xfId="0" builtinId="0"/>
    <cellStyle name="Normal 2" xfId="4"/>
    <cellStyle name="Normal 3 3" xfId="2"/>
    <cellStyle name="Porcentaje" xfId="5" builtinId="5"/>
  </cellStyles>
  <dxfs count="12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CCFF"/>
      <color rgb="FFFF66CC"/>
      <color rgb="FFCC66FF"/>
      <color rgb="FF3366FF"/>
      <color rgb="FF00CC66"/>
      <color rgb="FF0066FF"/>
      <color rgb="FFA9DA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71438</xdr:colOff>
      <xdr:row>1</xdr:row>
      <xdr:rowOff>35719</xdr:rowOff>
    </xdr:from>
    <xdr:to>
      <xdr:col>4</xdr:col>
      <xdr:colOff>881144</xdr:colOff>
      <xdr:row>1</xdr:row>
      <xdr:rowOff>865911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8" y="226219"/>
          <a:ext cx="3917237" cy="830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3905250</xdr:colOff>
      <xdr:row>1</xdr:row>
      <xdr:rowOff>59531</xdr:rowOff>
    </xdr:from>
    <xdr:to>
      <xdr:col>18</xdr:col>
      <xdr:colOff>1072811</xdr:colOff>
      <xdr:row>1</xdr:row>
      <xdr:rowOff>856246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54125" y="250031"/>
          <a:ext cx="2156280" cy="796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200025</xdr:colOff>
      <xdr:row>233</xdr:row>
      <xdr:rowOff>0</xdr:rowOff>
    </xdr:from>
    <xdr:to>
      <xdr:col>11</xdr:col>
      <xdr:colOff>304800</xdr:colOff>
      <xdr:row>234</xdr:row>
      <xdr:rowOff>289173</xdr:rowOff>
    </xdr:to>
    <xdr:sp macro="" textlink="">
      <xdr:nvSpPr>
        <xdr:cNvPr id="4" name="Text Box 43"/>
        <xdr:cNvSpPr txBox="1">
          <a:spLocks noChangeArrowheads="1"/>
        </xdr:cNvSpPr>
      </xdr:nvSpPr>
      <xdr:spPr bwMode="auto">
        <a:xfrm>
          <a:off x="10267950" y="50758725"/>
          <a:ext cx="104775" cy="4891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200025</xdr:colOff>
      <xdr:row>233</xdr:row>
      <xdr:rowOff>0</xdr:rowOff>
    </xdr:from>
    <xdr:to>
      <xdr:col>11</xdr:col>
      <xdr:colOff>304800</xdr:colOff>
      <xdr:row>234</xdr:row>
      <xdr:rowOff>289173</xdr:rowOff>
    </xdr:to>
    <xdr:sp macro="" textlink="">
      <xdr:nvSpPr>
        <xdr:cNvPr id="5" name="Text Box 44"/>
        <xdr:cNvSpPr txBox="1">
          <a:spLocks noChangeArrowheads="1"/>
        </xdr:cNvSpPr>
      </xdr:nvSpPr>
      <xdr:spPr bwMode="auto">
        <a:xfrm>
          <a:off x="10267950" y="50758725"/>
          <a:ext cx="104775" cy="4891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200025</xdr:colOff>
      <xdr:row>233</xdr:row>
      <xdr:rowOff>0</xdr:rowOff>
    </xdr:from>
    <xdr:to>
      <xdr:col>11</xdr:col>
      <xdr:colOff>304800</xdr:colOff>
      <xdr:row>234</xdr:row>
      <xdr:rowOff>289173</xdr:rowOff>
    </xdr:to>
    <xdr:sp macro="" textlink="">
      <xdr:nvSpPr>
        <xdr:cNvPr id="6" name="Text Box 43"/>
        <xdr:cNvSpPr txBox="1">
          <a:spLocks noChangeArrowheads="1"/>
        </xdr:cNvSpPr>
      </xdr:nvSpPr>
      <xdr:spPr bwMode="auto">
        <a:xfrm>
          <a:off x="10267950" y="50758725"/>
          <a:ext cx="104775" cy="4891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200025</xdr:colOff>
      <xdr:row>233</xdr:row>
      <xdr:rowOff>0</xdr:rowOff>
    </xdr:from>
    <xdr:to>
      <xdr:col>11</xdr:col>
      <xdr:colOff>304800</xdr:colOff>
      <xdr:row>234</xdr:row>
      <xdr:rowOff>289173</xdr:rowOff>
    </xdr:to>
    <xdr:sp macro="" textlink="">
      <xdr:nvSpPr>
        <xdr:cNvPr id="7" name="Text Box 44"/>
        <xdr:cNvSpPr txBox="1">
          <a:spLocks noChangeArrowheads="1"/>
        </xdr:cNvSpPr>
      </xdr:nvSpPr>
      <xdr:spPr bwMode="auto">
        <a:xfrm>
          <a:off x="10267950" y="50758725"/>
          <a:ext cx="104775" cy="4891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200025</xdr:colOff>
      <xdr:row>247</xdr:row>
      <xdr:rowOff>0</xdr:rowOff>
    </xdr:from>
    <xdr:to>
      <xdr:col>11</xdr:col>
      <xdr:colOff>304800</xdr:colOff>
      <xdr:row>247</xdr:row>
      <xdr:rowOff>161925</xdr:rowOff>
    </xdr:to>
    <xdr:sp macro="" textlink="">
      <xdr:nvSpPr>
        <xdr:cNvPr id="8" name="Text Box 43"/>
        <xdr:cNvSpPr txBox="1">
          <a:spLocks noChangeArrowheads="1"/>
        </xdr:cNvSpPr>
      </xdr:nvSpPr>
      <xdr:spPr bwMode="auto">
        <a:xfrm>
          <a:off x="10267950" y="54359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200025</xdr:colOff>
      <xdr:row>247</xdr:row>
      <xdr:rowOff>0</xdr:rowOff>
    </xdr:from>
    <xdr:to>
      <xdr:col>11</xdr:col>
      <xdr:colOff>304800</xdr:colOff>
      <xdr:row>247</xdr:row>
      <xdr:rowOff>161925</xdr:rowOff>
    </xdr:to>
    <xdr:sp macro="" textlink="">
      <xdr:nvSpPr>
        <xdr:cNvPr id="9" name="Text Box 44"/>
        <xdr:cNvSpPr txBox="1">
          <a:spLocks noChangeArrowheads="1"/>
        </xdr:cNvSpPr>
      </xdr:nvSpPr>
      <xdr:spPr bwMode="auto">
        <a:xfrm>
          <a:off x="10267950" y="54359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200025</xdr:colOff>
      <xdr:row>247</xdr:row>
      <xdr:rowOff>0</xdr:rowOff>
    </xdr:from>
    <xdr:to>
      <xdr:col>11</xdr:col>
      <xdr:colOff>304800</xdr:colOff>
      <xdr:row>247</xdr:row>
      <xdr:rowOff>395627</xdr:rowOff>
    </xdr:to>
    <xdr:sp macro="" textlink="">
      <xdr:nvSpPr>
        <xdr:cNvPr id="10" name="Text Box 43"/>
        <xdr:cNvSpPr txBox="1">
          <a:spLocks noChangeArrowheads="1"/>
        </xdr:cNvSpPr>
      </xdr:nvSpPr>
      <xdr:spPr bwMode="auto">
        <a:xfrm>
          <a:off x="10267950" y="54359175"/>
          <a:ext cx="104775" cy="39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200025</xdr:colOff>
      <xdr:row>247</xdr:row>
      <xdr:rowOff>0</xdr:rowOff>
    </xdr:from>
    <xdr:to>
      <xdr:col>11</xdr:col>
      <xdr:colOff>304800</xdr:colOff>
      <xdr:row>247</xdr:row>
      <xdr:rowOff>395627</xdr:rowOff>
    </xdr:to>
    <xdr:sp macro="" textlink="">
      <xdr:nvSpPr>
        <xdr:cNvPr id="11" name="Text Box 44"/>
        <xdr:cNvSpPr txBox="1">
          <a:spLocks noChangeArrowheads="1"/>
        </xdr:cNvSpPr>
      </xdr:nvSpPr>
      <xdr:spPr bwMode="auto">
        <a:xfrm>
          <a:off x="10267950" y="54359175"/>
          <a:ext cx="104775" cy="39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200025</xdr:colOff>
      <xdr:row>247</xdr:row>
      <xdr:rowOff>0</xdr:rowOff>
    </xdr:from>
    <xdr:to>
      <xdr:col>11</xdr:col>
      <xdr:colOff>304800</xdr:colOff>
      <xdr:row>247</xdr:row>
      <xdr:rowOff>395627</xdr:rowOff>
    </xdr:to>
    <xdr:sp macro="" textlink="">
      <xdr:nvSpPr>
        <xdr:cNvPr id="12" name="Text Box 43"/>
        <xdr:cNvSpPr txBox="1">
          <a:spLocks noChangeArrowheads="1"/>
        </xdr:cNvSpPr>
      </xdr:nvSpPr>
      <xdr:spPr bwMode="auto">
        <a:xfrm>
          <a:off x="10267950" y="54359175"/>
          <a:ext cx="104775" cy="39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200025</xdr:colOff>
      <xdr:row>247</xdr:row>
      <xdr:rowOff>0</xdr:rowOff>
    </xdr:from>
    <xdr:to>
      <xdr:col>11</xdr:col>
      <xdr:colOff>304800</xdr:colOff>
      <xdr:row>247</xdr:row>
      <xdr:rowOff>395627</xdr:rowOff>
    </xdr:to>
    <xdr:sp macro="" textlink="">
      <xdr:nvSpPr>
        <xdr:cNvPr id="13" name="Text Box 44"/>
        <xdr:cNvSpPr txBox="1">
          <a:spLocks noChangeArrowheads="1"/>
        </xdr:cNvSpPr>
      </xdr:nvSpPr>
      <xdr:spPr bwMode="auto">
        <a:xfrm>
          <a:off x="10267950" y="54359175"/>
          <a:ext cx="104775" cy="39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200025</xdr:colOff>
      <xdr:row>247</xdr:row>
      <xdr:rowOff>0</xdr:rowOff>
    </xdr:from>
    <xdr:to>
      <xdr:col>11</xdr:col>
      <xdr:colOff>304800</xdr:colOff>
      <xdr:row>247</xdr:row>
      <xdr:rowOff>395627</xdr:rowOff>
    </xdr:to>
    <xdr:sp macro="" textlink="">
      <xdr:nvSpPr>
        <xdr:cNvPr id="14" name="Text Box 43"/>
        <xdr:cNvSpPr txBox="1">
          <a:spLocks noChangeArrowheads="1"/>
        </xdr:cNvSpPr>
      </xdr:nvSpPr>
      <xdr:spPr bwMode="auto">
        <a:xfrm>
          <a:off x="10267950" y="54359175"/>
          <a:ext cx="104775" cy="39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200025</xdr:colOff>
      <xdr:row>247</xdr:row>
      <xdr:rowOff>0</xdr:rowOff>
    </xdr:from>
    <xdr:to>
      <xdr:col>11</xdr:col>
      <xdr:colOff>304800</xdr:colOff>
      <xdr:row>247</xdr:row>
      <xdr:rowOff>395627</xdr:rowOff>
    </xdr:to>
    <xdr:sp macro="" textlink="">
      <xdr:nvSpPr>
        <xdr:cNvPr id="15" name="Text Box 44"/>
        <xdr:cNvSpPr txBox="1">
          <a:spLocks noChangeArrowheads="1"/>
        </xdr:cNvSpPr>
      </xdr:nvSpPr>
      <xdr:spPr bwMode="auto">
        <a:xfrm>
          <a:off x="10267950" y="54359175"/>
          <a:ext cx="104775" cy="39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200025</xdr:colOff>
      <xdr:row>247</xdr:row>
      <xdr:rowOff>0</xdr:rowOff>
    </xdr:from>
    <xdr:to>
      <xdr:col>11</xdr:col>
      <xdr:colOff>304800</xdr:colOff>
      <xdr:row>247</xdr:row>
      <xdr:rowOff>395627</xdr:rowOff>
    </xdr:to>
    <xdr:sp macro="" textlink="">
      <xdr:nvSpPr>
        <xdr:cNvPr id="16" name="Text Box 43"/>
        <xdr:cNvSpPr txBox="1">
          <a:spLocks noChangeArrowheads="1"/>
        </xdr:cNvSpPr>
      </xdr:nvSpPr>
      <xdr:spPr bwMode="auto">
        <a:xfrm>
          <a:off x="10267950" y="54359175"/>
          <a:ext cx="104775" cy="39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200025</xdr:colOff>
      <xdr:row>247</xdr:row>
      <xdr:rowOff>0</xdr:rowOff>
    </xdr:from>
    <xdr:to>
      <xdr:col>11</xdr:col>
      <xdr:colOff>304800</xdr:colOff>
      <xdr:row>247</xdr:row>
      <xdr:rowOff>395627</xdr:rowOff>
    </xdr:to>
    <xdr:sp macro="" textlink="">
      <xdr:nvSpPr>
        <xdr:cNvPr id="17" name="Text Box 44"/>
        <xdr:cNvSpPr txBox="1">
          <a:spLocks noChangeArrowheads="1"/>
        </xdr:cNvSpPr>
      </xdr:nvSpPr>
      <xdr:spPr bwMode="auto">
        <a:xfrm>
          <a:off x="10267950" y="54359175"/>
          <a:ext cx="104775" cy="39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200025</xdr:colOff>
      <xdr:row>247</xdr:row>
      <xdr:rowOff>0</xdr:rowOff>
    </xdr:from>
    <xdr:to>
      <xdr:col>11</xdr:col>
      <xdr:colOff>304800</xdr:colOff>
      <xdr:row>247</xdr:row>
      <xdr:rowOff>161925</xdr:rowOff>
    </xdr:to>
    <xdr:sp macro="" textlink="">
      <xdr:nvSpPr>
        <xdr:cNvPr id="18" name="Text Box 43"/>
        <xdr:cNvSpPr txBox="1">
          <a:spLocks noChangeArrowheads="1"/>
        </xdr:cNvSpPr>
      </xdr:nvSpPr>
      <xdr:spPr bwMode="auto">
        <a:xfrm>
          <a:off x="10267950" y="54359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200025</xdr:colOff>
      <xdr:row>247</xdr:row>
      <xdr:rowOff>0</xdr:rowOff>
    </xdr:from>
    <xdr:to>
      <xdr:col>11</xdr:col>
      <xdr:colOff>304800</xdr:colOff>
      <xdr:row>247</xdr:row>
      <xdr:rowOff>161925</xdr:rowOff>
    </xdr:to>
    <xdr:sp macro="" textlink="">
      <xdr:nvSpPr>
        <xdr:cNvPr id="19" name="Text Box 44"/>
        <xdr:cNvSpPr txBox="1">
          <a:spLocks noChangeArrowheads="1"/>
        </xdr:cNvSpPr>
      </xdr:nvSpPr>
      <xdr:spPr bwMode="auto">
        <a:xfrm>
          <a:off x="10267950" y="54359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238125</xdr:colOff>
      <xdr:row>158</xdr:row>
      <xdr:rowOff>0</xdr:rowOff>
    </xdr:from>
    <xdr:to>
      <xdr:col>11</xdr:col>
      <xdr:colOff>342900</xdr:colOff>
      <xdr:row>158</xdr:row>
      <xdr:rowOff>161925</xdr:rowOff>
    </xdr:to>
    <xdr:sp macro="" textlink="">
      <xdr:nvSpPr>
        <xdr:cNvPr id="20" name="Text Box 43"/>
        <xdr:cNvSpPr txBox="1">
          <a:spLocks noChangeArrowheads="1"/>
        </xdr:cNvSpPr>
      </xdr:nvSpPr>
      <xdr:spPr bwMode="auto">
        <a:xfrm>
          <a:off x="10306050" y="338994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200025</xdr:colOff>
      <xdr:row>158</xdr:row>
      <xdr:rowOff>0</xdr:rowOff>
    </xdr:from>
    <xdr:to>
      <xdr:col>11</xdr:col>
      <xdr:colOff>304800</xdr:colOff>
      <xdr:row>158</xdr:row>
      <xdr:rowOff>161925</xdr:rowOff>
    </xdr:to>
    <xdr:sp macro="" textlink="">
      <xdr:nvSpPr>
        <xdr:cNvPr id="21" name="Text Box 44"/>
        <xdr:cNvSpPr txBox="1">
          <a:spLocks noChangeArrowheads="1"/>
        </xdr:cNvSpPr>
      </xdr:nvSpPr>
      <xdr:spPr bwMode="auto">
        <a:xfrm>
          <a:off x="10267950" y="338994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238125</xdr:colOff>
      <xdr:row>171</xdr:row>
      <xdr:rowOff>0</xdr:rowOff>
    </xdr:from>
    <xdr:to>
      <xdr:col>11</xdr:col>
      <xdr:colOff>342900</xdr:colOff>
      <xdr:row>171</xdr:row>
      <xdr:rowOff>161925</xdr:rowOff>
    </xdr:to>
    <xdr:sp macro="" textlink="">
      <xdr:nvSpPr>
        <xdr:cNvPr id="22" name="Text Box 43"/>
        <xdr:cNvSpPr txBox="1">
          <a:spLocks noChangeArrowheads="1"/>
        </xdr:cNvSpPr>
      </xdr:nvSpPr>
      <xdr:spPr bwMode="auto">
        <a:xfrm>
          <a:off x="10306050" y="371189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200025</xdr:colOff>
      <xdr:row>171</xdr:row>
      <xdr:rowOff>0</xdr:rowOff>
    </xdr:from>
    <xdr:to>
      <xdr:col>11</xdr:col>
      <xdr:colOff>304800</xdr:colOff>
      <xdr:row>171</xdr:row>
      <xdr:rowOff>161925</xdr:rowOff>
    </xdr:to>
    <xdr:sp macro="" textlink="">
      <xdr:nvSpPr>
        <xdr:cNvPr id="23" name="Text Box 44"/>
        <xdr:cNvSpPr txBox="1">
          <a:spLocks noChangeArrowheads="1"/>
        </xdr:cNvSpPr>
      </xdr:nvSpPr>
      <xdr:spPr bwMode="auto">
        <a:xfrm>
          <a:off x="10267950" y="371189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200025</xdr:colOff>
      <xdr:row>247</xdr:row>
      <xdr:rowOff>0</xdr:rowOff>
    </xdr:from>
    <xdr:to>
      <xdr:col>11</xdr:col>
      <xdr:colOff>304800</xdr:colOff>
      <xdr:row>247</xdr:row>
      <xdr:rowOff>161925</xdr:rowOff>
    </xdr:to>
    <xdr:sp macro="" textlink="">
      <xdr:nvSpPr>
        <xdr:cNvPr id="24" name="Text Box 43"/>
        <xdr:cNvSpPr txBox="1">
          <a:spLocks noChangeArrowheads="1"/>
        </xdr:cNvSpPr>
      </xdr:nvSpPr>
      <xdr:spPr bwMode="auto">
        <a:xfrm>
          <a:off x="10267950" y="54359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200025</xdr:colOff>
      <xdr:row>247</xdr:row>
      <xdr:rowOff>0</xdr:rowOff>
    </xdr:from>
    <xdr:to>
      <xdr:col>11</xdr:col>
      <xdr:colOff>304800</xdr:colOff>
      <xdr:row>247</xdr:row>
      <xdr:rowOff>161925</xdr:rowOff>
    </xdr:to>
    <xdr:sp macro="" textlink="">
      <xdr:nvSpPr>
        <xdr:cNvPr id="25" name="Text Box 44"/>
        <xdr:cNvSpPr txBox="1">
          <a:spLocks noChangeArrowheads="1"/>
        </xdr:cNvSpPr>
      </xdr:nvSpPr>
      <xdr:spPr bwMode="auto">
        <a:xfrm>
          <a:off x="10267950" y="54359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200025</xdr:colOff>
      <xdr:row>247</xdr:row>
      <xdr:rowOff>0</xdr:rowOff>
    </xdr:from>
    <xdr:to>
      <xdr:col>11</xdr:col>
      <xdr:colOff>304800</xdr:colOff>
      <xdr:row>247</xdr:row>
      <xdr:rowOff>200025</xdr:rowOff>
    </xdr:to>
    <xdr:sp macro="" textlink="">
      <xdr:nvSpPr>
        <xdr:cNvPr id="26" name="Text Box 43"/>
        <xdr:cNvSpPr txBox="1">
          <a:spLocks noChangeArrowheads="1"/>
        </xdr:cNvSpPr>
      </xdr:nvSpPr>
      <xdr:spPr bwMode="auto">
        <a:xfrm>
          <a:off x="10267950" y="5435917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200025</xdr:colOff>
      <xdr:row>247</xdr:row>
      <xdr:rowOff>0</xdr:rowOff>
    </xdr:from>
    <xdr:to>
      <xdr:col>11</xdr:col>
      <xdr:colOff>304800</xdr:colOff>
      <xdr:row>247</xdr:row>
      <xdr:rowOff>200025</xdr:rowOff>
    </xdr:to>
    <xdr:sp macro="" textlink="">
      <xdr:nvSpPr>
        <xdr:cNvPr id="27" name="Text Box 44"/>
        <xdr:cNvSpPr txBox="1">
          <a:spLocks noChangeArrowheads="1"/>
        </xdr:cNvSpPr>
      </xdr:nvSpPr>
      <xdr:spPr bwMode="auto">
        <a:xfrm>
          <a:off x="10267950" y="5435917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200025</xdr:colOff>
      <xdr:row>247</xdr:row>
      <xdr:rowOff>0</xdr:rowOff>
    </xdr:from>
    <xdr:to>
      <xdr:col>11</xdr:col>
      <xdr:colOff>304800</xdr:colOff>
      <xdr:row>247</xdr:row>
      <xdr:rowOff>200025</xdr:rowOff>
    </xdr:to>
    <xdr:sp macro="" textlink="">
      <xdr:nvSpPr>
        <xdr:cNvPr id="28" name="Text Box 43"/>
        <xdr:cNvSpPr txBox="1">
          <a:spLocks noChangeArrowheads="1"/>
        </xdr:cNvSpPr>
      </xdr:nvSpPr>
      <xdr:spPr bwMode="auto">
        <a:xfrm>
          <a:off x="10267950" y="5435917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200025</xdr:colOff>
      <xdr:row>247</xdr:row>
      <xdr:rowOff>0</xdr:rowOff>
    </xdr:from>
    <xdr:to>
      <xdr:col>11</xdr:col>
      <xdr:colOff>304800</xdr:colOff>
      <xdr:row>247</xdr:row>
      <xdr:rowOff>200025</xdr:rowOff>
    </xdr:to>
    <xdr:sp macro="" textlink="">
      <xdr:nvSpPr>
        <xdr:cNvPr id="29" name="Text Box 44"/>
        <xdr:cNvSpPr txBox="1">
          <a:spLocks noChangeArrowheads="1"/>
        </xdr:cNvSpPr>
      </xdr:nvSpPr>
      <xdr:spPr bwMode="auto">
        <a:xfrm>
          <a:off x="10267950" y="5435917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200025</xdr:colOff>
      <xdr:row>247</xdr:row>
      <xdr:rowOff>0</xdr:rowOff>
    </xdr:from>
    <xdr:to>
      <xdr:col>11</xdr:col>
      <xdr:colOff>304800</xdr:colOff>
      <xdr:row>247</xdr:row>
      <xdr:rowOff>200025</xdr:rowOff>
    </xdr:to>
    <xdr:sp macro="" textlink="">
      <xdr:nvSpPr>
        <xdr:cNvPr id="30" name="Text Box 43"/>
        <xdr:cNvSpPr txBox="1">
          <a:spLocks noChangeArrowheads="1"/>
        </xdr:cNvSpPr>
      </xdr:nvSpPr>
      <xdr:spPr bwMode="auto">
        <a:xfrm>
          <a:off x="10267950" y="5435917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200025</xdr:colOff>
      <xdr:row>247</xdr:row>
      <xdr:rowOff>0</xdr:rowOff>
    </xdr:from>
    <xdr:to>
      <xdr:col>11</xdr:col>
      <xdr:colOff>304800</xdr:colOff>
      <xdr:row>247</xdr:row>
      <xdr:rowOff>200025</xdr:rowOff>
    </xdr:to>
    <xdr:sp macro="" textlink="">
      <xdr:nvSpPr>
        <xdr:cNvPr id="31" name="Text Box 44"/>
        <xdr:cNvSpPr txBox="1">
          <a:spLocks noChangeArrowheads="1"/>
        </xdr:cNvSpPr>
      </xdr:nvSpPr>
      <xdr:spPr bwMode="auto">
        <a:xfrm>
          <a:off x="10267950" y="5435917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200025</xdr:colOff>
      <xdr:row>247</xdr:row>
      <xdr:rowOff>0</xdr:rowOff>
    </xdr:from>
    <xdr:to>
      <xdr:col>11</xdr:col>
      <xdr:colOff>304800</xdr:colOff>
      <xdr:row>247</xdr:row>
      <xdr:rowOff>200025</xdr:rowOff>
    </xdr:to>
    <xdr:sp macro="" textlink="">
      <xdr:nvSpPr>
        <xdr:cNvPr id="32" name="Text Box 43"/>
        <xdr:cNvSpPr txBox="1">
          <a:spLocks noChangeArrowheads="1"/>
        </xdr:cNvSpPr>
      </xdr:nvSpPr>
      <xdr:spPr bwMode="auto">
        <a:xfrm>
          <a:off x="10267950" y="5435917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200025</xdr:colOff>
      <xdr:row>247</xdr:row>
      <xdr:rowOff>0</xdr:rowOff>
    </xdr:from>
    <xdr:to>
      <xdr:col>11</xdr:col>
      <xdr:colOff>304800</xdr:colOff>
      <xdr:row>247</xdr:row>
      <xdr:rowOff>200025</xdr:rowOff>
    </xdr:to>
    <xdr:sp macro="" textlink="">
      <xdr:nvSpPr>
        <xdr:cNvPr id="33" name="Text Box 44"/>
        <xdr:cNvSpPr txBox="1">
          <a:spLocks noChangeArrowheads="1"/>
        </xdr:cNvSpPr>
      </xdr:nvSpPr>
      <xdr:spPr bwMode="auto">
        <a:xfrm>
          <a:off x="10267950" y="5435917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238125</xdr:colOff>
      <xdr:row>183</xdr:row>
      <xdr:rowOff>0</xdr:rowOff>
    </xdr:from>
    <xdr:to>
      <xdr:col>11</xdr:col>
      <xdr:colOff>342900</xdr:colOff>
      <xdr:row>183</xdr:row>
      <xdr:rowOff>161925</xdr:rowOff>
    </xdr:to>
    <xdr:sp macro="" textlink="">
      <xdr:nvSpPr>
        <xdr:cNvPr id="34" name="Text Box 43"/>
        <xdr:cNvSpPr txBox="1">
          <a:spLocks noChangeArrowheads="1"/>
        </xdr:cNvSpPr>
      </xdr:nvSpPr>
      <xdr:spPr bwMode="auto">
        <a:xfrm>
          <a:off x="10306050" y="399764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200025</xdr:colOff>
      <xdr:row>183</xdr:row>
      <xdr:rowOff>0</xdr:rowOff>
    </xdr:from>
    <xdr:to>
      <xdr:col>11</xdr:col>
      <xdr:colOff>304800</xdr:colOff>
      <xdr:row>183</xdr:row>
      <xdr:rowOff>161925</xdr:rowOff>
    </xdr:to>
    <xdr:sp macro="" textlink="">
      <xdr:nvSpPr>
        <xdr:cNvPr id="35" name="Text Box 44"/>
        <xdr:cNvSpPr txBox="1">
          <a:spLocks noChangeArrowheads="1"/>
        </xdr:cNvSpPr>
      </xdr:nvSpPr>
      <xdr:spPr bwMode="auto">
        <a:xfrm>
          <a:off x="10267950" y="399764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19</xdr:col>
      <xdr:colOff>0</xdr:colOff>
      <xdr:row>247</xdr:row>
      <xdr:rowOff>0</xdr:rowOff>
    </xdr:from>
    <xdr:ext cx="104775" cy="390525"/>
    <xdr:sp macro="" textlink="">
      <xdr:nvSpPr>
        <xdr:cNvPr id="36" name="Text Box 43"/>
        <xdr:cNvSpPr txBox="1">
          <a:spLocks noChangeArrowheads="1"/>
        </xdr:cNvSpPr>
      </xdr:nvSpPr>
      <xdr:spPr bwMode="auto">
        <a:xfrm>
          <a:off x="18421350" y="54359175"/>
          <a:ext cx="1047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0</xdr:colOff>
      <xdr:row>247</xdr:row>
      <xdr:rowOff>0</xdr:rowOff>
    </xdr:from>
    <xdr:ext cx="104775" cy="390525"/>
    <xdr:sp macro="" textlink="">
      <xdr:nvSpPr>
        <xdr:cNvPr id="37" name="Text Box 44"/>
        <xdr:cNvSpPr txBox="1">
          <a:spLocks noChangeArrowheads="1"/>
        </xdr:cNvSpPr>
      </xdr:nvSpPr>
      <xdr:spPr bwMode="auto">
        <a:xfrm>
          <a:off x="18421350" y="54359175"/>
          <a:ext cx="1047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0</xdr:colOff>
      <xdr:row>247</xdr:row>
      <xdr:rowOff>0</xdr:rowOff>
    </xdr:from>
    <xdr:ext cx="104775" cy="390525"/>
    <xdr:sp macro="" textlink="">
      <xdr:nvSpPr>
        <xdr:cNvPr id="38" name="Text Box 43"/>
        <xdr:cNvSpPr txBox="1">
          <a:spLocks noChangeArrowheads="1"/>
        </xdr:cNvSpPr>
      </xdr:nvSpPr>
      <xdr:spPr bwMode="auto">
        <a:xfrm>
          <a:off x="18421350" y="54359175"/>
          <a:ext cx="1047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0</xdr:colOff>
      <xdr:row>247</xdr:row>
      <xdr:rowOff>0</xdr:rowOff>
    </xdr:from>
    <xdr:ext cx="104775" cy="390525"/>
    <xdr:sp macro="" textlink="">
      <xdr:nvSpPr>
        <xdr:cNvPr id="39" name="Text Box 44"/>
        <xdr:cNvSpPr txBox="1">
          <a:spLocks noChangeArrowheads="1"/>
        </xdr:cNvSpPr>
      </xdr:nvSpPr>
      <xdr:spPr bwMode="auto">
        <a:xfrm>
          <a:off x="18421350" y="54359175"/>
          <a:ext cx="1047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0</xdr:colOff>
      <xdr:row>247</xdr:row>
      <xdr:rowOff>0</xdr:rowOff>
    </xdr:from>
    <xdr:ext cx="104775" cy="390525"/>
    <xdr:sp macro="" textlink="">
      <xdr:nvSpPr>
        <xdr:cNvPr id="40" name="Text Box 43"/>
        <xdr:cNvSpPr txBox="1">
          <a:spLocks noChangeArrowheads="1"/>
        </xdr:cNvSpPr>
      </xdr:nvSpPr>
      <xdr:spPr bwMode="auto">
        <a:xfrm>
          <a:off x="18421350" y="54359175"/>
          <a:ext cx="1047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0</xdr:colOff>
      <xdr:row>247</xdr:row>
      <xdr:rowOff>0</xdr:rowOff>
    </xdr:from>
    <xdr:ext cx="104775" cy="390525"/>
    <xdr:sp macro="" textlink="">
      <xdr:nvSpPr>
        <xdr:cNvPr id="41" name="Text Box 44"/>
        <xdr:cNvSpPr txBox="1">
          <a:spLocks noChangeArrowheads="1"/>
        </xdr:cNvSpPr>
      </xdr:nvSpPr>
      <xdr:spPr bwMode="auto">
        <a:xfrm>
          <a:off x="18421350" y="54359175"/>
          <a:ext cx="1047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0</xdr:colOff>
      <xdr:row>247</xdr:row>
      <xdr:rowOff>0</xdr:rowOff>
    </xdr:from>
    <xdr:ext cx="104775" cy="390525"/>
    <xdr:sp macro="" textlink="">
      <xdr:nvSpPr>
        <xdr:cNvPr id="42" name="Text Box 43"/>
        <xdr:cNvSpPr txBox="1">
          <a:spLocks noChangeArrowheads="1"/>
        </xdr:cNvSpPr>
      </xdr:nvSpPr>
      <xdr:spPr bwMode="auto">
        <a:xfrm>
          <a:off x="18421350" y="54359175"/>
          <a:ext cx="1047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0</xdr:colOff>
      <xdr:row>247</xdr:row>
      <xdr:rowOff>0</xdr:rowOff>
    </xdr:from>
    <xdr:ext cx="104775" cy="390525"/>
    <xdr:sp macro="" textlink="">
      <xdr:nvSpPr>
        <xdr:cNvPr id="43" name="Text Box 44"/>
        <xdr:cNvSpPr txBox="1">
          <a:spLocks noChangeArrowheads="1"/>
        </xdr:cNvSpPr>
      </xdr:nvSpPr>
      <xdr:spPr bwMode="auto">
        <a:xfrm>
          <a:off x="18421350" y="54359175"/>
          <a:ext cx="1047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238125</xdr:colOff>
      <xdr:row>169</xdr:row>
      <xdr:rowOff>0</xdr:rowOff>
    </xdr:from>
    <xdr:ext cx="104775" cy="161925"/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0179844" y="37230844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200025</xdr:colOff>
      <xdr:row>169</xdr:row>
      <xdr:rowOff>0</xdr:rowOff>
    </xdr:from>
    <xdr:ext cx="104775" cy="161925"/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0141744" y="37230844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238125</xdr:colOff>
      <xdr:row>178</xdr:row>
      <xdr:rowOff>0</xdr:rowOff>
    </xdr:from>
    <xdr:ext cx="104775" cy="161925"/>
    <xdr:sp macro="" textlink="">
      <xdr:nvSpPr>
        <xdr:cNvPr id="46" name="Text Box 43"/>
        <xdr:cNvSpPr txBox="1">
          <a:spLocks noChangeArrowheads="1"/>
        </xdr:cNvSpPr>
      </xdr:nvSpPr>
      <xdr:spPr bwMode="auto">
        <a:xfrm>
          <a:off x="10179844" y="39231094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200025</xdr:colOff>
      <xdr:row>178</xdr:row>
      <xdr:rowOff>0</xdr:rowOff>
    </xdr:from>
    <xdr:ext cx="104775" cy="161925"/>
    <xdr:sp macro="" textlink="">
      <xdr:nvSpPr>
        <xdr:cNvPr id="47" name="Text Box 44"/>
        <xdr:cNvSpPr txBox="1">
          <a:spLocks noChangeArrowheads="1"/>
        </xdr:cNvSpPr>
      </xdr:nvSpPr>
      <xdr:spPr bwMode="auto">
        <a:xfrm>
          <a:off x="10141744" y="39231094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238125</xdr:colOff>
      <xdr:row>182</xdr:row>
      <xdr:rowOff>0</xdr:rowOff>
    </xdr:from>
    <xdr:ext cx="104775" cy="161925"/>
    <xdr:sp macro="" textlink="">
      <xdr:nvSpPr>
        <xdr:cNvPr id="48" name="Text Box 43"/>
        <xdr:cNvSpPr txBox="1">
          <a:spLocks noChangeArrowheads="1"/>
        </xdr:cNvSpPr>
      </xdr:nvSpPr>
      <xdr:spPr bwMode="auto">
        <a:xfrm>
          <a:off x="10179844" y="39231094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200025</xdr:colOff>
      <xdr:row>182</xdr:row>
      <xdr:rowOff>0</xdr:rowOff>
    </xdr:from>
    <xdr:ext cx="104775" cy="161925"/>
    <xdr:sp macro="" textlink="">
      <xdr:nvSpPr>
        <xdr:cNvPr id="49" name="Text Box 44"/>
        <xdr:cNvSpPr txBox="1">
          <a:spLocks noChangeArrowheads="1"/>
        </xdr:cNvSpPr>
      </xdr:nvSpPr>
      <xdr:spPr bwMode="auto">
        <a:xfrm>
          <a:off x="10141744" y="39231094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238125</xdr:colOff>
      <xdr:row>185</xdr:row>
      <xdr:rowOff>0</xdr:rowOff>
    </xdr:from>
    <xdr:ext cx="104775" cy="161925"/>
    <xdr:sp macro="" textlink="">
      <xdr:nvSpPr>
        <xdr:cNvPr id="50" name="Text Box 43"/>
        <xdr:cNvSpPr txBox="1">
          <a:spLocks noChangeArrowheads="1"/>
        </xdr:cNvSpPr>
      </xdr:nvSpPr>
      <xdr:spPr bwMode="auto">
        <a:xfrm>
          <a:off x="10179844" y="39231094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200025</xdr:colOff>
      <xdr:row>185</xdr:row>
      <xdr:rowOff>0</xdr:rowOff>
    </xdr:from>
    <xdr:ext cx="104775" cy="161925"/>
    <xdr:sp macro="" textlink="">
      <xdr:nvSpPr>
        <xdr:cNvPr id="51" name="Text Box 44"/>
        <xdr:cNvSpPr txBox="1">
          <a:spLocks noChangeArrowheads="1"/>
        </xdr:cNvSpPr>
      </xdr:nvSpPr>
      <xdr:spPr bwMode="auto">
        <a:xfrm>
          <a:off x="10141744" y="39231094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238125</xdr:colOff>
      <xdr:row>191</xdr:row>
      <xdr:rowOff>0</xdr:rowOff>
    </xdr:from>
    <xdr:ext cx="104775" cy="161925"/>
    <xdr:sp macro="" textlink="">
      <xdr:nvSpPr>
        <xdr:cNvPr id="52" name="Text Box 43"/>
        <xdr:cNvSpPr txBox="1">
          <a:spLocks noChangeArrowheads="1"/>
        </xdr:cNvSpPr>
      </xdr:nvSpPr>
      <xdr:spPr bwMode="auto">
        <a:xfrm>
          <a:off x="10179844" y="39231094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200025</xdr:colOff>
      <xdr:row>191</xdr:row>
      <xdr:rowOff>0</xdr:rowOff>
    </xdr:from>
    <xdr:ext cx="104775" cy="161925"/>
    <xdr:sp macro="" textlink="">
      <xdr:nvSpPr>
        <xdr:cNvPr id="53" name="Text Box 44"/>
        <xdr:cNvSpPr txBox="1">
          <a:spLocks noChangeArrowheads="1"/>
        </xdr:cNvSpPr>
      </xdr:nvSpPr>
      <xdr:spPr bwMode="auto">
        <a:xfrm>
          <a:off x="10141744" y="39231094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200025</xdr:colOff>
      <xdr:row>233</xdr:row>
      <xdr:rowOff>0</xdr:rowOff>
    </xdr:from>
    <xdr:ext cx="104775" cy="491578"/>
    <xdr:sp macro="" textlink="">
      <xdr:nvSpPr>
        <xdr:cNvPr id="54" name="Text Box 43"/>
        <xdr:cNvSpPr txBox="1">
          <a:spLocks noChangeArrowheads="1"/>
        </xdr:cNvSpPr>
      </xdr:nvSpPr>
      <xdr:spPr bwMode="auto">
        <a:xfrm>
          <a:off x="10141744" y="53994844"/>
          <a:ext cx="104775" cy="491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200025</xdr:colOff>
      <xdr:row>233</xdr:row>
      <xdr:rowOff>0</xdr:rowOff>
    </xdr:from>
    <xdr:ext cx="104775" cy="491578"/>
    <xdr:sp macro="" textlink="">
      <xdr:nvSpPr>
        <xdr:cNvPr id="55" name="Text Box 44"/>
        <xdr:cNvSpPr txBox="1">
          <a:spLocks noChangeArrowheads="1"/>
        </xdr:cNvSpPr>
      </xdr:nvSpPr>
      <xdr:spPr bwMode="auto">
        <a:xfrm>
          <a:off x="10141744" y="53994844"/>
          <a:ext cx="104775" cy="491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200025</xdr:colOff>
      <xdr:row>233</xdr:row>
      <xdr:rowOff>0</xdr:rowOff>
    </xdr:from>
    <xdr:ext cx="104775" cy="491578"/>
    <xdr:sp macro="" textlink="">
      <xdr:nvSpPr>
        <xdr:cNvPr id="56" name="Text Box 43"/>
        <xdr:cNvSpPr txBox="1">
          <a:spLocks noChangeArrowheads="1"/>
        </xdr:cNvSpPr>
      </xdr:nvSpPr>
      <xdr:spPr bwMode="auto">
        <a:xfrm>
          <a:off x="10141744" y="53994844"/>
          <a:ext cx="104775" cy="491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200025</xdr:colOff>
      <xdr:row>233</xdr:row>
      <xdr:rowOff>0</xdr:rowOff>
    </xdr:from>
    <xdr:ext cx="104775" cy="491578"/>
    <xdr:sp macro="" textlink="">
      <xdr:nvSpPr>
        <xdr:cNvPr id="57" name="Text Box 44"/>
        <xdr:cNvSpPr txBox="1">
          <a:spLocks noChangeArrowheads="1"/>
        </xdr:cNvSpPr>
      </xdr:nvSpPr>
      <xdr:spPr bwMode="auto">
        <a:xfrm>
          <a:off x="10141744" y="53994844"/>
          <a:ext cx="104775" cy="491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200025</xdr:colOff>
      <xdr:row>247</xdr:row>
      <xdr:rowOff>0</xdr:rowOff>
    </xdr:from>
    <xdr:ext cx="104775" cy="161925"/>
    <xdr:sp macro="" textlink="">
      <xdr:nvSpPr>
        <xdr:cNvPr id="58" name="Text Box 43"/>
        <xdr:cNvSpPr txBox="1">
          <a:spLocks noChangeArrowheads="1"/>
        </xdr:cNvSpPr>
      </xdr:nvSpPr>
      <xdr:spPr bwMode="auto">
        <a:xfrm>
          <a:off x="10141744" y="5762625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200025</xdr:colOff>
      <xdr:row>247</xdr:row>
      <xdr:rowOff>0</xdr:rowOff>
    </xdr:from>
    <xdr:ext cx="104775" cy="161925"/>
    <xdr:sp macro="" textlink="">
      <xdr:nvSpPr>
        <xdr:cNvPr id="59" name="Text Box 44"/>
        <xdr:cNvSpPr txBox="1">
          <a:spLocks noChangeArrowheads="1"/>
        </xdr:cNvSpPr>
      </xdr:nvSpPr>
      <xdr:spPr bwMode="auto">
        <a:xfrm>
          <a:off x="10141744" y="5762625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200025</xdr:colOff>
      <xdr:row>247</xdr:row>
      <xdr:rowOff>0</xdr:rowOff>
    </xdr:from>
    <xdr:ext cx="104775" cy="395627"/>
    <xdr:sp macro="" textlink="">
      <xdr:nvSpPr>
        <xdr:cNvPr id="60" name="Text Box 43"/>
        <xdr:cNvSpPr txBox="1">
          <a:spLocks noChangeArrowheads="1"/>
        </xdr:cNvSpPr>
      </xdr:nvSpPr>
      <xdr:spPr bwMode="auto">
        <a:xfrm>
          <a:off x="10141744" y="57626250"/>
          <a:ext cx="104775" cy="395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200025</xdr:colOff>
      <xdr:row>247</xdr:row>
      <xdr:rowOff>0</xdr:rowOff>
    </xdr:from>
    <xdr:ext cx="104775" cy="395627"/>
    <xdr:sp macro="" textlink="">
      <xdr:nvSpPr>
        <xdr:cNvPr id="61" name="Text Box 44"/>
        <xdr:cNvSpPr txBox="1">
          <a:spLocks noChangeArrowheads="1"/>
        </xdr:cNvSpPr>
      </xdr:nvSpPr>
      <xdr:spPr bwMode="auto">
        <a:xfrm>
          <a:off x="10141744" y="57626250"/>
          <a:ext cx="104775" cy="395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200025</xdr:colOff>
      <xdr:row>247</xdr:row>
      <xdr:rowOff>0</xdr:rowOff>
    </xdr:from>
    <xdr:ext cx="104775" cy="395627"/>
    <xdr:sp macro="" textlink="">
      <xdr:nvSpPr>
        <xdr:cNvPr id="62" name="Text Box 43"/>
        <xdr:cNvSpPr txBox="1">
          <a:spLocks noChangeArrowheads="1"/>
        </xdr:cNvSpPr>
      </xdr:nvSpPr>
      <xdr:spPr bwMode="auto">
        <a:xfrm>
          <a:off x="10141744" y="57626250"/>
          <a:ext cx="104775" cy="395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200025</xdr:colOff>
      <xdr:row>247</xdr:row>
      <xdr:rowOff>0</xdr:rowOff>
    </xdr:from>
    <xdr:ext cx="104775" cy="395627"/>
    <xdr:sp macro="" textlink="">
      <xdr:nvSpPr>
        <xdr:cNvPr id="63" name="Text Box 44"/>
        <xdr:cNvSpPr txBox="1">
          <a:spLocks noChangeArrowheads="1"/>
        </xdr:cNvSpPr>
      </xdr:nvSpPr>
      <xdr:spPr bwMode="auto">
        <a:xfrm>
          <a:off x="10141744" y="57626250"/>
          <a:ext cx="104775" cy="395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200025</xdr:colOff>
      <xdr:row>247</xdr:row>
      <xdr:rowOff>0</xdr:rowOff>
    </xdr:from>
    <xdr:ext cx="104775" cy="395627"/>
    <xdr:sp macro="" textlink="">
      <xdr:nvSpPr>
        <xdr:cNvPr id="64" name="Text Box 43"/>
        <xdr:cNvSpPr txBox="1">
          <a:spLocks noChangeArrowheads="1"/>
        </xdr:cNvSpPr>
      </xdr:nvSpPr>
      <xdr:spPr bwMode="auto">
        <a:xfrm>
          <a:off x="10141744" y="57626250"/>
          <a:ext cx="104775" cy="395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200025</xdr:colOff>
      <xdr:row>247</xdr:row>
      <xdr:rowOff>0</xdr:rowOff>
    </xdr:from>
    <xdr:ext cx="104775" cy="395627"/>
    <xdr:sp macro="" textlink="">
      <xdr:nvSpPr>
        <xdr:cNvPr id="65" name="Text Box 44"/>
        <xdr:cNvSpPr txBox="1">
          <a:spLocks noChangeArrowheads="1"/>
        </xdr:cNvSpPr>
      </xdr:nvSpPr>
      <xdr:spPr bwMode="auto">
        <a:xfrm>
          <a:off x="10141744" y="57626250"/>
          <a:ext cx="104775" cy="395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200025</xdr:colOff>
      <xdr:row>247</xdr:row>
      <xdr:rowOff>0</xdr:rowOff>
    </xdr:from>
    <xdr:ext cx="104775" cy="395627"/>
    <xdr:sp macro="" textlink="">
      <xdr:nvSpPr>
        <xdr:cNvPr id="66" name="Text Box 43"/>
        <xdr:cNvSpPr txBox="1">
          <a:spLocks noChangeArrowheads="1"/>
        </xdr:cNvSpPr>
      </xdr:nvSpPr>
      <xdr:spPr bwMode="auto">
        <a:xfrm>
          <a:off x="10141744" y="57626250"/>
          <a:ext cx="104775" cy="395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200025</xdr:colOff>
      <xdr:row>247</xdr:row>
      <xdr:rowOff>0</xdr:rowOff>
    </xdr:from>
    <xdr:ext cx="104775" cy="395627"/>
    <xdr:sp macro="" textlink="">
      <xdr:nvSpPr>
        <xdr:cNvPr id="67" name="Text Box 44"/>
        <xdr:cNvSpPr txBox="1">
          <a:spLocks noChangeArrowheads="1"/>
        </xdr:cNvSpPr>
      </xdr:nvSpPr>
      <xdr:spPr bwMode="auto">
        <a:xfrm>
          <a:off x="10141744" y="57626250"/>
          <a:ext cx="104775" cy="395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200025</xdr:colOff>
      <xdr:row>247</xdr:row>
      <xdr:rowOff>0</xdr:rowOff>
    </xdr:from>
    <xdr:ext cx="104775" cy="161925"/>
    <xdr:sp macro="" textlink="">
      <xdr:nvSpPr>
        <xdr:cNvPr id="68" name="Text Box 43"/>
        <xdr:cNvSpPr txBox="1">
          <a:spLocks noChangeArrowheads="1"/>
        </xdr:cNvSpPr>
      </xdr:nvSpPr>
      <xdr:spPr bwMode="auto">
        <a:xfrm>
          <a:off x="10141744" y="5762625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200025</xdr:colOff>
      <xdr:row>247</xdr:row>
      <xdr:rowOff>0</xdr:rowOff>
    </xdr:from>
    <xdr:ext cx="104775" cy="161925"/>
    <xdr:sp macro="" textlink="">
      <xdr:nvSpPr>
        <xdr:cNvPr id="69" name="Text Box 44"/>
        <xdr:cNvSpPr txBox="1">
          <a:spLocks noChangeArrowheads="1"/>
        </xdr:cNvSpPr>
      </xdr:nvSpPr>
      <xdr:spPr bwMode="auto">
        <a:xfrm>
          <a:off x="10141744" y="5762625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238125</xdr:colOff>
      <xdr:row>158</xdr:row>
      <xdr:rowOff>0</xdr:rowOff>
    </xdr:from>
    <xdr:ext cx="104775" cy="161925"/>
    <xdr:sp macro="" textlink="">
      <xdr:nvSpPr>
        <xdr:cNvPr id="70" name="Text Box 43"/>
        <xdr:cNvSpPr txBox="1">
          <a:spLocks noChangeArrowheads="1"/>
        </xdr:cNvSpPr>
      </xdr:nvSpPr>
      <xdr:spPr bwMode="auto">
        <a:xfrm>
          <a:off x="10179844" y="37230844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200025</xdr:colOff>
      <xdr:row>158</xdr:row>
      <xdr:rowOff>0</xdr:rowOff>
    </xdr:from>
    <xdr:ext cx="104775" cy="161925"/>
    <xdr:sp macro="" textlink="">
      <xdr:nvSpPr>
        <xdr:cNvPr id="71" name="Text Box 44"/>
        <xdr:cNvSpPr txBox="1">
          <a:spLocks noChangeArrowheads="1"/>
        </xdr:cNvSpPr>
      </xdr:nvSpPr>
      <xdr:spPr bwMode="auto">
        <a:xfrm>
          <a:off x="10141744" y="37230844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238125</xdr:colOff>
      <xdr:row>171</xdr:row>
      <xdr:rowOff>0</xdr:rowOff>
    </xdr:from>
    <xdr:ext cx="104775" cy="161925"/>
    <xdr:sp macro="" textlink="">
      <xdr:nvSpPr>
        <xdr:cNvPr id="72" name="Text Box 43"/>
        <xdr:cNvSpPr txBox="1">
          <a:spLocks noChangeArrowheads="1"/>
        </xdr:cNvSpPr>
      </xdr:nvSpPr>
      <xdr:spPr bwMode="auto">
        <a:xfrm>
          <a:off x="10179844" y="4048125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200025</xdr:colOff>
      <xdr:row>171</xdr:row>
      <xdr:rowOff>0</xdr:rowOff>
    </xdr:from>
    <xdr:ext cx="104775" cy="161925"/>
    <xdr:sp macro="" textlink="">
      <xdr:nvSpPr>
        <xdr:cNvPr id="73" name="Text Box 44"/>
        <xdr:cNvSpPr txBox="1">
          <a:spLocks noChangeArrowheads="1"/>
        </xdr:cNvSpPr>
      </xdr:nvSpPr>
      <xdr:spPr bwMode="auto">
        <a:xfrm>
          <a:off x="10141744" y="4048125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200025</xdr:colOff>
      <xdr:row>247</xdr:row>
      <xdr:rowOff>0</xdr:rowOff>
    </xdr:from>
    <xdr:ext cx="104775" cy="161925"/>
    <xdr:sp macro="" textlink="">
      <xdr:nvSpPr>
        <xdr:cNvPr id="74" name="Text Box 43"/>
        <xdr:cNvSpPr txBox="1">
          <a:spLocks noChangeArrowheads="1"/>
        </xdr:cNvSpPr>
      </xdr:nvSpPr>
      <xdr:spPr bwMode="auto">
        <a:xfrm>
          <a:off x="10141744" y="5762625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200025</xdr:colOff>
      <xdr:row>247</xdr:row>
      <xdr:rowOff>0</xdr:rowOff>
    </xdr:from>
    <xdr:ext cx="104775" cy="161925"/>
    <xdr:sp macro="" textlink="">
      <xdr:nvSpPr>
        <xdr:cNvPr id="75" name="Text Box 44"/>
        <xdr:cNvSpPr txBox="1">
          <a:spLocks noChangeArrowheads="1"/>
        </xdr:cNvSpPr>
      </xdr:nvSpPr>
      <xdr:spPr bwMode="auto">
        <a:xfrm>
          <a:off x="10141744" y="5762625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200025</xdr:colOff>
      <xdr:row>247</xdr:row>
      <xdr:rowOff>0</xdr:rowOff>
    </xdr:from>
    <xdr:ext cx="104775" cy="200025"/>
    <xdr:sp macro="" textlink="">
      <xdr:nvSpPr>
        <xdr:cNvPr id="76" name="Text Box 43"/>
        <xdr:cNvSpPr txBox="1">
          <a:spLocks noChangeArrowheads="1"/>
        </xdr:cNvSpPr>
      </xdr:nvSpPr>
      <xdr:spPr bwMode="auto">
        <a:xfrm>
          <a:off x="10141744" y="576262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200025</xdr:colOff>
      <xdr:row>247</xdr:row>
      <xdr:rowOff>0</xdr:rowOff>
    </xdr:from>
    <xdr:ext cx="104775" cy="200025"/>
    <xdr:sp macro="" textlink="">
      <xdr:nvSpPr>
        <xdr:cNvPr id="77" name="Text Box 44"/>
        <xdr:cNvSpPr txBox="1">
          <a:spLocks noChangeArrowheads="1"/>
        </xdr:cNvSpPr>
      </xdr:nvSpPr>
      <xdr:spPr bwMode="auto">
        <a:xfrm>
          <a:off x="10141744" y="576262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200025</xdr:colOff>
      <xdr:row>247</xdr:row>
      <xdr:rowOff>0</xdr:rowOff>
    </xdr:from>
    <xdr:ext cx="104775" cy="200025"/>
    <xdr:sp macro="" textlink="">
      <xdr:nvSpPr>
        <xdr:cNvPr id="78" name="Text Box 43"/>
        <xdr:cNvSpPr txBox="1">
          <a:spLocks noChangeArrowheads="1"/>
        </xdr:cNvSpPr>
      </xdr:nvSpPr>
      <xdr:spPr bwMode="auto">
        <a:xfrm>
          <a:off x="10141744" y="576262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200025</xdr:colOff>
      <xdr:row>247</xdr:row>
      <xdr:rowOff>0</xdr:rowOff>
    </xdr:from>
    <xdr:ext cx="104775" cy="200025"/>
    <xdr:sp macro="" textlink="">
      <xdr:nvSpPr>
        <xdr:cNvPr id="79" name="Text Box 44"/>
        <xdr:cNvSpPr txBox="1">
          <a:spLocks noChangeArrowheads="1"/>
        </xdr:cNvSpPr>
      </xdr:nvSpPr>
      <xdr:spPr bwMode="auto">
        <a:xfrm>
          <a:off x="10141744" y="576262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200025</xdr:colOff>
      <xdr:row>247</xdr:row>
      <xdr:rowOff>0</xdr:rowOff>
    </xdr:from>
    <xdr:ext cx="104775" cy="200025"/>
    <xdr:sp macro="" textlink="">
      <xdr:nvSpPr>
        <xdr:cNvPr id="80" name="Text Box 43"/>
        <xdr:cNvSpPr txBox="1">
          <a:spLocks noChangeArrowheads="1"/>
        </xdr:cNvSpPr>
      </xdr:nvSpPr>
      <xdr:spPr bwMode="auto">
        <a:xfrm>
          <a:off x="10141744" y="576262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200025</xdr:colOff>
      <xdr:row>247</xdr:row>
      <xdr:rowOff>0</xdr:rowOff>
    </xdr:from>
    <xdr:ext cx="104775" cy="200025"/>
    <xdr:sp macro="" textlink="">
      <xdr:nvSpPr>
        <xdr:cNvPr id="81" name="Text Box 44"/>
        <xdr:cNvSpPr txBox="1">
          <a:spLocks noChangeArrowheads="1"/>
        </xdr:cNvSpPr>
      </xdr:nvSpPr>
      <xdr:spPr bwMode="auto">
        <a:xfrm>
          <a:off x="10141744" y="576262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200025</xdr:colOff>
      <xdr:row>247</xdr:row>
      <xdr:rowOff>0</xdr:rowOff>
    </xdr:from>
    <xdr:ext cx="104775" cy="200025"/>
    <xdr:sp macro="" textlink="">
      <xdr:nvSpPr>
        <xdr:cNvPr id="82" name="Text Box 43"/>
        <xdr:cNvSpPr txBox="1">
          <a:spLocks noChangeArrowheads="1"/>
        </xdr:cNvSpPr>
      </xdr:nvSpPr>
      <xdr:spPr bwMode="auto">
        <a:xfrm>
          <a:off x="10141744" y="576262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200025</xdr:colOff>
      <xdr:row>247</xdr:row>
      <xdr:rowOff>0</xdr:rowOff>
    </xdr:from>
    <xdr:ext cx="104775" cy="200025"/>
    <xdr:sp macro="" textlink="">
      <xdr:nvSpPr>
        <xdr:cNvPr id="83" name="Text Box 44"/>
        <xdr:cNvSpPr txBox="1">
          <a:spLocks noChangeArrowheads="1"/>
        </xdr:cNvSpPr>
      </xdr:nvSpPr>
      <xdr:spPr bwMode="auto">
        <a:xfrm>
          <a:off x="10141744" y="576262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200025</xdr:colOff>
      <xdr:row>183</xdr:row>
      <xdr:rowOff>0</xdr:rowOff>
    </xdr:from>
    <xdr:ext cx="104775" cy="161925"/>
    <xdr:sp macro="" textlink="">
      <xdr:nvSpPr>
        <xdr:cNvPr id="85" name="Text Box 44"/>
        <xdr:cNvSpPr txBox="1">
          <a:spLocks noChangeArrowheads="1"/>
        </xdr:cNvSpPr>
      </xdr:nvSpPr>
      <xdr:spPr bwMode="auto">
        <a:xfrm>
          <a:off x="10141744" y="43362563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238125</xdr:colOff>
      <xdr:row>169</xdr:row>
      <xdr:rowOff>0</xdr:rowOff>
    </xdr:from>
    <xdr:ext cx="104775" cy="161925"/>
    <xdr:sp macro="" textlink="">
      <xdr:nvSpPr>
        <xdr:cNvPr id="86" name="Text Box 43"/>
        <xdr:cNvSpPr txBox="1">
          <a:spLocks noChangeArrowheads="1"/>
        </xdr:cNvSpPr>
      </xdr:nvSpPr>
      <xdr:spPr bwMode="auto">
        <a:xfrm>
          <a:off x="10179844" y="39981188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200025</xdr:colOff>
      <xdr:row>169</xdr:row>
      <xdr:rowOff>0</xdr:rowOff>
    </xdr:from>
    <xdr:ext cx="104775" cy="161925"/>
    <xdr:sp macro="" textlink="">
      <xdr:nvSpPr>
        <xdr:cNvPr id="87" name="Text Box 44"/>
        <xdr:cNvSpPr txBox="1">
          <a:spLocks noChangeArrowheads="1"/>
        </xdr:cNvSpPr>
      </xdr:nvSpPr>
      <xdr:spPr bwMode="auto">
        <a:xfrm>
          <a:off x="10141744" y="39981188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238125</xdr:colOff>
      <xdr:row>178</xdr:row>
      <xdr:rowOff>0</xdr:rowOff>
    </xdr:from>
    <xdr:ext cx="104775" cy="161925"/>
    <xdr:sp macro="" textlink="">
      <xdr:nvSpPr>
        <xdr:cNvPr id="88" name="Text Box 43"/>
        <xdr:cNvSpPr txBox="1">
          <a:spLocks noChangeArrowheads="1"/>
        </xdr:cNvSpPr>
      </xdr:nvSpPr>
      <xdr:spPr bwMode="auto">
        <a:xfrm>
          <a:off x="10179844" y="42362438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200025</xdr:colOff>
      <xdr:row>178</xdr:row>
      <xdr:rowOff>0</xdr:rowOff>
    </xdr:from>
    <xdr:ext cx="104775" cy="161925"/>
    <xdr:sp macro="" textlink="">
      <xdr:nvSpPr>
        <xdr:cNvPr id="89" name="Text Box 44"/>
        <xdr:cNvSpPr txBox="1">
          <a:spLocks noChangeArrowheads="1"/>
        </xdr:cNvSpPr>
      </xdr:nvSpPr>
      <xdr:spPr bwMode="auto">
        <a:xfrm>
          <a:off x="10141744" y="42362438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238125</xdr:colOff>
      <xdr:row>182</xdr:row>
      <xdr:rowOff>0</xdr:rowOff>
    </xdr:from>
    <xdr:ext cx="104775" cy="161925"/>
    <xdr:sp macro="" textlink="">
      <xdr:nvSpPr>
        <xdr:cNvPr id="90" name="Text Box 43"/>
        <xdr:cNvSpPr txBox="1">
          <a:spLocks noChangeArrowheads="1"/>
        </xdr:cNvSpPr>
      </xdr:nvSpPr>
      <xdr:spPr bwMode="auto">
        <a:xfrm>
          <a:off x="10179844" y="43112531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200025</xdr:colOff>
      <xdr:row>182</xdr:row>
      <xdr:rowOff>0</xdr:rowOff>
    </xdr:from>
    <xdr:ext cx="104775" cy="161925"/>
    <xdr:sp macro="" textlink="">
      <xdr:nvSpPr>
        <xdr:cNvPr id="91" name="Text Box 44"/>
        <xdr:cNvSpPr txBox="1">
          <a:spLocks noChangeArrowheads="1"/>
        </xdr:cNvSpPr>
      </xdr:nvSpPr>
      <xdr:spPr bwMode="auto">
        <a:xfrm>
          <a:off x="10141744" y="43112531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238125</xdr:colOff>
      <xdr:row>185</xdr:row>
      <xdr:rowOff>0</xdr:rowOff>
    </xdr:from>
    <xdr:ext cx="104775" cy="161925"/>
    <xdr:sp macro="" textlink="">
      <xdr:nvSpPr>
        <xdr:cNvPr id="92" name="Text Box 43"/>
        <xdr:cNvSpPr txBox="1">
          <a:spLocks noChangeArrowheads="1"/>
        </xdr:cNvSpPr>
      </xdr:nvSpPr>
      <xdr:spPr bwMode="auto">
        <a:xfrm>
          <a:off x="10179844" y="438626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200025</xdr:colOff>
      <xdr:row>185</xdr:row>
      <xdr:rowOff>0</xdr:rowOff>
    </xdr:from>
    <xdr:ext cx="104775" cy="161925"/>
    <xdr:sp macro="" textlink="">
      <xdr:nvSpPr>
        <xdr:cNvPr id="93" name="Text Box 44"/>
        <xdr:cNvSpPr txBox="1">
          <a:spLocks noChangeArrowheads="1"/>
        </xdr:cNvSpPr>
      </xdr:nvSpPr>
      <xdr:spPr bwMode="auto">
        <a:xfrm>
          <a:off x="10141744" y="438626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238125</xdr:colOff>
      <xdr:row>191</xdr:row>
      <xdr:rowOff>0</xdr:rowOff>
    </xdr:from>
    <xdr:ext cx="104775" cy="161925"/>
    <xdr:sp macro="" textlink="">
      <xdr:nvSpPr>
        <xdr:cNvPr id="94" name="Text Box 43"/>
        <xdr:cNvSpPr txBox="1">
          <a:spLocks noChangeArrowheads="1"/>
        </xdr:cNvSpPr>
      </xdr:nvSpPr>
      <xdr:spPr bwMode="auto">
        <a:xfrm>
          <a:off x="10179844" y="45612844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200025</xdr:colOff>
      <xdr:row>191</xdr:row>
      <xdr:rowOff>0</xdr:rowOff>
    </xdr:from>
    <xdr:ext cx="104775" cy="161925"/>
    <xdr:sp macro="" textlink="">
      <xdr:nvSpPr>
        <xdr:cNvPr id="95" name="Text Box 44"/>
        <xdr:cNvSpPr txBox="1">
          <a:spLocks noChangeArrowheads="1"/>
        </xdr:cNvSpPr>
      </xdr:nvSpPr>
      <xdr:spPr bwMode="auto">
        <a:xfrm>
          <a:off x="10141744" y="45612844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200025</xdr:colOff>
      <xdr:row>233</xdr:row>
      <xdr:rowOff>0</xdr:rowOff>
    </xdr:from>
    <xdr:ext cx="104775" cy="491578"/>
    <xdr:sp macro="" textlink="">
      <xdr:nvSpPr>
        <xdr:cNvPr id="96" name="Text Box 43"/>
        <xdr:cNvSpPr txBox="1">
          <a:spLocks noChangeArrowheads="1"/>
        </xdr:cNvSpPr>
      </xdr:nvSpPr>
      <xdr:spPr bwMode="auto">
        <a:xfrm>
          <a:off x="9286875" y="63603188"/>
          <a:ext cx="104775" cy="491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200025</xdr:colOff>
      <xdr:row>233</xdr:row>
      <xdr:rowOff>0</xdr:rowOff>
    </xdr:from>
    <xdr:ext cx="104775" cy="491578"/>
    <xdr:sp macro="" textlink="">
      <xdr:nvSpPr>
        <xdr:cNvPr id="97" name="Text Box 44"/>
        <xdr:cNvSpPr txBox="1">
          <a:spLocks noChangeArrowheads="1"/>
        </xdr:cNvSpPr>
      </xdr:nvSpPr>
      <xdr:spPr bwMode="auto">
        <a:xfrm>
          <a:off x="9286875" y="63603188"/>
          <a:ext cx="104775" cy="491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200025</xdr:colOff>
      <xdr:row>233</xdr:row>
      <xdr:rowOff>0</xdr:rowOff>
    </xdr:from>
    <xdr:ext cx="104775" cy="491578"/>
    <xdr:sp macro="" textlink="">
      <xdr:nvSpPr>
        <xdr:cNvPr id="98" name="Text Box 43"/>
        <xdr:cNvSpPr txBox="1">
          <a:spLocks noChangeArrowheads="1"/>
        </xdr:cNvSpPr>
      </xdr:nvSpPr>
      <xdr:spPr bwMode="auto">
        <a:xfrm>
          <a:off x="9286875" y="63603188"/>
          <a:ext cx="104775" cy="491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200025</xdr:colOff>
      <xdr:row>233</xdr:row>
      <xdr:rowOff>0</xdr:rowOff>
    </xdr:from>
    <xdr:ext cx="104775" cy="491578"/>
    <xdr:sp macro="" textlink="">
      <xdr:nvSpPr>
        <xdr:cNvPr id="99" name="Text Box 44"/>
        <xdr:cNvSpPr txBox="1">
          <a:spLocks noChangeArrowheads="1"/>
        </xdr:cNvSpPr>
      </xdr:nvSpPr>
      <xdr:spPr bwMode="auto">
        <a:xfrm>
          <a:off x="9286875" y="63603188"/>
          <a:ext cx="104775" cy="491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238125</xdr:colOff>
      <xdr:row>158</xdr:row>
      <xdr:rowOff>0</xdr:rowOff>
    </xdr:from>
    <xdr:ext cx="104775" cy="161925"/>
    <xdr:sp macro="" textlink="">
      <xdr:nvSpPr>
        <xdr:cNvPr id="100" name="Text Box 43"/>
        <xdr:cNvSpPr txBox="1">
          <a:spLocks noChangeArrowheads="1"/>
        </xdr:cNvSpPr>
      </xdr:nvSpPr>
      <xdr:spPr bwMode="auto">
        <a:xfrm>
          <a:off x="9286875" y="39874031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200025</xdr:colOff>
      <xdr:row>158</xdr:row>
      <xdr:rowOff>0</xdr:rowOff>
    </xdr:from>
    <xdr:ext cx="104775" cy="161925"/>
    <xdr:sp macro="" textlink="">
      <xdr:nvSpPr>
        <xdr:cNvPr id="101" name="Text Box 44"/>
        <xdr:cNvSpPr txBox="1">
          <a:spLocks noChangeArrowheads="1"/>
        </xdr:cNvSpPr>
      </xdr:nvSpPr>
      <xdr:spPr bwMode="auto">
        <a:xfrm>
          <a:off x="9286875" y="39874031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238125</xdr:colOff>
      <xdr:row>171</xdr:row>
      <xdr:rowOff>0</xdr:rowOff>
    </xdr:from>
    <xdr:ext cx="104775" cy="161925"/>
    <xdr:sp macro="" textlink="">
      <xdr:nvSpPr>
        <xdr:cNvPr id="102" name="Text Box 43"/>
        <xdr:cNvSpPr txBox="1">
          <a:spLocks noChangeArrowheads="1"/>
        </xdr:cNvSpPr>
      </xdr:nvSpPr>
      <xdr:spPr bwMode="auto">
        <a:xfrm>
          <a:off x="9286875" y="44350781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200025</xdr:colOff>
      <xdr:row>171</xdr:row>
      <xdr:rowOff>0</xdr:rowOff>
    </xdr:from>
    <xdr:ext cx="104775" cy="161925"/>
    <xdr:sp macro="" textlink="">
      <xdr:nvSpPr>
        <xdr:cNvPr id="103" name="Text Box 44"/>
        <xdr:cNvSpPr txBox="1">
          <a:spLocks noChangeArrowheads="1"/>
        </xdr:cNvSpPr>
      </xdr:nvSpPr>
      <xdr:spPr bwMode="auto">
        <a:xfrm>
          <a:off x="9286875" y="44350781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238125</xdr:colOff>
      <xdr:row>183</xdr:row>
      <xdr:rowOff>0</xdr:rowOff>
    </xdr:from>
    <xdr:ext cx="104775" cy="161925"/>
    <xdr:sp macro="" textlink="">
      <xdr:nvSpPr>
        <xdr:cNvPr id="104" name="Text Box 43"/>
        <xdr:cNvSpPr txBox="1">
          <a:spLocks noChangeArrowheads="1"/>
        </xdr:cNvSpPr>
      </xdr:nvSpPr>
      <xdr:spPr bwMode="auto">
        <a:xfrm>
          <a:off x="9286875" y="486251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200025</xdr:colOff>
      <xdr:row>183</xdr:row>
      <xdr:rowOff>0</xdr:rowOff>
    </xdr:from>
    <xdr:ext cx="104775" cy="161925"/>
    <xdr:sp macro="" textlink="">
      <xdr:nvSpPr>
        <xdr:cNvPr id="105" name="Text Box 44"/>
        <xdr:cNvSpPr txBox="1">
          <a:spLocks noChangeArrowheads="1"/>
        </xdr:cNvSpPr>
      </xdr:nvSpPr>
      <xdr:spPr bwMode="auto">
        <a:xfrm>
          <a:off x="9286875" y="486251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238125</xdr:colOff>
      <xdr:row>169</xdr:row>
      <xdr:rowOff>0</xdr:rowOff>
    </xdr:from>
    <xdr:ext cx="104775" cy="161925"/>
    <xdr:sp macro="" textlink="">
      <xdr:nvSpPr>
        <xdr:cNvPr id="106" name="Text Box 43"/>
        <xdr:cNvSpPr txBox="1">
          <a:spLocks noChangeArrowheads="1"/>
        </xdr:cNvSpPr>
      </xdr:nvSpPr>
      <xdr:spPr bwMode="auto">
        <a:xfrm>
          <a:off x="9286875" y="43648313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200025</xdr:colOff>
      <xdr:row>169</xdr:row>
      <xdr:rowOff>0</xdr:rowOff>
    </xdr:from>
    <xdr:ext cx="104775" cy="161925"/>
    <xdr:sp macro="" textlink="">
      <xdr:nvSpPr>
        <xdr:cNvPr id="107" name="Text Box 44"/>
        <xdr:cNvSpPr txBox="1">
          <a:spLocks noChangeArrowheads="1"/>
        </xdr:cNvSpPr>
      </xdr:nvSpPr>
      <xdr:spPr bwMode="auto">
        <a:xfrm>
          <a:off x="9286875" y="43648313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238125</xdr:colOff>
      <xdr:row>178</xdr:row>
      <xdr:rowOff>0</xdr:rowOff>
    </xdr:from>
    <xdr:ext cx="104775" cy="161925"/>
    <xdr:sp macro="" textlink="">
      <xdr:nvSpPr>
        <xdr:cNvPr id="108" name="Text Box 43"/>
        <xdr:cNvSpPr txBox="1">
          <a:spLocks noChangeArrowheads="1"/>
        </xdr:cNvSpPr>
      </xdr:nvSpPr>
      <xdr:spPr bwMode="auto">
        <a:xfrm>
          <a:off x="9286875" y="46803469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200025</xdr:colOff>
      <xdr:row>178</xdr:row>
      <xdr:rowOff>0</xdr:rowOff>
    </xdr:from>
    <xdr:ext cx="104775" cy="161925"/>
    <xdr:sp macro="" textlink="">
      <xdr:nvSpPr>
        <xdr:cNvPr id="109" name="Text Box 44"/>
        <xdr:cNvSpPr txBox="1">
          <a:spLocks noChangeArrowheads="1"/>
        </xdr:cNvSpPr>
      </xdr:nvSpPr>
      <xdr:spPr bwMode="auto">
        <a:xfrm>
          <a:off x="9286875" y="46803469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238125</xdr:colOff>
      <xdr:row>182</xdr:row>
      <xdr:rowOff>0</xdr:rowOff>
    </xdr:from>
    <xdr:ext cx="104775" cy="161925"/>
    <xdr:sp macro="" textlink="">
      <xdr:nvSpPr>
        <xdr:cNvPr id="110" name="Text Box 43"/>
        <xdr:cNvSpPr txBox="1">
          <a:spLocks noChangeArrowheads="1"/>
        </xdr:cNvSpPr>
      </xdr:nvSpPr>
      <xdr:spPr bwMode="auto">
        <a:xfrm>
          <a:off x="9286875" y="48375094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200025</xdr:colOff>
      <xdr:row>182</xdr:row>
      <xdr:rowOff>0</xdr:rowOff>
    </xdr:from>
    <xdr:ext cx="104775" cy="161925"/>
    <xdr:sp macro="" textlink="">
      <xdr:nvSpPr>
        <xdr:cNvPr id="111" name="Text Box 44"/>
        <xdr:cNvSpPr txBox="1">
          <a:spLocks noChangeArrowheads="1"/>
        </xdr:cNvSpPr>
      </xdr:nvSpPr>
      <xdr:spPr bwMode="auto">
        <a:xfrm>
          <a:off x="9286875" y="48375094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238125</xdr:colOff>
      <xdr:row>185</xdr:row>
      <xdr:rowOff>0</xdr:rowOff>
    </xdr:from>
    <xdr:ext cx="104775" cy="161925"/>
    <xdr:sp macro="" textlink="">
      <xdr:nvSpPr>
        <xdr:cNvPr id="112" name="Text Box 43"/>
        <xdr:cNvSpPr txBox="1">
          <a:spLocks noChangeArrowheads="1"/>
        </xdr:cNvSpPr>
      </xdr:nvSpPr>
      <xdr:spPr bwMode="auto">
        <a:xfrm>
          <a:off x="9286875" y="494823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200025</xdr:colOff>
      <xdr:row>185</xdr:row>
      <xdr:rowOff>0</xdr:rowOff>
    </xdr:from>
    <xdr:ext cx="104775" cy="161925"/>
    <xdr:sp macro="" textlink="">
      <xdr:nvSpPr>
        <xdr:cNvPr id="113" name="Text Box 44"/>
        <xdr:cNvSpPr txBox="1">
          <a:spLocks noChangeArrowheads="1"/>
        </xdr:cNvSpPr>
      </xdr:nvSpPr>
      <xdr:spPr bwMode="auto">
        <a:xfrm>
          <a:off x="9286875" y="494823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238125</xdr:colOff>
      <xdr:row>191</xdr:row>
      <xdr:rowOff>0</xdr:rowOff>
    </xdr:from>
    <xdr:ext cx="104775" cy="161925"/>
    <xdr:sp macro="" textlink="">
      <xdr:nvSpPr>
        <xdr:cNvPr id="114" name="Text Box 43"/>
        <xdr:cNvSpPr txBox="1">
          <a:spLocks noChangeArrowheads="1"/>
        </xdr:cNvSpPr>
      </xdr:nvSpPr>
      <xdr:spPr bwMode="auto">
        <a:xfrm>
          <a:off x="9286875" y="52137469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200025</xdr:colOff>
      <xdr:row>191</xdr:row>
      <xdr:rowOff>0</xdr:rowOff>
    </xdr:from>
    <xdr:ext cx="104775" cy="161925"/>
    <xdr:sp macro="" textlink="">
      <xdr:nvSpPr>
        <xdr:cNvPr id="115" name="Text Box 44"/>
        <xdr:cNvSpPr txBox="1">
          <a:spLocks noChangeArrowheads="1"/>
        </xdr:cNvSpPr>
      </xdr:nvSpPr>
      <xdr:spPr bwMode="auto">
        <a:xfrm>
          <a:off x="9286875" y="52137469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181014</xdr:colOff>
      <xdr:row>1</xdr:row>
      <xdr:rowOff>167577</xdr:rowOff>
    </xdr:from>
    <xdr:to>
      <xdr:col>4</xdr:col>
      <xdr:colOff>999477</xdr:colOff>
      <xdr:row>2</xdr:row>
      <xdr:rowOff>37819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014" y="417608"/>
          <a:ext cx="3925994" cy="822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336876</xdr:colOff>
      <xdr:row>1</xdr:row>
      <xdr:rowOff>84044</xdr:rowOff>
    </xdr:from>
    <xdr:to>
      <xdr:col>16</xdr:col>
      <xdr:colOff>1231621</xdr:colOff>
      <xdr:row>1</xdr:row>
      <xdr:rowOff>912182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48064" y="334075"/>
          <a:ext cx="2263963" cy="828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68"/>
  <sheetViews>
    <sheetView tabSelected="1" view="pageBreakPreview" topLeftCell="C1" zoomScale="80" zoomScaleNormal="100" zoomScaleSheetLayoutView="80" workbookViewId="0">
      <selection activeCell="D16" sqref="D16"/>
    </sheetView>
  </sheetViews>
  <sheetFormatPr baseColWidth="10" defaultRowHeight="15" outlineLevelRow="1" x14ac:dyDescent="0.25"/>
  <cols>
    <col min="1" max="1" width="15.42578125" style="19" hidden="1" customWidth="1"/>
    <col min="2" max="2" width="6.5703125" style="168" hidden="1" customWidth="1"/>
    <col min="3" max="3" width="13.42578125" style="20" customWidth="1"/>
    <col min="4" max="4" width="33.28515625" style="21" customWidth="1"/>
    <col min="5" max="5" width="23" style="21" customWidth="1"/>
    <col min="6" max="6" width="23.7109375" style="21" customWidth="1"/>
    <col min="7" max="7" width="14.140625" style="22" customWidth="1"/>
    <col min="8" max="8" width="10" style="23" bestFit="1" customWidth="1"/>
    <col min="9" max="9" width="17.85546875" style="19" hidden="1" customWidth="1"/>
    <col min="10" max="15" width="5.5703125" style="20" customWidth="1"/>
    <col min="16" max="16" width="58.7109375" style="57" customWidth="1"/>
    <col min="17" max="17" width="20.5703125" style="21" hidden="1" customWidth="1"/>
    <col min="18" max="18" width="16" style="178" customWidth="1"/>
    <col min="19" max="19" width="19.7109375" style="2" customWidth="1"/>
    <col min="20" max="25" width="5.5703125" style="20" hidden="1" customWidth="1"/>
    <col min="26" max="26" width="40.140625" style="149" hidden="1" customWidth="1"/>
    <col min="27" max="27" width="13" style="213" hidden="1" customWidth="1"/>
    <col min="28" max="28" width="16.140625" style="213" hidden="1" customWidth="1"/>
    <col min="29" max="29" width="11.5703125" style="213" hidden="1" customWidth="1"/>
    <col min="30" max="34" width="11.5703125" style="202" hidden="1" customWidth="1"/>
    <col min="35" max="35" width="13" style="202" hidden="1" customWidth="1"/>
    <col min="36" max="36" width="15.85546875" style="202" hidden="1" customWidth="1"/>
    <col min="37" max="38" width="19.85546875" style="19" hidden="1" customWidth="1"/>
    <col min="39" max="39" width="28.28515625" style="19" hidden="1" customWidth="1"/>
    <col min="40" max="40" width="35.140625" style="223" hidden="1" customWidth="1"/>
    <col min="41" max="42" width="4.85546875" style="20" hidden="1" customWidth="1"/>
    <col min="43" max="43" width="10.85546875" style="307" hidden="1" customWidth="1"/>
    <col min="44" max="47" width="11.28515625" style="201" hidden="1" customWidth="1"/>
    <col min="48" max="48" width="15.28515625" style="202" hidden="1" customWidth="1"/>
    <col min="49" max="55" width="11.42578125" style="202" hidden="1" customWidth="1"/>
    <col min="56" max="56" width="15.140625" style="202" hidden="1" customWidth="1"/>
    <col min="57" max="57" width="15.85546875" style="202" hidden="1" customWidth="1"/>
    <col min="58" max="58" width="11.42578125" style="290" hidden="1" customWidth="1"/>
    <col min="59" max="59" width="11.42578125" style="19" hidden="1" customWidth="1"/>
    <col min="60" max="16384" width="11.42578125" style="19"/>
  </cols>
  <sheetData>
    <row r="1" spans="1:59" x14ac:dyDescent="0.25">
      <c r="A1" s="9"/>
      <c r="C1" s="9"/>
      <c r="D1" s="40"/>
      <c r="E1" s="40"/>
      <c r="F1" s="40"/>
      <c r="G1" s="41"/>
      <c r="H1" s="42"/>
      <c r="I1" s="9"/>
      <c r="J1" s="9"/>
      <c r="K1" s="9"/>
      <c r="L1" s="9"/>
      <c r="M1" s="9"/>
      <c r="N1" s="9"/>
      <c r="O1" s="9"/>
      <c r="P1" s="56"/>
      <c r="Q1" s="40"/>
      <c r="R1" s="177"/>
      <c r="S1" s="43"/>
      <c r="T1" s="9"/>
      <c r="U1" s="9"/>
      <c r="V1" s="9"/>
      <c r="W1" s="9"/>
      <c r="X1" s="9"/>
      <c r="Y1" s="9"/>
      <c r="Z1" s="148"/>
    </row>
    <row r="2" spans="1:59" ht="75" customHeight="1" x14ac:dyDescent="0.25">
      <c r="A2" s="145"/>
      <c r="B2" s="415" t="s">
        <v>797</v>
      </c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  <c r="Y2" s="415"/>
      <c r="Z2" s="415"/>
    </row>
    <row r="3" spans="1:59" ht="12.75" customHeight="1" thickBot="1" x14ac:dyDescent="0.3"/>
    <row r="4" spans="1:59" s="46" customFormat="1" ht="31.5" customHeight="1" thickTop="1" thickBot="1" x14ac:dyDescent="0.3">
      <c r="A4" s="391" t="s">
        <v>0</v>
      </c>
      <c r="B4" s="413" t="s">
        <v>590</v>
      </c>
      <c r="C4" s="396" t="s">
        <v>1</v>
      </c>
      <c r="D4" s="392" t="s">
        <v>2</v>
      </c>
      <c r="E4" s="392" t="s">
        <v>3</v>
      </c>
      <c r="F4" s="392" t="s">
        <v>4</v>
      </c>
      <c r="G4" s="392" t="s">
        <v>5</v>
      </c>
      <c r="H4" s="403" t="s">
        <v>6</v>
      </c>
      <c r="I4" s="392" t="s">
        <v>7</v>
      </c>
      <c r="J4" s="392" t="s">
        <v>8</v>
      </c>
      <c r="K4" s="392"/>
      <c r="L4" s="392"/>
      <c r="M4" s="392"/>
      <c r="N4" s="392"/>
      <c r="O4" s="392"/>
      <c r="P4" s="406" t="s">
        <v>9</v>
      </c>
      <c r="Q4" s="408" t="s">
        <v>589</v>
      </c>
      <c r="R4" s="416" t="s">
        <v>677</v>
      </c>
      <c r="S4" s="401" t="s">
        <v>591</v>
      </c>
      <c r="T4" s="392" t="s">
        <v>8</v>
      </c>
      <c r="U4" s="392"/>
      <c r="V4" s="392"/>
      <c r="W4" s="392"/>
      <c r="X4" s="392"/>
      <c r="Y4" s="392"/>
      <c r="Z4" s="411" t="s">
        <v>9</v>
      </c>
      <c r="AA4" s="419" t="s">
        <v>10</v>
      </c>
      <c r="AB4" s="419"/>
      <c r="AC4" s="419"/>
      <c r="AD4" s="419"/>
      <c r="AE4" s="419"/>
      <c r="AF4" s="419"/>
      <c r="AG4" s="419"/>
      <c r="AH4" s="419"/>
      <c r="AI4" s="419" t="s">
        <v>19</v>
      </c>
      <c r="AJ4" s="419" t="s">
        <v>20</v>
      </c>
      <c r="AK4" s="392" t="s">
        <v>11</v>
      </c>
      <c r="AL4" s="392" t="s">
        <v>12</v>
      </c>
      <c r="AM4" s="392" t="s">
        <v>13</v>
      </c>
      <c r="AN4" s="425" t="s">
        <v>14</v>
      </c>
      <c r="AO4" s="219" t="s">
        <v>15</v>
      </c>
      <c r="AP4" s="219" t="s">
        <v>16</v>
      </c>
      <c r="AQ4" s="428" t="s">
        <v>786</v>
      </c>
      <c r="AR4" s="427" t="s">
        <v>17</v>
      </c>
      <c r="AS4" s="427"/>
      <c r="AT4" s="427"/>
      <c r="AU4" s="427"/>
      <c r="AV4" s="419" t="s">
        <v>18</v>
      </c>
      <c r="AW4" s="419"/>
      <c r="AX4" s="419"/>
      <c r="AY4" s="419"/>
      <c r="AZ4" s="419"/>
      <c r="BA4" s="419"/>
      <c r="BB4" s="419"/>
      <c r="BC4" s="419"/>
      <c r="BD4" s="419" t="s">
        <v>19</v>
      </c>
      <c r="BE4" s="419" t="s">
        <v>20</v>
      </c>
      <c r="BF4" s="431" t="s">
        <v>21</v>
      </c>
      <c r="BG4" s="392" t="s">
        <v>22</v>
      </c>
    </row>
    <row r="5" spans="1:59" s="46" customFormat="1" ht="16.5" customHeight="1" thickTop="1" thickBot="1" x14ac:dyDescent="0.3">
      <c r="A5" s="394"/>
      <c r="B5" s="414"/>
      <c r="C5" s="397"/>
      <c r="D5" s="398"/>
      <c r="E5" s="398"/>
      <c r="F5" s="398"/>
      <c r="G5" s="393"/>
      <c r="H5" s="404"/>
      <c r="I5" s="405"/>
      <c r="J5" s="392" t="s">
        <v>23</v>
      </c>
      <c r="K5" s="392" t="s">
        <v>24</v>
      </c>
      <c r="L5" s="392" t="s">
        <v>25</v>
      </c>
      <c r="M5" s="392" t="s">
        <v>26</v>
      </c>
      <c r="N5" s="392" t="s">
        <v>24</v>
      </c>
      <c r="O5" s="392" t="s">
        <v>27</v>
      </c>
      <c r="P5" s="407"/>
      <c r="Q5" s="409"/>
      <c r="R5" s="417"/>
      <c r="S5" s="402"/>
      <c r="T5" s="392" t="s">
        <v>23</v>
      </c>
      <c r="U5" s="392" t="s">
        <v>24</v>
      </c>
      <c r="V5" s="392" t="s">
        <v>25</v>
      </c>
      <c r="W5" s="392" t="s">
        <v>26</v>
      </c>
      <c r="X5" s="392" t="s">
        <v>24</v>
      </c>
      <c r="Y5" s="392" t="s">
        <v>27</v>
      </c>
      <c r="Z5" s="412"/>
      <c r="AA5" s="433" t="s">
        <v>34</v>
      </c>
      <c r="AB5" s="422" t="s">
        <v>35</v>
      </c>
      <c r="AC5" s="422" t="s">
        <v>36</v>
      </c>
      <c r="AD5" s="422" t="s">
        <v>37</v>
      </c>
      <c r="AE5" s="422" t="s">
        <v>38</v>
      </c>
      <c r="AF5" s="435" t="s">
        <v>39</v>
      </c>
      <c r="AG5" s="437" t="s">
        <v>29</v>
      </c>
      <c r="AH5" s="423" t="s">
        <v>40</v>
      </c>
      <c r="AI5" s="420"/>
      <c r="AJ5" s="420"/>
      <c r="AK5" s="421"/>
      <c r="AL5" s="421"/>
      <c r="AM5" s="424"/>
      <c r="AN5" s="426"/>
      <c r="AO5" s="392" t="s">
        <v>30</v>
      </c>
      <c r="AP5" s="392" t="s">
        <v>31</v>
      </c>
      <c r="AQ5" s="429"/>
      <c r="AR5" s="427" t="s">
        <v>32</v>
      </c>
      <c r="AS5" s="427"/>
      <c r="AT5" s="427" t="s">
        <v>33</v>
      </c>
      <c r="AU5" s="427"/>
      <c r="AV5" s="433" t="s">
        <v>34</v>
      </c>
      <c r="AW5" s="422" t="s">
        <v>35</v>
      </c>
      <c r="AX5" s="422" t="s">
        <v>36</v>
      </c>
      <c r="AY5" s="422" t="s">
        <v>37</v>
      </c>
      <c r="AZ5" s="422" t="s">
        <v>38</v>
      </c>
      <c r="BA5" s="423" t="s">
        <v>39</v>
      </c>
      <c r="BB5" s="422" t="s">
        <v>29</v>
      </c>
      <c r="BC5" s="423" t="s">
        <v>40</v>
      </c>
      <c r="BD5" s="420"/>
      <c r="BE5" s="420"/>
      <c r="BF5" s="432"/>
      <c r="BG5" s="421"/>
    </row>
    <row r="6" spans="1:59" s="46" customFormat="1" ht="16.5" customHeight="1" thickTop="1" thickBot="1" x14ac:dyDescent="0.3">
      <c r="A6" s="395"/>
      <c r="B6" s="414"/>
      <c r="C6" s="397"/>
      <c r="D6" s="398"/>
      <c r="E6" s="398"/>
      <c r="F6" s="398"/>
      <c r="G6" s="393"/>
      <c r="H6" s="404"/>
      <c r="I6" s="405"/>
      <c r="J6" s="393"/>
      <c r="K6" s="393"/>
      <c r="L6" s="393"/>
      <c r="M6" s="393"/>
      <c r="N6" s="393"/>
      <c r="O6" s="393"/>
      <c r="P6" s="407"/>
      <c r="Q6" s="410"/>
      <c r="R6" s="418"/>
      <c r="S6" s="402"/>
      <c r="T6" s="393"/>
      <c r="U6" s="393"/>
      <c r="V6" s="393"/>
      <c r="W6" s="393"/>
      <c r="X6" s="393"/>
      <c r="Y6" s="393"/>
      <c r="Z6" s="412"/>
      <c r="AA6" s="434"/>
      <c r="AB6" s="422"/>
      <c r="AC6" s="422"/>
      <c r="AD6" s="422"/>
      <c r="AE6" s="422"/>
      <c r="AF6" s="436"/>
      <c r="AG6" s="438"/>
      <c r="AH6" s="423"/>
      <c r="AI6" s="420"/>
      <c r="AJ6" s="420"/>
      <c r="AK6" s="421"/>
      <c r="AL6" s="421"/>
      <c r="AM6" s="424"/>
      <c r="AN6" s="426"/>
      <c r="AO6" s="439"/>
      <c r="AP6" s="439"/>
      <c r="AQ6" s="430"/>
      <c r="AR6" s="199" t="s">
        <v>41</v>
      </c>
      <c r="AS6" s="200" t="s">
        <v>42</v>
      </c>
      <c r="AT6" s="199" t="s">
        <v>41</v>
      </c>
      <c r="AU6" s="200" t="s">
        <v>42</v>
      </c>
      <c r="AV6" s="434"/>
      <c r="AW6" s="422"/>
      <c r="AX6" s="422"/>
      <c r="AY6" s="422"/>
      <c r="AZ6" s="422"/>
      <c r="BA6" s="423"/>
      <c r="BB6" s="422"/>
      <c r="BC6" s="423"/>
      <c r="BD6" s="420"/>
      <c r="BE6" s="420"/>
      <c r="BF6" s="432"/>
      <c r="BG6" s="421"/>
    </row>
    <row r="7" spans="1:59" hidden="1" x14ac:dyDescent="0.25">
      <c r="A7" s="24"/>
      <c r="B7" s="169"/>
      <c r="C7" s="25"/>
      <c r="D7" s="26"/>
      <c r="E7" s="26"/>
      <c r="F7" s="26"/>
      <c r="G7" s="27"/>
      <c r="H7" s="28"/>
      <c r="I7" s="24"/>
      <c r="J7" s="25"/>
      <c r="K7" s="25"/>
      <c r="L7" s="25"/>
      <c r="M7" s="25"/>
      <c r="N7" s="25"/>
      <c r="O7" s="25"/>
      <c r="P7" s="58"/>
      <c r="Q7" s="147"/>
      <c r="R7" s="4">
        <f>R50</f>
        <v>9418213.8399999999</v>
      </c>
      <c r="S7" s="4">
        <f>S50</f>
        <v>159394020</v>
      </c>
      <c r="T7" s="25"/>
      <c r="U7" s="25"/>
      <c r="V7" s="25"/>
      <c r="W7" s="25"/>
      <c r="X7" s="25"/>
      <c r="Y7" s="25"/>
      <c r="Z7" s="150"/>
      <c r="AA7" s="283"/>
      <c r="AB7" s="283"/>
      <c r="AC7" s="283"/>
      <c r="AD7" s="228"/>
      <c r="AE7" s="228"/>
      <c r="AF7" s="228"/>
      <c r="AG7" s="228"/>
      <c r="AH7" s="228"/>
      <c r="AI7" s="228"/>
      <c r="AJ7" s="228"/>
      <c r="AK7" s="24"/>
      <c r="AL7" s="24"/>
      <c r="AM7" s="24"/>
      <c r="AN7" s="226"/>
      <c r="AO7" s="25"/>
      <c r="AP7" s="25"/>
      <c r="AQ7" s="308"/>
      <c r="AR7" s="227"/>
      <c r="AS7" s="227"/>
      <c r="AT7" s="227"/>
      <c r="AU7" s="227"/>
      <c r="AV7" s="228">
        <f>AV50</f>
        <v>10759665.151199998</v>
      </c>
      <c r="AW7" s="228">
        <f t="shared" ref="AW7:BF7" si="0">AW50</f>
        <v>0</v>
      </c>
      <c r="AX7" s="228">
        <f t="shared" si="0"/>
        <v>0</v>
      </c>
      <c r="AY7" s="228">
        <f t="shared" si="0"/>
        <v>0</v>
      </c>
      <c r="AZ7" s="228">
        <f t="shared" si="0"/>
        <v>0</v>
      </c>
      <c r="BA7" s="228">
        <f t="shared" si="0"/>
        <v>0</v>
      </c>
      <c r="BB7" s="228">
        <f t="shared" si="0"/>
        <v>0</v>
      </c>
      <c r="BC7" s="228">
        <f t="shared" si="0"/>
        <v>5262.68</v>
      </c>
      <c r="BD7" s="228">
        <v>168812233.84</v>
      </c>
      <c r="BE7" s="228">
        <f>S50+R50</f>
        <v>168812233.84</v>
      </c>
      <c r="BF7" s="291">
        <f t="shared" si="0"/>
        <v>0</v>
      </c>
      <c r="BG7" s="24"/>
    </row>
    <row r="8" spans="1:59" hidden="1" x14ac:dyDescent="0.25">
      <c r="A8" s="29"/>
      <c r="B8" s="170"/>
      <c r="C8" s="30"/>
      <c r="D8" s="31"/>
      <c r="E8" s="31"/>
      <c r="F8" s="31"/>
      <c r="G8" s="32"/>
      <c r="H8" s="33"/>
      <c r="I8" s="29"/>
      <c r="J8" s="30"/>
      <c r="K8" s="30"/>
      <c r="L8" s="30"/>
      <c r="M8" s="30"/>
      <c r="N8" s="30"/>
      <c r="O8" s="30"/>
      <c r="P8" s="59"/>
      <c r="Q8" s="31"/>
      <c r="R8" s="3"/>
      <c r="S8" s="3">
        <v>159394020</v>
      </c>
      <c r="T8" s="30"/>
      <c r="U8" s="30"/>
      <c r="V8" s="30"/>
      <c r="W8" s="30"/>
      <c r="X8" s="30"/>
      <c r="Y8" s="30"/>
      <c r="Z8" s="151"/>
      <c r="AA8" s="284"/>
      <c r="AB8" s="284"/>
      <c r="AC8" s="284"/>
      <c r="AD8" s="216"/>
      <c r="AE8" s="216"/>
      <c r="AF8" s="216"/>
      <c r="AG8" s="216"/>
      <c r="AH8" s="216"/>
      <c r="AI8" s="216"/>
      <c r="AJ8" s="216"/>
      <c r="AK8" s="29"/>
      <c r="AL8" s="29"/>
      <c r="AM8" s="29"/>
      <c r="AN8" s="231"/>
      <c r="AO8" s="30"/>
      <c r="AP8" s="30"/>
      <c r="AQ8" s="309"/>
      <c r="AR8" s="217"/>
      <c r="AS8" s="217"/>
      <c r="AT8" s="217"/>
      <c r="AU8" s="217"/>
      <c r="AV8" s="216"/>
      <c r="AW8" s="216"/>
      <c r="AX8" s="216"/>
      <c r="AY8" s="216"/>
      <c r="AZ8" s="216"/>
      <c r="BA8" s="216"/>
      <c r="BB8" s="216"/>
      <c r="BC8" s="216"/>
      <c r="BD8" s="216">
        <f>BD50</f>
        <v>10764927.8312</v>
      </c>
      <c r="BE8" s="216">
        <f>BE50</f>
        <v>158047306.00880003</v>
      </c>
      <c r="BF8" s="292"/>
      <c r="BG8" s="29"/>
    </row>
    <row r="9" spans="1:59" hidden="1" x14ac:dyDescent="0.25">
      <c r="A9" s="29"/>
      <c r="B9" s="170"/>
      <c r="C9" s="30"/>
      <c r="D9" s="31"/>
      <c r="E9" s="31"/>
      <c r="F9" s="31"/>
      <c r="G9" s="32"/>
      <c r="H9" s="33"/>
      <c r="I9" s="29"/>
      <c r="J9" s="30"/>
      <c r="K9" s="30"/>
      <c r="L9" s="30"/>
      <c r="M9" s="30"/>
      <c r="N9" s="30"/>
      <c r="O9" s="30"/>
      <c r="P9" s="59"/>
      <c r="Q9" s="31"/>
      <c r="R9" s="179"/>
      <c r="S9" s="3">
        <f>S8-S7</f>
        <v>0</v>
      </c>
      <c r="T9" s="30"/>
      <c r="U9" s="30"/>
      <c r="V9" s="30"/>
      <c r="W9" s="30"/>
      <c r="X9" s="30"/>
      <c r="Y9" s="30"/>
      <c r="Z9" s="151"/>
      <c r="AA9" s="284"/>
      <c r="AB9" s="284"/>
      <c r="AC9" s="284"/>
      <c r="AD9" s="216"/>
      <c r="AE9" s="216"/>
      <c r="AF9" s="216"/>
      <c r="AG9" s="216"/>
      <c r="AH9" s="216"/>
      <c r="AI9" s="216"/>
      <c r="AJ9" s="216"/>
      <c r="AK9" s="29"/>
      <c r="AL9" s="29"/>
      <c r="AM9" s="29"/>
      <c r="AN9" s="231"/>
      <c r="AO9" s="30"/>
      <c r="AP9" s="30"/>
      <c r="AQ9" s="309"/>
      <c r="AR9" s="217"/>
      <c r="AS9" s="217"/>
      <c r="AT9" s="217"/>
      <c r="AU9" s="217"/>
      <c r="AV9" s="216"/>
      <c r="AW9" s="216"/>
      <c r="AX9" s="216"/>
      <c r="AY9" s="216"/>
      <c r="AZ9" s="216"/>
      <c r="BA9" s="216"/>
      <c r="BB9" s="216"/>
      <c r="BC9" s="216"/>
      <c r="BD9" s="216">
        <f>BD7-BD8</f>
        <v>158047306.0088</v>
      </c>
      <c r="BE9" s="216">
        <f>BE7-BE8-BD8</f>
        <v>-2.6077032089233398E-8</v>
      </c>
      <c r="BF9" s="292"/>
      <c r="BG9" s="29"/>
    </row>
    <row r="10" spans="1:59" x14ac:dyDescent="0.25">
      <c r="A10" s="29"/>
      <c r="B10" s="170"/>
      <c r="C10" s="30"/>
      <c r="D10" s="31"/>
      <c r="E10" s="31"/>
      <c r="F10" s="31"/>
      <c r="G10" s="32"/>
      <c r="H10" s="33"/>
      <c r="I10" s="29"/>
      <c r="J10" s="30"/>
      <c r="K10" s="30"/>
      <c r="L10" s="30"/>
      <c r="M10" s="30"/>
      <c r="N10" s="30"/>
      <c r="O10" s="30"/>
      <c r="P10" s="59"/>
      <c r="Q10" s="31"/>
      <c r="R10" s="179"/>
      <c r="S10" s="3"/>
      <c r="T10" s="30"/>
      <c r="U10" s="30"/>
      <c r="V10" s="30"/>
      <c r="W10" s="30"/>
      <c r="X10" s="30"/>
      <c r="Y10" s="30"/>
      <c r="Z10" s="151"/>
      <c r="AA10" s="284"/>
      <c r="AB10" s="284"/>
      <c r="AC10" s="284"/>
      <c r="AD10" s="216"/>
      <c r="AE10" s="216"/>
      <c r="AF10" s="216"/>
      <c r="AG10" s="216"/>
      <c r="AH10" s="216"/>
      <c r="AI10" s="216"/>
      <c r="AJ10" s="216"/>
      <c r="AK10" s="29"/>
      <c r="AL10" s="29"/>
      <c r="AM10" s="29"/>
      <c r="AN10" s="231"/>
      <c r="AO10" s="30"/>
      <c r="AP10" s="30"/>
      <c r="AQ10" s="309"/>
      <c r="AR10" s="217"/>
      <c r="AS10" s="217"/>
      <c r="AT10" s="217"/>
      <c r="AU10" s="217"/>
      <c r="AV10" s="216"/>
      <c r="AW10" s="216"/>
      <c r="AX10" s="216"/>
      <c r="AY10" s="216"/>
      <c r="AZ10" s="216"/>
      <c r="BA10" s="216"/>
      <c r="BB10" s="216"/>
      <c r="BC10" s="216"/>
      <c r="BD10" s="216"/>
      <c r="BE10" s="216"/>
      <c r="BF10" s="292"/>
      <c r="BG10" s="29"/>
    </row>
    <row r="11" spans="1:59" x14ac:dyDescent="0.25">
      <c r="A11" s="29"/>
      <c r="B11" s="170"/>
      <c r="C11" s="30"/>
      <c r="D11" s="31"/>
      <c r="E11" s="31"/>
      <c r="F11" s="31"/>
      <c r="G11" s="32"/>
      <c r="H11" s="33"/>
      <c r="I11" s="29"/>
      <c r="J11" s="30"/>
      <c r="K11" s="30"/>
      <c r="L11" s="30"/>
      <c r="M11" s="30"/>
      <c r="N11" s="30"/>
      <c r="O11" s="30"/>
      <c r="P11" s="59"/>
      <c r="Q11" s="31"/>
      <c r="R11" s="179"/>
      <c r="S11" s="3"/>
      <c r="T11" s="30"/>
      <c r="U11" s="30"/>
      <c r="V11" s="30"/>
      <c r="W11" s="30"/>
      <c r="X11" s="30"/>
      <c r="Y11" s="30"/>
      <c r="Z11" s="151"/>
      <c r="AA11" s="284"/>
      <c r="AB11" s="284"/>
      <c r="AC11" s="284"/>
      <c r="AD11" s="216"/>
      <c r="AE11" s="216"/>
      <c r="AF11" s="216"/>
      <c r="AG11" s="216"/>
      <c r="AH11" s="216"/>
      <c r="AI11" s="216"/>
      <c r="AJ11" s="216"/>
      <c r="AK11" s="29"/>
      <c r="AL11" s="29"/>
      <c r="AM11" s="29"/>
      <c r="AN11" s="231"/>
      <c r="AO11" s="30"/>
      <c r="AP11" s="30"/>
      <c r="AQ11" s="309"/>
      <c r="AR11" s="217"/>
      <c r="AS11" s="217"/>
      <c r="AT11" s="217"/>
      <c r="AU11" s="217"/>
      <c r="AV11" s="216"/>
      <c r="AW11" s="216"/>
      <c r="AX11" s="216"/>
      <c r="AY11" s="216"/>
      <c r="AZ11" s="216"/>
      <c r="BA11" s="216"/>
      <c r="BB11" s="216"/>
      <c r="BC11" s="216"/>
      <c r="BD11" s="216"/>
      <c r="BE11" s="216"/>
      <c r="BF11" s="292"/>
      <c r="BG11" s="29"/>
    </row>
    <row r="12" spans="1:59" x14ac:dyDescent="0.25">
      <c r="A12" s="29"/>
      <c r="B12" s="170"/>
      <c r="C12" s="30"/>
      <c r="D12" s="31"/>
      <c r="E12" s="31"/>
      <c r="F12" s="31"/>
      <c r="G12" s="32"/>
      <c r="H12" s="33"/>
      <c r="I12" s="29"/>
      <c r="J12" s="30"/>
      <c r="K12" s="30"/>
      <c r="L12" s="30"/>
      <c r="M12" s="30"/>
      <c r="N12" s="30"/>
      <c r="O12" s="30"/>
      <c r="P12" s="59"/>
      <c r="Q12" s="31"/>
      <c r="R12" s="179"/>
      <c r="S12" s="3"/>
      <c r="T12" s="30"/>
      <c r="U12" s="30"/>
      <c r="V12" s="30"/>
      <c r="W12" s="30"/>
      <c r="X12" s="30"/>
      <c r="Y12" s="30"/>
      <c r="Z12" s="151"/>
      <c r="AA12" s="284"/>
      <c r="AB12" s="284"/>
      <c r="AC12" s="284"/>
      <c r="AD12" s="216"/>
      <c r="AE12" s="216"/>
      <c r="AF12" s="216"/>
      <c r="AG12" s="216"/>
      <c r="AH12" s="216"/>
      <c r="AI12" s="216"/>
      <c r="AJ12" s="216"/>
      <c r="AK12" s="29"/>
      <c r="AL12" s="29"/>
      <c r="AM12" s="29"/>
      <c r="AN12" s="231"/>
      <c r="AO12" s="30"/>
      <c r="AP12" s="30"/>
      <c r="AQ12" s="309"/>
      <c r="AR12" s="217"/>
      <c r="AS12" s="217"/>
      <c r="AT12" s="217"/>
      <c r="AU12" s="217"/>
      <c r="AV12" s="216"/>
      <c r="AW12" s="216"/>
      <c r="AX12" s="216"/>
      <c r="AY12" s="216"/>
      <c r="AZ12" s="216"/>
      <c r="BA12" s="216"/>
      <c r="BB12" s="216"/>
      <c r="BC12" s="216"/>
      <c r="BD12" s="216"/>
      <c r="BE12" s="216"/>
      <c r="BF12" s="292"/>
      <c r="BG12" s="29"/>
    </row>
    <row r="13" spans="1:59" x14ac:dyDescent="0.25">
      <c r="A13" s="29"/>
      <c r="B13" s="170"/>
      <c r="C13" s="30"/>
      <c r="D13" s="31"/>
      <c r="E13" s="31"/>
      <c r="F13" s="31"/>
      <c r="G13" s="32"/>
      <c r="H13" s="33"/>
      <c r="I13" s="29"/>
      <c r="J13" s="30"/>
      <c r="K13" s="30"/>
      <c r="L13" s="30"/>
      <c r="M13" s="30"/>
      <c r="N13" s="30"/>
      <c r="O13" s="30"/>
      <c r="P13" s="59"/>
      <c r="Q13" s="31"/>
      <c r="R13" s="179"/>
      <c r="S13" s="3"/>
      <c r="T13" s="30"/>
      <c r="U13" s="30"/>
      <c r="V13" s="30"/>
      <c r="W13" s="30"/>
      <c r="X13" s="30"/>
      <c r="Y13" s="30"/>
      <c r="Z13" s="151"/>
      <c r="AA13" s="284"/>
      <c r="AB13" s="284"/>
      <c r="AC13" s="284"/>
      <c r="AD13" s="216"/>
      <c r="AE13" s="216"/>
      <c r="AF13" s="216"/>
      <c r="AG13" s="216"/>
      <c r="AH13" s="216"/>
      <c r="AI13" s="216"/>
      <c r="AJ13" s="216"/>
      <c r="AK13" s="29"/>
      <c r="AL13" s="29"/>
      <c r="AM13" s="29"/>
      <c r="AN13" s="231"/>
      <c r="AO13" s="30"/>
      <c r="AP13" s="30"/>
      <c r="AQ13" s="309"/>
      <c r="AR13" s="217"/>
      <c r="AS13" s="217"/>
      <c r="AT13" s="217"/>
      <c r="AU13" s="217"/>
      <c r="AV13" s="216"/>
      <c r="AW13" s="216"/>
      <c r="AX13" s="216"/>
      <c r="AY13" s="216"/>
      <c r="AZ13" s="216"/>
      <c r="BA13" s="216"/>
      <c r="BB13" s="216"/>
      <c r="BC13" s="216"/>
      <c r="BD13" s="216"/>
      <c r="BE13" s="216"/>
      <c r="BF13" s="292"/>
      <c r="BG13" s="29"/>
    </row>
    <row r="14" spans="1:59" x14ac:dyDescent="0.25">
      <c r="A14" s="29"/>
      <c r="B14" s="170"/>
      <c r="C14" s="30"/>
      <c r="D14" s="31"/>
      <c r="E14" s="31"/>
      <c r="F14" s="31"/>
      <c r="G14" s="32"/>
      <c r="H14" s="33"/>
      <c r="I14" s="29"/>
      <c r="J14" s="30"/>
      <c r="K14" s="30"/>
      <c r="L14" s="30"/>
      <c r="M14" s="30"/>
      <c r="N14" s="30"/>
      <c r="O14" s="30"/>
      <c r="P14" s="59"/>
      <c r="Q14" s="31"/>
      <c r="R14" s="179"/>
      <c r="S14" s="3"/>
      <c r="T14" s="30"/>
      <c r="U14" s="30"/>
      <c r="V14" s="30"/>
      <c r="W14" s="30"/>
      <c r="X14" s="30"/>
      <c r="Y14" s="30"/>
      <c r="Z14" s="151"/>
      <c r="AA14" s="284"/>
      <c r="AB14" s="284"/>
      <c r="AC14" s="284"/>
      <c r="AD14" s="216"/>
      <c r="AE14" s="216"/>
      <c r="AF14" s="216"/>
      <c r="AG14" s="216"/>
      <c r="AH14" s="216"/>
      <c r="AI14" s="216"/>
      <c r="AJ14" s="216"/>
      <c r="AK14" s="29"/>
      <c r="AL14" s="29"/>
      <c r="AM14" s="29"/>
      <c r="AN14" s="231"/>
      <c r="AO14" s="30"/>
      <c r="AP14" s="30"/>
      <c r="AQ14" s="309"/>
      <c r="AR14" s="217"/>
      <c r="AS14" s="217"/>
      <c r="AT14" s="217"/>
      <c r="AU14" s="217"/>
      <c r="AV14" s="216"/>
      <c r="AW14" s="216"/>
      <c r="AX14" s="216"/>
      <c r="AY14" s="216"/>
      <c r="AZ14" s="216"/>
      <c r="BA14" s="216"/>
      <c r="BB14" s="216"/>
      <c r="BC14" s="216"/>
      <c r="BD14" s="216"/>
      <c r="BE14" s="216"/>
      <c r="BF14" s="292"/>
      <c r="BG14" s="29"/>
    </row>
    <row r="15" spans="1:59" s="46" customFormat="1" x14ac:dyDescent="0.25">
      <c r="A15" s="74"/>
      <c r="B15" s="172"/>
      <c r="C15" s="73"/>
      <c r="D15" s="74" t="s">
        <v>572</v>
      </c>
      <c r="E15" s="74"/>
      <c r="F15" s="74"/>
      <c r="G15" s="75"/>
      <c r="H15" s="76"/>
      <c r="I15" s="74"/>
      <c r="J15" s="73"/>
      <c r="K15" s="73"/>
      <c r="L15" s="73"/>
      <c r="M15" s="73"/>
      <c r="N15" s="73"/>
      <c r="O15" s="73"/>
      <c r="P15" s="381"/>
      <c r="Q15" s="77">
        <v>341839200</v>
      </c>
      <c r="R15" s="186">
        <v>9418213.8399999999</v>
      </c>
      <c r="S15" s="347">
        <v>159394020</v>
      </c>
      <c r="T15" s="73"/>
      <c r="U15" s="73"/>
      <c r="V15" s="73"/>
      <c r="W15" s="73"/>
      <c r="X15" s="73"/>
      <c r="Y15" s="73"/>
      <c r="Z15" s="335"/>
      <c r="AA15" s="186"/>
      <c r="AB15" s="285"/>
      <c r="AC15" s="285"/>
      <c r="AD15" s="286"/>
      <c r="AE15" s="286"/>
      <c r="AF15" s="286"/>
      <c r="AG15" s="286"/>
      <c r="AH15" s="286"/>
      <c r="AI15" s="286"/>
      <c r="AJ15" s="286"/>
      <c r="AK15" s="74"/>
      <c r="AL15" s="74"/>
      <c r="AM15" s="74"/>
      <c r="AN15" s="287"/>
      <c r="AO15" s="73"/>
      <c r="AP15" s="73"/>
      <c r="AQ15" s="310"/>
      <c r="AR15" s="288"/>
      <c r="AS15" s="288"/>
      <c r="AT15" s="288"/>
      <c r="AU15" s="288"/>
      <c r="AV15" s="286"/>
      <c r="AW15" s="286"/>
      <c r="AX15" s="286"/>
      <c r="AY15" s="286"/>
      <c r="AZ15" s="286"/>
      <c r="BA15" s="286"/>
      <c r="BB15" s="286"/>
      <c r="BC15" s="286"/>
      <c r="BD15" s="286"/>
      <c r="BE15" s="286"/>
      <c r="BF15" s="293"/>
      <c r="BG15" s="74"/>
    </row>
    <row r="16" spans="1:59" s="1" customFormat="1" ht="18.75" x14ac:dyDescent="0.25">
      <c r="A16" s="348"/>
      <c r="B16" s="348"/>
      <c r="C16" s="349"/>
      <c r="D16" s="350" t="s">
        <v>798</v>
      </c>
      <c r="E16" s="350"/>
      <c r="F16" s="350"/>
      <c r="G16" s="351"/>
      <c r="H16" s="352"/>
      <c r="I16" s="348"/>
      <c r="J16" s="349"/>
      <c r="K16" s="349"/>
      <c r="L16" s="349"/>
      <c r="M16" s="349"/>
      <c r="N16" s="349"/>
      <c r="O16" s="349"/>
      <c r="P16" s="350"/>
      <c r="Q16" s="350"/>
      <c r="R16" s="353"/>
      <c r="S16" s="361">
        <f>R15+S15</f>
        <v>168812233.84</v>
      </c>
      <c r="T16" s="349"/>
      <c r="U16" s="349"/>
      <c r="V16" s="349"/>
      <c r="W16" s="349"/>
      <c r="X16" s="349"/>
      <c r="Y16" s="349"/>
      <c r="Z16" s="350"/>
      <c r="AA16" s="353"/>
      <c r="AB16" s="354"/>
      <c r="AC16" s="354"/>
      <c r="AD16" s="355"/>
      <c r="AE16" s="355"/>
      <c r="AF16" s="355"/>
      <c r="AG16" s="355"/>
      <c r="AH16" s="355"/>
      <c r="AI16" s="355"/>
      <c r="AJ16" s="355"/>
      <c r="AK16" s="348"/>
      <c r="AL16" s="348"/>
      <c r="AM16" s="348"/>
      <c r="AN16" s="356"/>
      <c r="AO16" s="349"/>
      <c r="AP16" s="349"/>
      <c r="AQ16" s="357"/>
      <c r="AR16" s="358"/>
      <c r="AS16" s="358"/>
      <c r="AT16" s="358"/>
      <c r="AU16" s="358"/>
      <c r="AV16" s="355"/>
      <c r="AW16" s="355"/>
      <c r="AX16" s="355"/>
      <c r="AY16" s="355"/>
      <c r="AZ16" s="355"/>
      <c r="BA16" s="355"/>
      <c r="BB16" s="355"/>
      <c r="BC16" s="355"/>
      <c r="BD16" s="355"/>
      <c r="BE16" s="355"/>
      <c r="BF16" s="359"/>
      <c r="BG16" s="348"/>
    </row>
    <row r="17" spans="1:59" x14ac:dyDescent="0.25">
      <c r="A17" s="29"/>
      <c r="B17" s="170"/>
      <c r="C17" s="30"/>
      <c r="D17" s="31"/>
      <c r="E17" s="31"/>
      <c r="F17" s="31"/>
      <c r="G17" s="32"/>
      <c r="H17" s="33"/>
      <c r="I17" s="29"/>
      <c r="J17" s="30"/>
      <c r="K17" s="30"/>
      <c r="L17" s="30"/>
      <c r="M17" s="30"/>
      <c r="N17" s="30"/>
      <c r="O17" s="30"/>
      <c r="P17" s="59"/>
      <c r="Q17" s="31"/>
      <c r="R17" s="179"/>
      <c r="S17" s="3"/>
      <c r="T17" s="30"/>
      <c r="U17" s="30"/>
      <c r="V17" s="30"/>
      <c r="W17" s="30"/>
      <c r="X17" s="30"/>
      <c r="Y17" s="30"/>
      <c r="Z17" s="151"/>
      <c r="AA17" s="179"/>
      <c r="AB17" s="284"/>
      <c r="AC17" s="284"/>
      <c r="AD17" s="216"/>
      <c r="AE17" s="216"/>
      <c r="AF17" s="216"/>
      <c r="AG17" s="216"/>
      <c r="AH17" s="216"/>
      <c r="AI17" s="216"/>
      <c r="AJ17" s="216"/>
      <c r="AK17" s="29"/>
      <c r="AL17" s="29"/>
      <c r="AM17" s="29"/>
      <c r="AN17" s="231"/>
      <c r="AO17" s="30"/>
      <c r="AP17" s="30"/>
      <c r="AQ17" s="309"/>
      <c r="AR17" s="217"/>
      <c r="AS17" s="217"/>
      <c r="AT17" s="217"/>
      <c r="AU17" s="217"/>
      <c r="AV17" s="216"/>
      <c r="AW17" s="216"/>
      <c r="AX17" s="216"/>
      <c r="AY17" s="216"/>
      <c r="AZ17" s="216"/>
      <c r="BA17" s="216"/>
      <c r="BB17" s="216"/>
      <c r="BC17" s="216"/>
      <c r="BD17" s="216"/>
      <c r="BE17" s="216"/>
      <c r="BF17" s="292"/>
      <c r="BG17" s="29"/>
    </row>
    <row r="18" spans="1:59" x14ac:dyDescent="0.25">
      <c r="A18" s="29"/>
      <c r="B18" s="170"/>
      <c r="C18" s="30"/>
      <c r="D18" s="31"/>
      <c r="E18" s="31"/>
      <c r="F18" s="31"/>
      <c r="G18" s="32"/>
      <c r="H18" s="33"/>
      <c r="I18" s="29"/>
      <c r="J18" s="30"/>
      <c r="K18" s="30"/>
      <c r="L18" s="30"/>
      <c r="M18" s="30"/>
      <c r="N18" s="30"/>
      <c r="O18" s="30"/>
      <c r="P18" s="59"/>
      <c r="Q18" s="31"/>
      <c r="R18" s="179"/>
      <c r="S18" s="3"/>
      <c r="T18" s="30"/>
      <c r="U18" s="30"/>
      <c r="V18" s="30"/>
      <c r="W18" s="30"/>
      <c r="X18" s="30"/>
      <c r="Y18" s="30"/>
      <c r="Z18" s="151"/>
      <c r="AA18" s="179"/>
      <c r="AB18" s="284"/>
      <c r="AC18" s="284"/>
      <c r="AD18" s="216"/>
      <c r="AE18" s="216"/>
      <c r="AF18" s="216"/>
      <c r="AG18" s="216"/>
      <c r="AH18" s="216"/>
      <c r="AI18" s="216"/>
      <c r="AJ18" s="216"/>
      <c r="AK18" s="29"/>
      <c r="AL18" s="29"/>
      <c r="AM18" s="29"/>
      <c r="AN18" s="231"/>
      <c r="AO18" s="30"/>
      <c r="AP18" s="30"/>
      <c r="AQ18" s="309"/>
      <c r="AR18" s="217"/>
      <c r="AS18" s="217"/>
      <c r="AT18" s="217"/>
      <c r="AU18" s="217"/>
      <c r="AV18" s="216"/>
      <c r="AW18" s="216"/>
      <c r="AX18" s="216"/>
      <c r="AY18" s="216"/>
      <c r="AZ18" s="216"/>
      <c r="BA18" s="216"/>
      <c r="BB18" s="216"/>
      <c r="BC18" s="216"/>
      <c r="BD18" s="216"/>
      <c r="BE18" s="216"/>
      <c r="BF18" s="292"/>
      <c r="BG18" s="29"/>
    </row>
    <row r="19" spans="1:59" x14ac:dyDescent="0.25">
      <c r="A19" s="29"/>
      <c r="B19" s="170"/>
      <c r="C19" s="30"/>
      <c r="D19" s="31"/>
      <c r="E19" s="31"/>
      <c r="F19" s="31"/>
      <c r="G19" s="32"/>
      <c r="H19" s="33"/>
      <c r="I19" s="29"/>
      <c r="J19" s="30"/>
      <c r="K19" s="30"/>
      <c r="L19" s="30"/>
      <c r="M19" s="30"/>
      <c r="N19" s="30"/>
      <c r="O19" s="30"/>
      <c r="P19" s="59"/>
      <c r="Q19" s="31"/>
      <c r="R19" s="179"/>
      <c r="S19" s="3"/>
      <c r="T19" s="30"/>
      <c r="U19" s="30"/>
      <c r="V19" s="30"/>
      <c r="W19" s="30"/>
      <c r="X19" s="30"/>
      <c r="Y19" s="30"/>
      <c r="Z19" s="151"/>
      <c r="AA19" s="179"/>
      <c r="AB19" s="284"/>
      <c r="AC19" s="284"/>
      <c r="AD19" s="216"/>
      <c r="AE19" s="216"/>
      <c r="AF19" s="216"/>
      <c r="AG19" s="216"/>
      <c r="AH19" s="216"/>
      <c r="AI19" s="216"/>
      <c r="AJ19" s="216"/>
      <c r="AK19" s="29"/>
      <c r="AL19" s="29"/>
      <c r="AM19" s="29"/>
      <c r="AN19" s="231"/>
      <c r="AO19" s="30"/>
      <c r="AP19" s="30"/>
      <c r="AQ19" s="309"/>
      <c r="AR19" s="217"/>
      <c r="AS19" s="217"/>
      <c r="AT19" s="217"/>
      <c r="AU19" s="217"/>
      <c r="AV19" s="216"/>
      <c r="AW19" s="216"/>
      <c r="AX19" s="216"/>
      <c r="AY19" s="216"/>
      <c r="AZ19" s="216"/>
      <c r="BA19" s="216"/>
      <c r="BB19" s="216"/>
      <c r="BC19" s="216"/>
      <c r="BD19" s="216"/>
      <c r="BE19" s="216"/>
      <c r="BF19" s="292"/>
      <c r="BG19" s="29"/>
    </row>
    <row r="20" spans="1:59" x14ac:dyDescent="0.25">
      <c r="A20" s="29"/>
      <c r="B20" s="170"/>
      <c r="C20" s="30"/>
      <c r="D20" s="31"/>
      <c r="E20" s="31"/>
      <c r="F20" s="31"/>
      <c r="G20" s="32"/>
      <c r="H20" s="33"/>
      <c r="I20" s="29"/>
      <c r="J20" s="30"/>
      <c r="K20" s="30"/>
      <c r="L20" s="30"/>
      <c r="M20" s="30"/>
      <c r="N20" s="30"/>
      <c r="O20" s="30"/>
      <c r="P20" s="59"/>
      <c r="Q20" s="31"/>
      <c r="R20" s="179"/>
      <c r="S20" s="3"/>
      <c r="T20" s="30"/>
      <c r="U20" s="30"/>
      <c r="V20" s="30"/>
      <c r="W20" s="30"/>
      <c r="X20" s="30"/>
      <c r="Y20" s="30"/>
      <c r="Z20" s="151"/>
      <c r="AA20" s="179"/>
      <c r="AB20" s="284"/>
      <c r="AC20" s="284"/>
      <c r="AD20" s="216"/>
      <c r="AE20" s="216"/>
      <c r="AF20" s="216"/>
      <c r="AG20" s="216"/>
      <c r="AH20" s="216"/>
      <c r="AI20" s="216"/>
      <c r="AJ20" s="216"/>
      <c r="AK20" s="29"/>
      <c r="AL20" s="29"/>
      <c r="AM20" s="29"/>
      <c r="AN20" s="231"/>
      <c r="AO20" s="30"/>
      <c r="AP20" s="30"/>
      <c r="AQ20" s="309"/>
      <c r="AR20" s="217"/>
      <c r="AS20" s="217"/>
      <c r="AT20" s="217"/>
      <c r="AU20" s="217"/>
      <c r="AV20" s="216"/>
      <c r="AW20" s="216"/>
      <c r="AX20" s="216"/>
      <c r="AY20" s="216"/>
      <c r="AZ20" s="216"/>
      <c r="BA20" s="216"/>
      <c r="BB20" s="216"/>
      <c r="BC20" s="216"/>
      <c r="BD20" s="216"/>
      <c r="BE20" s="216"/>
      <c r="BF20" s="292"/>
      <c r="BG20" s="29"/>
    </row>
    <row r="21" spans="1:59" x14ac:dyDescent="0.25">
      <c r="A21" s="29"/>
      <c r="B21" s="170"/>
      <c r="C21" s="30"/>
      <c r="D21" s="31"/>
      <c r="E21" s="31"/>
      <c r="F21" s="31"/>
      <c r="G21" s="32"/>
      <c r="H21" s="33"/>
      <c r="I21" s="29"/>
      <c r="J21" s="30"/>
      <c r="K21" s="30"/>
      <c r="L21" s="30"/>
      <c r="M21" s="30"/>
      <c r="N21" s="30"/>
      <c r="O21" s="30"/>
      <c r="P21" s="59"/>
      <c r="Q21" s="31"/>
      <c r="R21" s="31"/>
      <c r="S21" s="31"/>
      <c r="T21" s="30"/>
      <c r="U21" s="30"/>
      <c r="V21" s="30"/>
      <c r="W21" s="30"/>
      <c r="X21" s="30"/>
      <c r="Y21" s="30"/>
      <c r="Z21" s="151"/>
      <c r="AA21" s="31"/>
      <c r="AB21" s="284"/>
      <c r="AC21" s="284"/>
      <c r="AD21" s="216"/>
      <c r="AE21" s="216"/>
      <c r="AF21" s="216"/>
      <c r="AG21" s="216"/>
      <c r="AH21" s="216"/>
      <c r="AI21" s="216"/>
      <c r="AJ21" s="216"/>
      <c r="AK21" s="29"/>
      <c r="AL21" s="29"/>
      <c r="AM21" s="29"/>
      <c r="AN21" s="231"/>
      <c r="AO21" s="30"/>
      <c r="AP21" s="30"/>
      <c r="AQ21" s="309"/>
      <c r="AR21" s="217"/>
      <c r="AS21" s="217"/>
      <c r="AT21" s="217"/>
      <c r="AU21" s="217"/>
      <c r="AV21" s="216"/>
      <c r="AW21" s="216"/>
      <c r="AX21" s="216"/>
      <c r="AY21" s="216"/>
      <c r="AZ21" s="216"/>
      <c r="BA21" s="216"/>
      <c r="BB21" s="216"/>
      <c r="BC21" s="216"/>
      <c r="BD21" s="216"/>
      <c r="BE21" s="216"/>
      <c r="BF21" s="292"/>
      <c r="BG21" s="216"/>
    </row>
    <row r="22" spans="1:59" x14ac:dyDescent="0.25">
      <c r="A22" s="29"/>
      <c r="B22" s="170"/>
      <c r="C22" s="30"/>
      <c r="D22" s="31" t="s">
        <v>564</v>
      </c>
      <c r="E22" s="31"/>
      <c r="F22" s="31"/>
      <c r="G22" s="32"/>
      <c r="H22" s="33">
        <f>H64</f>
        <v>727</v>
      </c>
      <c r="I22" s="29"/>
      <c r="J22" s="30">
        <f t="shared" ref="J22:O22" si="1">J64</f>
        <v>6</v>
      </c>
      <c r="K22" s="30">
        <f t="shared" si="1"/>
        <v>9</v>
      </c>
      <c r="L22" s="30">
        <f t="shared" si="1"/>
        <v>1</v>
      </c>
      <c r="M22" s="30">
        <f t="shared" si="1"/>
        <v>0</v>
      </c>
      <c r="N22" s="30">
        <f t="shared" si="1"/>
        <v>7</v>
      </c>
      <c r="O22" s="30">
        <f t="shared" si="1"/>
        <v>17</v>
      </c>
      <c r="P22" s="59"/>
      <c r="Q22" s="3">
        <f>Q64</f>
        <v>11370000</v>
      </c>
      <c r="R22" s="3">
        <f>R64</f>
        <v>1685714</v>
      </c>
      <c r="S22" s="3">
        <f>SUM(S64)</f>
        <v>11300000</v>
      </c>
      <c r="T22" s="30">
        <f t="shared" ref="T22:Y22" si="2">T64</f>
        <v>6</v>
      </c>
      <c r="U22" s="30">
        <f t="shared" si="2"/>
        <v>9</v>
      </c>
      <c r="V22" s="30">
        <f t="shared" si="2"/>
        <v>0</v>
      </c>
      <c r="W22" s="30">
        <f t="shared" si="2"/>
        <v>0</v>
      </c>
      <c r="X22" s="30">
        <f t="shared" si="2"/>
        <v>3</v>
      </c>
      <c r="Y22" s="30">
        <f t="shared" si="2"/>
        <v>12</v>
      </c>
      <c r="Z22" s="151"/>
      <c r="AA22" s="3">
        <f t="shared" ref="AA22:AJ22" si="3">AA64</f>
        <v>0</v>
      </c>
      <c r="AB22" s="3">
        <f t="shared" si="3"/>
        <v>0</v>
      </c>
      <c r="AC22" s="3">
        <f t="shared" si="3"/>
        <v>0</v>
      </c>
      <c r="AD22" s="3">
        <f t="shared" si="3"/>
        <v>0</v>
      </c>
      <c r="AE22" s="3">
        <f t="shared" si="3"/>
        <v>0</v>
      </c>
      <c r="AF22" s="3">
        <f t="shared" si="3"/>
        <v>0</v>
      </c>
      <c r="AG22" s="3">
        <f t="shared" si="3"/>
        <v>0</v>
      </c>
      <c r="AH22" s="3">
        <f t="shared" si="3"/>
        <v>0</v>
      </c>
      <c r="AI22" s="3">
        <f t="shared" si="3"/>
        <v>0</v>
      </c>
      <c r="AJ22" s="3">
        <f t="shared" si="3"/>
        <v>12985714</v>
      </c>
      <c r="AK22" s="29"/>
      <c r="AL22" s="29"/>
      <c r="AM22" s="29"/>
      <c r="AN22" s="231"/>
      <c r="AO22" s="30"/>
      <c r="AP22" s="30"/>
      <c r="AQ22" s="309"/>
      <c r="AR22" s="217"/>
      <c r="AS22" s="217"/>
      <c r="AT22" s="217"/>
      <c r="AU22" s="217"/>
      <c r="AV22" s="3">
        <f t="shared" ref="AV22:BF22" si="4">AV64</f>
        <v>0</v>
      </c>
      <c r="AW22" s="3">
        <f t="shared" si="4"/>
        <v>0</v>
      </c>
      <c r="AX22" s="3">
        <f t="shared" si="4"/>
        <v>0</v>
      </c>
      <c r="AY22" s="3">
        <f t="shared" si="4"/>
        <v>0</v>
      </c>
      <c r="AZ22" s="3">
        <f t="shared" si="4"/>
        <v>0</v>
      </c>
      <c r="BA22" s="3">
        <f t="shared" si="4"/>
        <v>0</v>
      </c>
      <c r="BB22" s="3">
        <f t="shared" si="4"/>
        <v>0</v>
      </c>
      <c r="BC22" s="3">
        <f t="shared" si="4"/>
        <v>0</v>
      </c>
      <c r="BD22" s="3">
        <f t="shared" si="4"/>
        <v>0</v>
      </c>
      <c r="BE22" s="3">
        <f t="shared" si="4"/>
        <v>12985714</v>
      </c>
      <c r="BF22" s="292">
        <f t="shared" si="4"/>
        <v>0</v>
      </c>
      <c r="BG22" s="3"/>
    </row>
    <row r="23" spans="1:59" x14ac:dyDescent="0.25">
      <c r="A23" s="29"/>
      <c r="B23" s="170"/>
      <c r="C23" s="30"/>
      <c r="D23" s="31"/>
      <c r="E23" s="31"/>
      <c r="F23" s="31"/>
      <c r="G23" s="32"/>
      <c r="H23" s="33"/>
      <c r="I23" s="29"/>
      <c r="J23" s="30"/>
      <c r="K23" s="30"/>
      <c r="L23" s="30"/>
      <c r="M23" s="30"/>
      <c r="N23" s="30"/>
      <c r="O23" s="30"/>
      <c r="P23" s="59"/>
      <c r="Q23" s="3"/>
      <c r="R23" s="3"/>
      <c r="S23" s="3"/>
      <c r="T23" s="30"/>
      <c r="U23" s="30"/>
      <c r="V23" s="30"/>
      <c r="W23" s="30"/>
      <c r="X23" s="30"/>
      <c r="Y23" s="30"/>
      <c r="Z23" s="151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29"/>
      <c r="AL23" s="29"/>
      <c r="AM23" s="29"/>
      <c r="AN23" s="231"/>
      <c r="AO23" s="30"/>
      <c r="AP23" s="30"/>
      <c r="AQ23" s="309"/>
      <c r="AR23" s="217"/>
      <c r="AS23" s="217"/>
      <c r="AT23" s="217"/>
      <c r="AU23" s="217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292"/>
      <c r="BG23" s="3"/>
    </row>
    <row r="24" spans="1:59" x14ac:dyDescent="0.25">
      <c r="A24" s="29"/>
      <c r="B24" s="170"/>
      <c r="C24" s="30"/>
      <c r="D24" s="31"/>
      <c r="E24" s="31"/>
      <c r="F24" s="31"/>
      <c r="G24" s="32"/>
      <c r="H24" s="33"/>
      <c r="I24" s="29"/>
      <c r="J24" s="30"/>
      <c r="K24" s="30"/>
      <c r="L24" s="30"/>
      <c r="M24" s="30"/>
      <c r="N24" s="30"/>
      <c r="O24" s="30"/>
      <c r="P24" s="59"/>
      <c r="Q24" s="3"/>
      <c r="R24" s="3"/>
      <c r="S24" s="3"/>
      <c r="T24" s="30"/>
      <c r="U24" s="30"/>
      <c r="V24" s="30"/>
      <c r="W24" s="30"/>
      <c r="X24" s="30"/>
      <c r="Y24" s="30"/>
      <c r="Z24" s="151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29"/>
      <c r="AL24" s="29"/>
      <c r="AM24" s="29"/>
      <c r="AN24" s="231"/>
      <c r="AO24" s="30"/>
      <c r="AP24" s="30"/>
      <c r="AQ24" s="309"/>
      <c r="AR24" s="217"/>
      <c r="AS24" s="217"/>
      <c r="AT24" s="217"/>
      <c r="AU24" s="217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292"/>
      <c r="BG24" s="3"/>
    </row>
    <row r="25" spans="1:59" x14ac:dyDescent="0.25">
      <c r="A25" s="29"/>
      <c r="B25" s="170"/>
      <c r="C25" s="30"/>
      <c r="D25" s="31" t="s">
        <v>565</v>
      </c>
      <c r="E25" s="31"/>
      <c r="F25" s="31"/>
      <c r="G25" s="32"/>
      <c r="H25" s="33">
        <f>H82</f>
        <v>976</v>
      </c>
      <c r="I25" s="29"/>
      <c r="J25" s="30">
        <f t="shared" ref="J25:O25" si="5">J82</f>
        <v>6</v>
      </c>
      <c r="K25" s="30">
        <f t="shared" si="5"/>
        <v>7</v>
      </c>
      <c r="L25" s="30">
        <f t="shared" si="5"/>
        <v>0</v>
      </c>
      <c r="M25" s="30">
        <f t="shared" si="5"/>
        <v>0</v>
      </c>
      <c r="N25" s="30">
        <f t="shared" si="5"/>
        <v>9</v>
      </c>
      <c r="O25" s="30">
        <f t="shared" si="5"/>
        <v>16</v>
      </c>
      <c r="P25" s="59"/>
      <c r="Q25" s="3">
        <f>Q82</f>
        <v>10050000</v>
      </c>
      <c r="R25" s="3">
        <f>R82</f>
        <v>0</v>
      </c>
      <c r="S25" s="3">
        <f>SUM(S82)</f>
        <v>9900000</v>
      </c>
      <c r="T25" s="30">
        <f t="shared" ref="T25:Y25" si="6">T82</f>
        <v>7</v>
      </c>
      <c r="U25" s="30">
        <f t="shared" si="6"/>
        <v>4</v>
      </c>
      <c r="V25" s="30">
        <f t="shared" si="6"/>
        <v>0</v>
      </c>
      <c r="W25" s="30">
        <f t="shared" si="6"/>
        <v>0</v>
      </c>
      <c r="X25" s="30">
        <f t="shared" si="6"/>
        <v>1</v>
      </c>
      <c r="Y25" s="30">
        <f t="shared" si="6"/>
        <v>5</v>
      </c>
      <c r="Z25" s="151"/>
      <c r="AA25" s="3">
        <f t="shared" ref="AA25:AJ25" si="7">AA82</f>
        <v>0</v>
      </c>
      <c r="AB25" s="3">
        <f t="shared" si="7"/>
        <v>0</v>
      </c>
      <c r="AC25" s="3">
        <f t="shared" si="7"/>
        <v>0</v>
      </c>
      <c r="AD25" s="3">
        <f t="shared" si="7"/>
        <v>0</v>
      </c>
      <c r="AE25" s="3">
        <f t="shared" si="7"/>
        <v>0</v>
      </c>
      <c r="AF25" s="3">
        <f t="shared" si="7"/>
        <v>0</v>
      </c>
      <c r="AG25" s="3">
        <f t="shared" si="7"/>
        <v>0</v>
      </c>
      <c r="AH25" s="3">
        <f t="shared" si="7"/>
        <v>0</v>
      </c>
      <c r="AI25" s="3">
        <f t="shared" si="7"/>
        <v>0</v>
      </c>
      <c r="AJ25" s="3">
        <f t="shared" si="7"/>
        <v>9900000</v>
      </c>
      <c r="AK25" s="29"/>
      <c r="AL25" s="29"/>
      <c r="AM25" s="29"/>
      <c r="AN25" s="231"/>
      <c r="AO25" s="30"/>
      <c r="AP25" s="30"/>
      <c r="AQ25" s="309"/>
      <c r="AR25" s="217"/>
      <c r="AS25" s="217"/>
      <c r="AT25" s="217"/>
      <c r="AU25" s="217"/>
      <c r="AV25" s="3">
        <f t="shared" ref="AV25:BF25" si="8">AV82</f>
        <v>0</v>
      </c>
      <c r="AW25" s="3">
        <f t="shared" si="8"/>
        <v>0</v>
      </c>
      <c r="AX25" s="3">
        <f t="shared" si="8"/>
        <v>0</v>
      </c>
      <c r="AY25" s="3">
        <f t="shared" si="8"/>
        <v>0</v>
      </c>
      <c r="AZ25" s="3">
        <f t="shared" si="8"/>
        <v>0</v>
      </c>
      <c r="BA25" s="3">
        <f t="shared" si="8"/>
        <v>0</v>
      </c>
      <c r="BB25" s="3">
        <f t="shared" si="8"/>
        <v>0</v>
      </c>
      <c r="BC25" s="3">
        <f t="shared" si="8"/>
        <v>0</v>
      </c>
      <c r="BD25" s="3">
        <f t="shared" si="8"/>
        <v>0</v>
      </c>
      <c r="BE25" s="3">
        <f t="shared" si="8"/>
        <v>9900000</v>
      </c>
      <c r="BF25" s="292">
        <f t="shared" si="8"/>
        <v>0</v>
      </c>
      <c r="BG25" s="3"/>
    </row>
    <row r="26" spans="1:59" x14ac:dyDescent="0.25">
      <c r="A26" s="29"/>
      <c r="B26" s="170"/>
      <c r="C26" s="30"/>
      <c r="D26" s="31"/>
      <c r="E26" s="31"/>
      <c r="F26" s="31"/>
      <c r="G26" s="32"/>
      <c r="H26" s="33"/>
      <c r="I26" s="29"/>
      <c r="J26" s="30"/>
      <c r="K26" s="30"/>
      <c r="L26" s="30"/>
      <c r="M26" s="30"/>
      <c r="N26" s="30"/>
      <c r="O26" s="30"/>
      <c r="P26" s="59"/>
      <c r="Q26" s="3"/>
      <c r="R26" s="3"/>
      <c r="S26" s="3"/>
      <c r="T26" s="30"/>
      <c r="U26" s="30"/>
      <c r="V26" s="30"/>
      <c r="W26" s="30"/>
      <c r="X26" s="30"/>
      <c r="Y26" s="30"/>
      <c r="Z26" s="151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29"/>
      <c r="AL26" s="29"/>
      <c r="AM26" s="29"/>
      <c r="AN26" s="231"/>
      <c r="AO26" s="30"/>
      <c r="AP26" s="30"/>
      <c r="AQ26" s="309"/>
      <c r="AR26" s="217"/>
      <c r="AS26" s="217"/>
      <c r="AT26" s="217"/>
      <c r="AU26" s="217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292"/>
      <c r="BG26" s="3"/>
    </row>
    <row r="27" spans="1:59" x14ac:dyDescent="0.25">
      <c r="A27" s="29"/>
      <c r="B27" s="170"/>
      <c r="C27" s="30"/>
      <c r="D27" s="31"/>
      <c r="E27" s="31"/>
      <c r="F27" s="31"/>
      <c r="G27" s="32"/>
      <c r="H27" s="33"/>
      <c r="I27" s="29"/>
      <c r="J27" s="30"/>
      <c r="K27" s="30"/>
      <c r="L27" s="30"/>
      <c r="M27" s="30"/>
      <c r="N27" s="30"/>
      <c r="O27" s="30"/>
      <c r="P27" s="59"/>
      <c r="Q27" s="3"/>
      <c r="R27" s="3"/>
      <c r="S27" s="3"/>
      <c r="T27" s="30"/>
      <c r="U27" s="30"/>
      <c r="V27" s="30"/>
      <c r="W27" s="30"/>
      <c r="X27" s="30"/>
      <c r="Y27" s="30"/>
      <c r="Z27" s="151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29"/>
      <c r="AL27" s="29"/>
      <c r="AM27" s="29"/>
      <c r="AN27" s="231"/>
      <c r="AO27" s="30"/>
      <c r="AP27" s="30"/>
      <c r="AQ27" s="309"/>
      <c r="AR27" s="217"/>
      <c r="AS27" s="217"/>
      <c r="AT27" s="217"/>
      <c r="AU27" s="217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292"/>
      <c r="BG27" s="3"/>
    </row>
    <row r="28" spans="1:59" x14ac:dyDescent="0.25">
      <c r="A28" s="29"/>
      <c r="B28" s="170"/>
      <c r="C28" s="30"/>
      <c r="D28" s="31" t="s">
        <v>568</v>
      </c>
      <c r="E28" s="31"/>
      <c r="F28" s="31"/>
      <c r="G28" s="32"/>
      <c r="H28" s="33">
        <f>H99</f>
        <v>3898</v>
      </c>
      <c r="I28" s="29"/>
      <c r="J28" s="30">
        <f t="shared" ref="J28:O28" si="9">J99</f>
        <v>15</v>
      </c>
      <c r="K28" s="30">
        <f t="shared" si="9"/>
        <v>25</v>
      </c>
      <c r="L28" s="30">
        <f t="shared" si="9"/>
        <v>1</v>
      </c>
      <c r="M28" s="30">
        <f t="shared" si="9"/>
        <v>1</v>
      </c>
      <c r="N28" s="30">
        <f t="shared" si="9"/>
        <v>24</v>
      </c>
      <c r="O28" s="30">
        <f t="shared" si="9"/>
        <v>51</v>
      </c>
      <c r="P28" s="59"/>
      <c r="Q28" s="3">
        <f>Q99</f>
        <v>30530000</v>
      </c>
      <c r="R28" s="3">
        <f>R99</f>
        <v>3814285.7</v>
      </c>
      <c r="S28" s="3">
        <f>SUM(S99)</f>
        <v>36156775.230000004</v>
      </c>
      <c r="T28" s="30">
        <f t="shared" ref="T28:Y28" si="10">T99</f>
        <v>17</v>
      </c>
      <c r="U28" s="30">
        <f t="shared" si="10"/>
        <v>31</v>
      </c>
      <c r="V28" s="30">
        <f t="shared" si="10"/>
        <v>0</v>
      </c>
      <c r="W28" s="30">
        <f t="shared" si="10"/>
        <v>1</v>
      </c>
      <c r="X28" s="30">
        <f t="shared" si="10"/>
        <v>22</v>
      </c>
      <c r="Y28" s="30">
        <f t="shared" si="10"/>
        <v>54</v>
      </c>
      <c r="Z28" s="151"/>
      <c r="AA28" s="3">
        <f t="shared" ref="AA28:AJ28" si="11">AA99</f>
        <v>0</v>
      </c>
      <c r="AB28" s="3">
        <f t="shared" si="11"/>
        <v>0</v>
      </c>
      <c r="AC28" s="3">
        <f t="shared" si="11"/>
        <v>0</v>
      </c>
      <c r="AD28" s="3">
        <f t="shared" si="11"/>
        <v>0</v>
      </c>
      <c r="AE28" s="3">
        <f t="shared" si="11"/>
        <v>0</v>
      </c>
      <c r="AF28" s="3">
        <f t="shared" si="11"/>
        <v>0</v>
      </c>
      <c r="AG28" s="3">
        <f t="shared" si="11"/>
        <v>0</v>
      </c>
      <c r="AH28" s="3">
        <f t="shared" si="11"/>
        <v>0</v>
      </c>
      <c r="AI28" s="3">
        <f t="shared" si="11"/>
        <v>0</v>
      </c>
      <c r="AJ28" s="3">
        <f t="shared" si="11"/>
        <v>39971060.93</v>
      </c>
      <c r="AK28" s="29"/>
      <c r="AL28" s="29"/>
      <c r="AM28" s="29"/>
      <c r="AN28" s="231"/>
      <c r="AO28" s="30"/>
      <c r="AP28" s="30"/>
      <c r="AQ28" s="309"/>
      <c r="AR28" s="217"/>
      <c r="AS28" s="217"/>
      <c r="AT28" s="217"/>
      <c r="AU28" s="217"/>
      <c r="AV28" s="3">
        <f t="shared" ref="AV28:BF28" si="12">AV99</f>
        <v>6720450.4995999988</v>
      </c>
      <c r="AW28" s="3">
        <f t="shared" si="12"/>
        <v>0</v>
      </c>
      <c r="AX28" s="3">
        <f t="shared" si="12"/>
        <v>0</v>
      </c>
      <c r="AY28" s="3">
        <f t="shared" si="12"/>
        <v>0</v>
      </c>
      <c r="AZ28" s="3">
        <f t="shared" si="12"/>
        <v>0</v>
      </c>
      <c r="BA28" s="3">
        <f t="shared" si="12"/>
        <v>0</v>
      </c>
      <c r="BB28" s="3">
        <f t="shared" si="12"/>
        <v>0</v>
      </c>
      <c r="BC28" s="3">
        <f t="shared" si="12"/>
        <v>0</v>
      </c>
      <c r="BD28" s="3">
        <f t="shared" si="12"/>
        <v>6720450.4995999988</v>
      </c>
      <c r="BE28" s="3">
        <f t="shared" si="12"/>
        <v>33250610.430400003</v>
      </c>
      <c r="BF28" s="292">
        <f t="shared" si="12"/>
        <v>0</v>
      </c>
      <c r="BG28" s="3"/>
    </row>
    <row r="29" spans="1:59" x14ac:dyDescent="0.25">
      <c r="A29" s="29"/>
      <c r="B29" s="170"/>
      <c r="C29" s="30"/>
      <c r="D29" s="31"/>
      <c r="E29" s="31"/>
      <c r="F29" s="31"/>
      <c r="G29" s="32"/>
      <c r="H29" s="33"/>
      <c r="I29" s="29"/>
      <c r="J29" s="30"/>
      <c r="K29" s="30"/>
      <c r="L29" s="30"/>
      <c r="M29" s="30"/>
      <c r="N29" s="30"/>
      <c r="O29" s="30"/>
      <c r="P29" s="59"/>
      <c r="Q29" s="3"/>
      <c r="R29" s="3"/>
      <c r="S29" s="3"/>
      <c r="T29" s="30"/>
      <c r="U29" s="30"/>
      <c r="V29" s="30"/>
      <c r="W29" s="30"/>
      <c r="X29" s="30"/>
      <c r="Y29" s="30"/>
      <c r="Z29" s="151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29"/>
      <c r="AL29" s="29"/>
      <c r="AM29" s="29"/>
      <c r="AN29" s="231"/>
      <c r="AO29" s="30"/>
      <c r="AP29" s="30"/>
      <c r="AQ29" s="309"/>
      <c r="AR29" s="217"/>
      <c r="AS29" s="217"/>
      <c r="AT29" s="217"/>
      <c r="AU29" s="217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292"/>
      <c r="BG29" s="3"/>
    </row>
    <row r="30" spans="1:59" x14ac:dyDescent="0.25">
      <c r="A30" s="29"/>
      <c r="B30" s="170"/>
      <c r="C30" s="30"/>
      <c r="D30" s="31"/>
      <c r="E30" s="31"/>
      <c r="F30" s="31"/>
      <c r="G30" s="32"/>
      <c r="H30" s="33"/>
      <c r="I30" s="29"/>
      <c r="J30" s="30"/>
      <c r="K30" s="30"/>
      <c r="L30" s="30"/>
      <c r="M30" s="30"/>
      <c r="N30" s="30"/>
      <c r="O30" s="30"/>
      <c r="P30" s="59"/>
      <c r="Q30" s="3"/>
      <c r="R30" s="3"/>
      <c r="S30" s="3"/>
      <c r="T30" s="30"/>
      <c r="U30" s="30"/>
      <c r="V30" s="30"/>
      <c r="W30" s="30"/>
      <c r="X30" s="30"/>
      <c r="Y30" s="30"/>
      <c r="Z30" s="151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29"/>
      <c r="AL30" s="29"/>
      <c r="AM30" s="29"/>
      <c r="AN30" s="231"/>
      <c r="AO30" s="30"/>
      <c r="AP30" s="30"/>
      <c r="AQ30" s="309"/>
      <c r="AR30" s="217"/>
      <c r="AS30" s="217"/>
      <c r="AT30" s="217"/>
      <c r="AU30" s="217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292"/>
      <c r="BG30" s="3"/>
    </row>
    <row r="31" spans="1:59" x14ac:dyDescent="0.25">
      <c r="A31" s="29"/>
      <c r="B31" s="170"/>
      <c r="C31" s="30"/>
      <c r="D31" s="31" t="s">
        <v>567</v>
      </c>
      <c r="E31" s="31"/>
      <c r="F31" s="31"/>
      <c r="G31" s="32"/>
      <c r="H31" s="33">
        <f>H135</f>
        <v>1224</v>
      </c>
      <c r="I31" s="29"/>
      <c r="J31" s="30">
        <f t="shared" ref="J31:O31" si="13">J135</f>
        <v>13</v>
      </c>
      <c r="K31" s="30">
        <f t="shared" si="13"/>
        <v>25</v>
      </c>
      <c r="L31" s="30">
        <f t="shared" si="13"/>
        <v>0</v>
      </c>
      <c r="M31" s="30">
        <f t="shared" si="13"/>
        <v>0</v>
      </c>
      <c r="N31" s="30">
        <f t="shared" si="13"/>
        <v>16</v>
      </c>
      <c r="O31" s="30">
        <f t="shared" si="13"/>
        <v>41</v>
      </c>
      <c r="P31" s="59"/>
      <c r="Q31" s="3">
        <f t="shared" ref="Q31:R31" si="14">Q135</f>
        <v>18370000</v>
      </c>
      <c r="R31" s="3">
        <f t="shared" si="14"/>
        <v>300000</v>
      </c>
      <c r="S31" s="3">
        <f>SUM(S135)</f>
        <v>18308753.16</v>
      </c>
      <c r="T31" s="30">
        <f t="shared" ref="T31:Y31" si="15">T135</f>
        <v>14</v>
      </c>
      <c r="U31" s="30">
        <f t="shared" si="15"/>
        <v>21</v>
      </c>
      <c r="V31" s="30">
        <f t="shared" si="15"/>
        <v>0</v>
      </c>
      <c r="W31" s="30">
        <f t="shared" si="15"/>
        <v>0</v>
      </c>
      <c r="X31" s="30">
        <f t="shared" si="15"/>
        <v>11</v>
      </c>
      <c r="Y31" s="30">
        <f t="shared" si="15"/>
        <v>32</v>
      </c>
      <c r="Z31" s="151"/>
      <c r="AA31" s="3">
        <f t="shared" ref="AA31:AJ31" si="16">AA135</f>
        <v>0</v>
      </c>
      <c r="AB31" s="3">
        <f t="shared" si="16"/>
        <v>0</v>
      </c>
      <c r="AC31" s="3">
        <f t="shared" si="16"/>
        <v>0</v>
      </c>
      <c r="AD31" s="3">
        <f t="shared" si="16"/>
        <v>0</v>
      </c>
      <c r="AE31" s="3">
        <f t="shared" si="16"/>
        <v>0</v>
      </c>
      <c r="AF31" s="3">
        <f t="shared" si="16"/>
        <v>0</v>
      </c>
      <c r="AG31" s="3">
        <f t="shared" si="16"/>
        <v>0</v>
      </c>
      <c r="AH31" s="3">
        <f t="shared" si="16"/>
        <v>0</v>
      </c>
      <c r="AI31" s="3">
        <f t="shared" si="16"/>
        <v>0</v>
      </c>
      <c r="AJ31" s="3">
        <f t="shared" si="16"/>
        <v>18608753.16</v>
      </c>
      <c r="AK31" s="29"/>
      <c r="AL31" s="29"/>
      <c r="AM31" s="29"/>
      <c r="AN31" s="231"/>
      <c r="AO31" s="30"/>
      <c r="AP31" s="30"/>
      <c r="AQ31" s="309"/>
      <c r="AR31" s="217"/>
      <c r="AS31" s="217"/>
      <c r="AT31" s="217"/>
      <c r="AU31" s="217"/>
      <c r="AV31" s="3">
        <f t="shared" ref="AV31:BF31" si="17">AV135</f>
        <v>203490.40159999998</v>
      </c>
      <c r="AW31" s="3">
        <f t="shared" si="17"/>
        <v>0</v>
      </c>
      <c r="AX31" s="3">
        <f t="shared" si="17"/>
        <v>0</v>
      </c>
      <c r="AY31" s="3">
        <f t="shared" si="17"/>
        <v>0</v>
      </c>
      <c r="AZ31" s="3">
        <f t="shared" si="17"/>
        <v>0</v>
      </c>
      <c r="BA31" s="3">
        <f t="shared" si="17"/>
        <v>0</v>
      </c>
      <c r="BB31" s="3">
        <f t="shared" si="17"/>
        <v>0</v>
      </c>
      <c r="BC31" s="3">
        <f t="shared" si="17"/>
        <v>5262.68</v>
      </c>
      <c r="BD31" s="3">
        <f t="shared" si="17"/>
        <v>208753.08159999998</v>
      </c>
      <c r="BE31" s="3">
        <f t="shared" si="17"/>
        <v>18400000.078400001</v>
      </c>
      <c r="BF31" s="292">
        <f t="shared" si="17"/>
        <v>0</v>
      </c>
      <c r="BG31" s="3"/>
    </row>
    <row r="32" spans="1:59" x14ac:dyDescent="0.25">
      <c r="A32" s="29"/>
      <c r="B32" s="170"/>
      <c r="C32" s="30"/>
      <c r="D32" s="31"/>
      <c r="E32" s="31"/>
      <c r="F32" s="31"/>
      <c r="G32" s="32"/>
      <c r="H32" s="33"/>
      <c r="I32" s="29"/>
      <c r="J32" s="30"/>
      <c r="K32" s="30"/>
      <c r="L32" s="30"/>
      <c r="M32" s="30"/>
      <c r="N32" s="30"/>
      <c r="O32" s="30"/>
      <c r="P32" s="59"/>
      <c r="Q32" s="3"/>
      <c r="R32" s="3"/>
      <c r="S32" s="3"/>
      <c r="T32" s="30"/>
      <c r="U32" s="30"/>
      <c r="V32" s="30"/>
      <c r="W32" s="30"/>
      <c r="X32" s="30"/>
      <c r="Y32" s="30"/>
      <c r="Z32" s="151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29"/>
      <c r="AL32" s="29"/>
      <c r="AM32" s="29"/>
      <c r="AN32" s="231"/>
      <c r="AO32" s="30"/>
      <c r="AP32" s="30"/>
      <c r="AQ32" s="309"/>
      <c r="AR32" s="217"/>
      <c r="AS32" s="217"/>
      <c r="AT32" s="217"/>
      <c r="AU32" s="217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292"/>
      <c r="BG32" s="3"/>
    </row>
    <row r="33" spans="1:59" x14ac:dyDescent="0.25">
      <c r="A33" s="29"/>
      <c r="B33" s="170"/>
      <c r="C33" s="30"/>
      <c r="D33" s="31"/>
      <c r="E33" s="31"/>
      <c r="F33" s="31"/>
      <c r="G33" s="32"/>
      <c r="H33" s="33"/>
      <c r="I33" s="29"/>
      <c r="J33" s="30"/>
      <c r="K33" s="30"/>
      <c r="L33" s="30"/>
      <c r="M33" s="30"/>
      <c r="N33" s="30"/>
      <c r="O33" s="30"/>
      <c r="P33" s="59"/>
      <c r="Q33" s="3"/>
      <c r="R33" s="3"/>
      <c r="S33" s="3"/>
      <c r="T33" s="30"/>
      <c r="U33" s="30"/>
      <c r="V33" s="30"/>
      <c r="W33" s="30"/>
      <c r="X33" s="30"/>
      <c r="Y33" s="30"/>
      <c r="Z33" s="151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29"/>
      <c r="AL33" s="29"/>
      <c r="AM33" s="29"/>
      <c r="AN33" s="231"/>
      <c r="AO33" s="30"/>
      <c r="AP33" s="30"/>
      <c r="AQ33" s="309"/>
      <c r="AR33" s="217"/>
      <c r="AS33" s="217"/>
      <c r="AT33" s="217"/>
      <c r="AU33" s="217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292"/>
      <c r="BG33" s="3"/>
    </row>
    <row r="34" spans="1:59" x14ac:dyDescent="0.25">
      <c r="A34" s="29"/>
      <c r="B34" s="170"/>
      <c r="C34" s="30"/>
      <c r="D34" s="31" t="s">
        <v>569</v>
      </c>
      <c r="E34" s="31"/>
      <c r="F34" s="31"/>
      <c r="G34" s="32"/>
      <c r="H34" s="33">
        <f>H173</f>
        <v>2781</v>
      </c>
      <c r="I34" s="29"/>
      <c r="J34" s="30">
        <f t="shared" ref="J34:O34" si="18">J173</f>
        <v>16</v>
      </c>
      <c r="K34" s="30">
        <f t="shared" si="18"/>
        <v>29</v>
      </c>
      <c r="L34" s="30">
        <f t="shared" si="18"/>
        <v>2</v>
      </c>
      <c r="M34" s="30">
        <f t="shared" si="18"/>
        <v>2</v>
      </c>
      <c r="N34" s="30">
        <f t="shared" si="18"/>
        <v>34</v>
      </c>
      <c r="O34" s="30">
        <f t="shared" si="18"/>
        <v>67</v>
      </c>
      <c r="P34" s="59"/>
      <c r="Q34" s="3">
        <f t="shared" ref="Q34:S34" si="19">Q173</f>
        <v>41860000</v>
      </c>
      <c r="R34" s="3">
        <f t="shared" si="19"/>
        <v>3618214.14</v>
      </c>
      <c r="S34" s="3">
        <f t="shared" si="19"/>
        <v>41780000</v>
      </c>
      <c r="T34" s="30">
        <f t="shared" ref="T34:Y34" si="20">T173</f>
        <v>17</v>
      </c>
      <c r="U34" s="30">
        <f t="shared" si="20"/>
        <v>26</v>
      </c>
      <c r="V34" s="30">
        <f t="shared" si="20"/>
        <v>2</v>
      </c>
      <c r="W34" s="30">
        <f t="shared" si="20"/>
        <v>3</v>
      </c>
      <c r="X34" s="30">
        <f t="shared" si="20"/>
        <v>32</v>
      </c>
      <c r="Y34" s="30">
        <f t="shared" si="20"/>
        <v>63</v>
      </c>
      <c r="Z34" s="151"/>
      <c r="AA34" s="3">
        <f t="shared" ref="AA34:AJ34" si="21">AA173</f>
        <v>1867863.11</v>
      </c>
      <c r="AB34" s="3">
        <f t="shared" si="21"/>
        <v>28615.93</v>
      </c>
      <c r="AC34" s="3">
        <f t="shared" si="21"/>
        <v>0</v>
      </c>
      <c r="AD34" s="3">
        <f t="shared" si="21"/>
        <v>0</v>
      </c>
      <c r="AE34" s="3">
        <f t="shared" si="21"/>
        <v>0</v>
      </c>
      <c r="AF34" s="3">
        <f t="shared" si="21"/>
        <v>0</v>
      </c>
      <c r="AG34" s="3">
        <f t="shared" si="21"/>
        <v>0</v>
      </c>
      <c r="AH34" s="3">
        <f t="shared" si="21"/>
        <v>49046.87</v>
      </c>
      <c r="AI34" s="3">
        <f t="shared" si="21"/>
        <v>0</v>
      </c>
      <c r="AJ34" s="3">
        <f t="shared" si="21"/>
        <v>48205357</v>
      </c>
      <c r="AK34" s="29"/>
      <c r="AL34" s="29"/>
      <c r="AM34" s="29"/>
      <c r="AN34" s="231"/>
      <c r="AO34" s="30"/>
      <c r="AP34" s="30"/>
      <c r="AQ34" s="309"/>
      <c r="AR34" s="217"/>
      <c r="AS34" s="217"/>
      <c r="AT34" s="217"/>
      <c r="AU34" s="217"/>
      <c r="AV34" s="3">
        <f t="shared" ref="AV34:BF34" si="22">AV173</f>
        <v>3835724.25</v>
      </c>
      <c r="AW34" s="3">
        <f t="shared" si="22"/>
        <v>0</v>
      </c>
      <c r="AX34" s="3">
        <f t="shared" si="22"/>
        <v>0</v>
      </c>
      <c r="AY34" s="3">
        <f t="shared" si="22"/>
        <v>0</v>
      </c>
      <c r="AZ34" s="3">
        <f t="shared" si="22"/>
        <v>0</v>
      </c>
      <c r="BA34" s="3">
        <f t="shared" si="22"/>
        <v>0</v>
      </c>
      <c r="BB34" s="3">
        <f t="shared" si="22"/>
        <v>0</v>
      </c>
      <c r="BC34" s="3">
        <f t="shared" si="22"/>
        <v>0</v>
      </c>
      <c r="BD34" s="3">
        <f t="shared" si="22"/>
        <v>3835724.25</v>
      </c>
      <c r="BE34" s="3">
        <f t="shared" si="22"/>
        <v>41562489.890000001</v>
      </c>
      <c r="BF34" s="292">
        <f t="shared" si="22"/>
        <v>0</v>
      </c>
      <c r="BG34" s="3"/>
    </row>
    <row r="35" spans="1:59" x14ac:dyDescent="0.25">
      <c r="A35" s="29"/>
      <c r="B35" s="170"/>
      <c r="C35" s="30"/>
      <c r="D35" s="31"/>
      <c r="E35" s="31"/>
      <c r="F35" s="31"/>
      <c r="G35" s="32"/>
      <c r="H35" s="33"/>
      <c r="I35" s="29"/>
      <c r="J35" s="30"/>
      <c r="K35" s="30"/>
      <c r="L35" s="30"/>
      <c r="M35" s="30"/>
      <c r="N35" s="30"/>
      <c r="O35" s="30"/>
      <c r="P35" s="59"/>
      <c r="Q35" s="3"/>
      <c r="R35" s="3"/>
      <c r="S35" s="3"/>
      <c r="T35" s="30"/>
      <c r="U35" s="30"/>
      <c r="V35" s="30"/>
      <c r="W35" s="30"/>
      <c r="X35" s="30"/>
      <c r="Y35" s="30"/>
      <c r="Z35" s="151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29"/>
      <c r="AL35" s="29"/>
      <c r="AM35" s="29"/>
      <c r="AN35" s="231"/>
      <c r="AO35" s="30"/>
      <c r="AP35" s="30"/>
      <c r="AQ35" s="309"/>
      <c r="AR35" s="217"/>
      <c r="AS35" s="217"/>
      <c r="AT35" s="217"/>
      <c r="AU35" s="217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292"/>
      <c r="BG35" s="3"/>
    </row>
    <row r="36" spans="1:59" x14ac:dyDescent="0.25">
      <c r="A36" s="29"/>
      <c r="B36" s="170"/>
      <c r="C36" s="30"/>
      <c r="D36" s="31"/>
      <c r="E36" s="31"/>
      <c r="F36" s="31"/>
      <c r="G36" s="32"/>
      <c r="H36" s="33"/>
      <c r="I36" s="29"/>
      <c r="J36" s="30"/>
      <c r="K36" s="30"/>
      <c r="L36" s="30"/>
      <c r="M36" s="30"/>
      <c r="N36" s="30"/>
      <c r="O36" s="30"/>
      <c r="P36" s="59"/>
      <c r="Q36" s="3"/>
      <c r="R36" s="3"/>
      <c r="S36" s="3"/>
      <c r="T36" s="30"/>
      <c r="U36" s="30"/>
      <c r="V36" s="30"/>
      <c r="W36" s="30"/>
      <c r="X36" s="30"/>
      <c r="Y36" s="30"/>
      <c r="Z36" s="151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29"/>
      <c r="AL36" s="29"/>
      <c r="AM36" s="29"/>
      <c r="AN36" s="231"/>
      <c r="AO36" s="30"/>
      <c r="AP36" s="30"/>
      <c r="AQ36" s="309"/>
      <c r="AR36" s="217"/>
      <c r="AS36" s="217"/>
      <c r="AT36" s="217"/>
      <c r="AU36" s="217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292"/>
      <c r="BG36" s="3"/>
    </row>
    <row r="37" spans="1:59" x14ac:dyDescent="0.25">
      <c r="A37" s="29"/>
      <c r="B37" s="170"/>
      <c r="C37" s="30"/>
      <c r="D37" s="31" t="s">
        <v>570</v>
      </c>
      <c r="E37" s="31"/>
      <c r="F37" s="31"/>
      <c r="G37" s="32"/>
      <c r="H37" s="33">
        <f>H220</f>
        <v>980</v>
      </c>
      <c r="I37" s="29"/>
      <c r="J37" s="30">
        <f t="shared" ref="J37:O37" si="23">J220</f>
        <v>13</v>
      </c>
      <c r="K37" s="30">
        <f t="shared" si="23"/>
        <v>15</v>
      </c>
      <c r="L37" s="30">
        <f t="shared" si="23"/>
        <v>0</v>
      </c>
      <c r="M37" s="30">
        <f t="shared" si="23"/>
        <v>0</v>
      </c>
      <c r="N37" s="30">
        <f t="shared" si="23"/>
        <v>16</v>
      </c>
      <c r="O37" s="30">
        <f t="shared" si="23"/>
        <v>31</v>
      </c>
      <c r="P37" s="59"/>
      <c r="Q37" s="3">
        <f t="shared" ref="Q37:R37" si="24">Q220</f>
        <v>21620000</v>
      </c>
      <c r="R37" s="3">
        <f t="shared" si="24"/>
        <v>0</v>
      </c>
      <c r="S37" s="3">
        <f>SUM(S220)</f>
        <v>22050000</v>
      </c>
      <c r="T37" s="30">
        <f t="shared" ref="T37:Y37" si="25">T220</f>
        <v>13</v>
      </c>
      <c r="U37" s="30">
        <f t="shared" si="25"/>
        <v>10</v>
      </c>
      <c r="V37" s="30">
        <f t="shared" si="25"/>
        <v>0</v>
      </c>
      <c r="W37" s="30">
        <f t="shared" si="25"/>
        <v>0</v>
      </c>
      <c r="X37" s="30">
        <f t="shared" si="25"/>
        <v>15</v>
      </c>
      <c r="Y37" s="30">
        <f t="shared" si="25"/>
        <v>25</v>
      </c>
      <c r="Z37" s="151"/>
      <c r="AA37" s="3">
        <f t="shared" ref="AA37:AJ37" si="26">AA220</f>
        <v>0</v>
      </c>
      <c r="AB37" s="3">
        <f t="shared" si="26"/>
        <v>0</v>
      </c>
      <c r="AC37" s="3">
        <f t="shared" si="26"/>
        <v>0</v>
      </c>
      <c r="AD37" s="3">
        <f t="shared" si="26"/>
        <v>0</v>
      </c>
      <c r="AE37" s="3">
        <f t="shared" si="26"/>
        <v>0</v>
      </c>
      <c r="AF37" s="3">
        <f t="shared" si="26"/>
        <v>0</v>
      </c>
      <c r="AG37" s="3">
        <f t="shared" si="26"/>
        <v>0</v>
      </c>
      <c r="AH37" s="3">
        <f t="shared" si="26"/>
        <v>0</v>
      </c>
      <c r="AI37" s="3">
        <f t="shared" si="26"/>
        <v>0</v>
      </c>
      <c r="AJ37" s="3">
        <f t="shared" si="26"/>
        <v>22050000</v>
      </c>
      <c r="AK37" s="29"/>
      <c r="AL37" s="29"/>
      <c r="AM37" s="29"/>
      <c r="AN37" s="231"/>
      <c r="AO37" s="30"/>
      <c r="AP37" s="30"/>
      <c r="AQ37" s="309"/>
      <c r="AR37" s="217"/>
      <c r="AS37" s="217"/>
      <c r="AT37" s="217"/>
      <c r="AU37" s="217"/>
      <c r="AV37" s="3">
        <f t="shared" ref="AV37:BF37" si="27">AV220</f>
        <v>0</v>
      </c>
      <c r="AW37" s="3">
        <f t="shared" si="27"/>
        <v>0</v>
      </c>
      <c r="AX37" s="3">
        <f t="shared" si="27"/>
        <v>0</v>
      </c>
      <c r="AY37" s="3">
        <f t="shared" si="27"/>
        <v>0</v>
      </c>
      <c r="AZ37" s="3">
        <f t="shared" si="27"/>
        <v>0</v>
      </c>
      <c r="BA37" s="3">
        <f t="shared" si="27"/>
        <v>0</v>
      </c>
      <c r="BB37" s="3">
        <f t="shared" si="27"/>
        <v>0</v>
      </c>
      <c r="BC37" s="3">
        <f t="shared" si="27"/>
        <v>0</v>
      </c>
      <c r="BD37" s="3">
        <f t="shared" si="27"/>
        <v>0</v>
      </c>
      <c r="BE37" s="3">
        <f t="shared" si="27"/>
        <v>22050000</v>
      </c>
      <c r="BF37" s="292">
        <f t="shared" si="27"/>
        <v>0</v>
      </c>
      <c r="BG37" s="3"/>
    </row>
    <row r="38" spans="1:59" x14ac:dyDescent="0.25">
      <c r="A38" s="29"/>
      <c r="B38" s="170"/>
      <c r="C38" s="30"/>
      <c r="D38" s="31"/>
      <c r="E38" s="31"/>
      <c r="F38" s="31"/>
      <c r="G38" s="32"/>
      <c r="H38" s="33"/>
      <c r="I38" s="29"/>
      <c r="J38" s="30"/>
      <c r="K38" s="30"/>
      <c r="L38" s="30"/>
      <c r="M38" s="30"/>
      <c r="N38" s="30"/>
      <c r="O38" s="30"/>
      <c r="P38" s="59"/>
      <c r="Q38" s="3"/>
      <c r="R38" s="3"/>
      <c r="S38" s="3"/>
      <c r="T38" s="30"/>
      <c r="U38" s="30"/>
      <c r="V38" s="30"/>
      <c r="W38" s="30"/>
      <c r="X38" s="30"/>
      <c r="Y38" s="30"/>
      <c r="Z38" s="151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29"/>
      <c r="AL38" s="29"/>
      <c r="AM38" s="29"/>
      <c r="AN38" s="231"/>
      <c r="AO38" s="30"/>
      <c r="AP38" s="30"/>
      <c r="AQ38" s="309"/>
      <c r="AR38" s="217"/>
      <c r="AS38" s="217"/>
      <c r="AT38" s="217"/>
      <c r="AU38" s="217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292"/>
      <c r="BG38" s="3"/>
    </row>
    <row r="39" spans="1:59" x14ac:dyDescent="0.25">
      <c r="A39" s="29"/>
      <c r="B39" s="170"/>
      <c r="C39" s="30"/>
      <c r="D39" s="31"/>
      <c r="E39" s="31"/>
      <c r="F39" s="31"/>
      <c r="G39" s="32"/>
      <c r="H39" s="33"/>
      <c r="I39" s="29"/>
      <c r="J39" s="30"/>
      <c r="K39" s="30"/>
      <c r="L39" s="30"/>
      <c r="M39" s="30"/>
      <c r="N39" s="30"/>
      <c r="O39" s="30"/>
      <c r="P39" s="59"/>
      <c r="Q39" s="3"/>
      <c r="R39" s="3"/>
      <c r="S39" s="3"/>
      <c r="T39" s="30"/>
      <c r="U39" s="30"/>
      <c r="V39" s="30"/>
      <c r="W39" s="30"/>
      <c r="X39" s="30"/>
      <c r="Y39" s="30"/>
      <c r="Z39" s="151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29"/>
      <c r="AL39" s="29"/>
      <c r="AM39" s="29"/>
      <c r="AN39" s="231"/>
      <c r="AO39" s="30"/>
      <c r="AP39" s="30"/>
      <c r="AQ39" s="309"/>
      <c r="AR39" s="217"/>
      <c r="AS39" s="217"/>
      <c r="AT39" s="217"/>
      <c r="AU39" s="217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292"/>
      <c r="BG39" s="3"/>
    </row>
    <row r="40" spans="1:59" x14ac:dyDescent="0.25">
      <c r="A40" s="29"/>
      <c r="B40" s="170"/>
      <c r="C40" s="30"/>
      <c r="D40" s="31" t="s">
        <v>571</v>
      </c>
      <c r="E40" s="31"/>
      <c r="F40" s="31"/>
      <c r="G40" s="32"/>
      <c r="H40" s="33">
        <f>H243</f>
        <v>1663</v>
      </c>
      <c r="I40" s="29"/>
      <c r="J40" s="30">
        <f t="shared" ref="J40:O40" si="28">J243</f>
        <v>8</v>
      </c>
      <c r="K40" s="30">
        <f t="shared" si="28"/>
        <v>13</v>
      </c>
      <c r="L40" s="30">
        <f t="shared" si="28"/>
        <v>0</v>
      </c>
      <c r="M40" s="30">
        <f t="shared" si="28"/>
        <v>0</v>
      </c>
      <c r="N40" s="30">
        <f t="shared" si="28"/>
        <v>4</v>
      </c>
      <c r="O40" s="30">
        <f t="shared" si="28"/>
        <v>17</v>
      </c>
      <c r="P40" s="59"/>
      <c r="Q40" s="3">
        <f t="shared" ref="Q40:R40" si="29">Q243</f>
        <v>15300000</v>
      </c>
      <c r="R40" s="3">
        <f t="shared" si="29"/>
        <v>0</v>
      </c>
      <c r="S40" s="3">
        <f>SUM(S243)</f>
        <v>19898491.609999999</v>
      </c>
      <c r="T40" s="30">
        <f t="shared" ref="T40:Y40" si="30">T243</f>
        <v>8</v>
      </c>
      <c r="U40" s="30">
        <f t="shared" si="30"/>
        <v>13</v>
      </c>
      <c r="V40" s="30">
        <f t="shared" si="30"/>
        <v>0</v>
      </c>
      <c r="W40" s="30">
        <f t="shared" si="30"/>
        <v>0</v>
      </c>
      <c r="X40" s="30">
        <f t="shared" si="30"/>
        <v>6</v>
      </c>
      <c r="Y40" s="30">
        <f t="shared" si="30"/>
        <v>19</v>
      </c>
      <c r="Z40" s="151"/>
      <c r="AA40" s="3">
        <f t="shared" ref="AA40:AJ40" si="31">AA243</f>
        <v>4933624.6399999997</v>
      </c>
      <c r="AB40" s="3">
        <f t="shared" si="31"/>
        <v>416885.98</v>
      </c>
      <c r="AC40" s="3">
        <f t="shared" si="31"/>
        <v>492950.18</v>
      </c>
      <c r="AD40" s="3">
        <f t="shared" si="31"/>
        <v>0</v>
      </c>
      <c r="AE40" s="3">
        <f t="shared" si="31"/>
        <v>0</v>
      </c>
      <c r="AF40" s="3">
        <f t="shared" si="31"/>
        <v>0</v>
      </c>
      <c r="AG40" s="3">
        <f t="shared" si="31"/>
        <v>0</v>
      </c>
      <c r="AH40" s="3">
        <f t="shared" si="31"/>
        <v>151123.99</v>
      </c>
      <c r="AI40" s="3">
        <f t="shared" si="31"/>
        <v>5994584.7899999991</v>
      </c>
      <c r="AJ40" s="3">
        <f t="shared" si="31"/>
        <v>13903906.82</v>
      </c>
      <c r="AK40" s="29"/>
      <c r="AL40" s="29"/>
      <c r="AM40" s="29"/>
      <c r="AN40" s="231"/>
      <c r="AO40" s="30"/>
      <c r="AP40" s="30"/>
      <c r="AQ40" s="309"/>
      <c r="AR40" s="217"/>
      <c r="AS40" s="217"/>
      <c r="AT40" s="217"/>
      <c r="AU40" s="217"/>
      <c r="AV40" s="3">
        <f t="shared" ref="AV40:BF40" si="32">AV243</f>
        <v>0</v>
      </c>
      <c r="AW40" s="3">
        <f t="shared" si="32"/>
        <v>0</v>
      </c>
      <c r="AX40" s="3">
        <f t="shared" si="32"/>
        <v>0</v>
      </c>
      <c r="AY40" s="3">
        <f t="shared" si="32"/>
        <v>0</v>
      </c>
      <c r="AZ40" s="3">
        <f t="shared" si="32"/>
        <v>0</v>
      </c>
      <c r="BA40" s="3">
        <f t="shared" si="32"/>
        <v>0</v>
      </c>
      <c r="BB40" s="3">
        <f t="shared" si="32"/>
        <v>0</v>
      </c>
      <c r="BC40" s="3">
        <f t="shared" si="32"/>
        <v>0</v>
      </c>
      <c r="BD40" s="3">
        <f t="shared" si="32"/>
        <v>0</v>
      </c>
      <c r="BE40" s="3">
        <f t="shared" si="32"/>
        <v>19898491.609999999</v>
      </c>
      <c r="BF40" s="292">
        <f t="shared" si="32"/>
        <v>0</v>
      </c>
      <c r="BG40" s="3"/>
    </row>
    <row r="41" spans="1:59" x14ac:dyDescent="0.25">
      <c r="A41" s="29"/>
      <c r="B41" s="170"/>
      <c r="C41" s="30"/>
      <c r="D41" s="31"/>
      <c r="E41" s="31"/>
      <c r="F41" s="31"/>
      <c r="G41" s="32"/>
      <c r="H41" s="33"/>
      <c r="I41" s="29"/>
      <c r="J41" s="30"/>
      <c r="K41" s="30"/>
      <c r="L41" s="30"/>
      <c r="M41" s="30"/>
      <c r="N41" s="30"/>
      <c r="O41" s="30"/>
      <c r="P41" s="59"/>
      <c r="Q41" s="3"/>
      <c r="R41" s="3"/>
      <c r="S41" s="3"/>
      <c r="T41" s="30"/>
      <c r="U41" s="30"/>
      <c r="V41" s="30"/>
      <c r="W41" s="30"/>
      <c r="X41" s="30"/>
      <c r="Y41" s="30"/>
      <c r="Z41" s="151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29"/>
      <c r="AL41" s="29"/>
      <c r="AM41" s="29"/>
      <c r="AN41" s="231"/>
      <c r="AO41" s="30"/>
      <c r="AP41" s="30"/>
      <c r="AQ41" s="309"/>
      <c r="AR41" s="217"/>
      <c r="AS41" s="217"/>
      <c r="AT41" s="217"/>
      <c r="AU41" s="217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292"/>
      <c r="BG41" s="3"/>
    </row>
    <row r="42" spans="1:59" x14ac:dyDescent="0.25">
      <c r="A42" s="29"/>
      <c r="B42" s="170"/>
      <c r="C42" s="30"/>
      <c r="D42" s="31"/>
      <c r="E42" s="31"/>
      <c r="F42" s="31"/>
      <c r="G42" s="32"/>
      <c r="H42" s="33"/>
      <c r="I42" s="29"/>
      <c r="J42" s="30"/>
      <c r="K42" s="30"/>
      <c r="L42" s="30"/>
      <c r="M42" s="30"/>
      <c r="N42" s="30"/>
      <c r="O42" s="30"/>
      <c r="P42" s="59"/>
      <c r="Q42" s="3"/>
      <c r="R42" s="3"/>
      <c r="S42" s="3"/>
      <c r="T42" s="30"/>
      <c r="U42" s="30"/>
      <c r="V42" s="30"/>
      <c r="W42" s="30"/>
      <c r="X42" s="30"/>
      <c r="Y42" s="30"/>
      <c r="Z42" s="151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29"/>
      <c r="AL42" s="29"/>
      <c r="AM42" s="29"/>
      <c r="AN42" s="231"/>
      <c r="AO42" s="30"/>
      <c r="AP42" s="30"/>
      <c r="AQ42" s="309"/>
      <c r="AR42" s="217"/>
      <c r="AS42" s="217"/>
      <c r="AT42" s="217"/>
      <c r="AU42" s="217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292"/>
      <c r="BG42" s="3"/>
    </row>
    <row r="43" spans="1:59" x14ac:dyDescent="0.25">
      <c r="A43" s="29"/>
      <c r="B43" s="170"/>
      <c r="C43" s="30"/>
      <c r="D43" s="31"/>
      <c r="E43" s="31"/>
      <c r="F43" s="31"/>
      <c r="G43" s="32"/>
      <c r="H43" s="33"/>
      <c r="I43" s="29"/>
      <c r="J43" s="30"/>
      <c r="K43" s="30"/>
      <c r="L43" s="30"/>
      <c r="M43" s="30"/>
      <c r="N43" s="30"/>
      <c r="O43" s="30"/>
      <c r="P43" s="59"/>
      <c r="Q43" s="3"/>
      <c r="R43" s="3"/>
      <c r="S43" s="3"/>
      <c r="T43" s="30"/>
      <c r="U43" s="30"/>
      <c r="V43" s="30"/>
      <c r="W43" s="30"/>
      <c r="X43" s="30"/>
      <c r="Y43" s="30"/>
      <c r="Z43" s="151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29"/>
      <c r="AL43" s="29"/>
      <c r="AM43" s="29"/>
      <c r="AN43" s="231"/>
      <c r="AO43" s="30"/>
      <c r="AP43" s="30"/>
      <c r="AQ43" s="309"/>
      <c r="AR43" s="217"/>
      <c r="AS43" s="217"/>
      <c r="AT43" s="217"/>
      <c r="AU43" s="217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292"/>
      <c r="BG43" s="3"/>
    </row>
    <row r="44" spans="1:59" x14ac:dyDescent="0.25">
      <c r="A44" s="29"/>
      <c r="B44" s="170"/>
      <c r="C44" s="30"/>
      <c r="D44" s="31"/>
      <c r="E44" s="31"/>
      <c r="F44" s="31"/>
      <c r="G44" s="32"/>
      <c r="H44" s="33"/>
      <c r="I44" s="29"/>
      <c r="J44" s="30"/>
      <c r="K44" s="30"/>
      <c r="L44" s="30"/>
      <c r="M44" s="30"/>
      <c r="N44" s="30"/>
      <c r="O44" s="30"/>
      <c r="P44" s="59"/>
      <c r="Q44" s="3"/>
      <c r="R44" s="3"/>
      <c r="S44" s="3"/>
      <c r="T44" s="30"/>
      <c r="U44" s="30"/>
      <c r="V44" s="30"/>
      <c r="W44" s="30"/>
      <c r="X44" s="30"/>
      <c r="Y44" s="30"/>
      <c r="Z44" s="151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29"/>
      <c r="AL44" s="29"/>
      <c r="AM44" s="29"/>
      <c r="AN44" s="231"/>
      <c r="AO44" s="30"/>
      <c r="AP44" s="30"/>
      <c r="AQ44" s="309"/>
      <c r="AR44" s="217"/>
      <c r="AS44" s="217"/>
      <c r="AT44" s="217"/>
      <c r="AU44" s="217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292"/>
      <c r="BG44" s="3"/>
    </row>
    <row r="45" spans="1:59" x14ac:dyDescent="0.25">
      <c r="A45" s="29"/>
      <c r="B45" s="170"/>
      <c r="C45" s="30"/>
      <c r="D45" s="31"/>
      <c r="E45" s="31"/>
      <c r="F45" s="31"/>
      <c r="G45" s="32"/>
      <c r="H45" s="33"/>
      <c r="I45" s="29"/>
      <c r="J45" s="30"/>
      <c r="K45" s="30"/>
      <c r="L45" s="30"/>
      <c r="M45" s="30"/>
      <c r="N45" s="30"/>
      <c r="O45" s="30"/>
      <c r="P45" s="59"/>
      <c r="Q45" s="3"/>
      <c r="R45" s="3"/>
      <c r="S45" s="3"/>
      <c r="T45" s="30"/>
      <c r="U45" s="30"/>
      <c r="V45" s="30"/>
      <c r="W45" s="30"/>
      <c r="X45" s="30"/>
      <c r="Y45" s="30"/>
      <c r="Z45" s="151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29"/>
      <c r="AL45" s="29"/>
      <c r="AM45" s="29"/>
      <c r="AN45" s="231"/>
      <c r="AO45" s="30"/>
      <c r="AP45" s="30"/>
      <c r="AQ45" s="309"/>
      <c r="AR45" s="217"/>
      <c r="AS45" s="217"/>
      <c r="AT45" s="217"/>
      <c r="AU45" s="217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292"/>
      <c r="BG45" s="3"/>
    </row>
    <row r="46" spans="1:59" x14ac:dyDescent="0.25">
      <c r="A46" s="29"/>
      <c r="B46" s="170"/>
      <c r="C46" s="30"/>
      <c r="D46" s="31"/>
      <c r="E46" s="31"/>
      <c r="F46" s="31"/>
      <c r="G46" s="32"/>
      <c r="H46" s="33"/>
      <c r="I46" s="29"/>
      <c r="J46" s="30"/>
      <c r="K46" s="30"/>
      <c r="L46" s="30"/>
      <c r="M46" s="30"/>
      <c r="N46" s="30"/>
      <c r="O46" s="30"/>
      <c r="P46" s="59"/>
      <c r="Q46" s="3"/>
      <c r="R46" s="3"/>
      <c r="S46" s="3"/>
      <c r="T46" s="30"/>
      <c r="U46" s="30"/>
      <c r="V46" s="30"/>
      <c r="W46" s="30"/>
      <c r="X46" s="30"/>
      <c r="Y46" s="30"/>
      <c r="Z46" s="151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29"/>
      <c r="AL46" s="29"/>
      <c r="AM46" s="29"/>
      <c r="AN46" s="231"/>
      <c r="AO46" s="30"/>
      <c r="AP46" s="30"/>
      <c r="AQ46" s="309"/>
      <c r="AR46" s="217"/>
      <c r="AS46" s="217"/>
      <c r="AT46" s="217"/>
      <c r="AU46" s="217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292"/>
      <c r="BG46" s="3"/>
    </row>
    <row r="47" spans="1:59" x14ac:dyDescent="0.25">
      <c r="A47" s="29"/>
      <c r="B47" s="170"/>
      <c r="C47" s="30"/>
      <c r="D47" s="31"/>
      <c r="E47" s="31"/>
      <c r="F47" s="31"/>
      <c r="G47" s="32"/>
      <c r="H47" s="33"/>
      <c r="I47" s="29"/>
      <c r="J47" s="30"/>
      <c r="K47" s="30"/>
      <c r="L47" s="30"/>
      <c r="M47" s="30"/>
      <c r="N47" s="30"/>
      <c r="O47" s="30"/>
      <c r="P47" s="59"/>
      <c r="Q47" s="3"/>
      <c r="R47" s="3"/>
      <c r="S47" s="3"/>
      <c r="T47" s="30"/>
      <c r="U47" s="30"/>
      <c r="V47" s="30"/>
      <c r="W47" s="30"/>
      <c r="X47" s="30"/>
      <c r="Y47" s="30"/>
      <c r="Z47" s="151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29"/>
      <c r="AL47" s="29"/>
      <c r="AM47" s="29"/>
      <c r="AN47" s="231"/>
      <c r="AO47" s="30"/>
      <c r="AP47" s="30"/>
      <c r="AQ47" s="309"/>
      <c r="AR47" s="217"/>
      <c r="AS47" s="217"/>
      <c r="AT47" s="217"/>
      <c r="AU47" s="217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292"/>
      <c r="BG47" s="3"/>
    </row>
    <row r="48" spans="1:59" x14ac:dyDescent="0.25">
      <c r="A48" s="29"/>
      <c r="B48" s="170"/>
      <c r="C48" s="30"/>
      <c r="D48" s="31"/>
      <c r="E48" s="31"/>
      <c r="F48" s="31"/>
      <c r="G48" s="32"/>
      <c r="H48" s="33"/>
      <c r="I48" s="29"/>
      <c r="J48" s="30"/>
      <c r="K48" s="30"/>
      <c r="L48" s="30"/>
      <c r="M48" s="30"/>
      <c r="N48" s="30"/>
      <c r="O48" s="30"/>
      <c r="P48" s="59"/>
      <c r="Q48" s="3"/>
      <c r="R48" s="3"/>
      <c r="S48" s="3"/>
      <c r="T48" s="30"/>
      <c r="U48" s="30"/>
      <c r="V48" s="30"/>
      <c r="W48" s="30"/>
      <c r="X48" s="30"/>
      <c r="Y48" s="30"/>
      <c r="Z48" s="151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29"/>
      <c r="AL48" s="29"/>
      <c r="AM48" s="29"/>
      <c r="AN48" s="231"/>
      <c r="AO48" s="30"/>
      <c r="AP48" s="30"/>
      <c r="AQ48" s="309"/>
      <c r="AR48" s="217"/>
      <c r="AS48" s="217"/>
      <c r="AT48" s="217"/>
      <c r="AU48" s="217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292"/>
      <c r="BG48" s="3"/>
    </row>
    <row r="49" spans="1:59" x14ac:dyDescent="0.25">
      <c r="A49" s="29"/>
      <c r="B49" s="170"/>
      <c r="C49" s="30"/>
      <c r="D49" s="31"/>
      <c r="E49" s="31"/>
      <c r="F49" s="31"/>
      <c r="G49" s="32"/>
      <c r="H49" s="33"/>
      <c r="I49" s="29"/>
      <c r="J49" s="30"/>
      <c r="K49" s="30"/>
      <c r="L49" s="30"/>
      <c r="M49" s="30"/>
      <c r="N49" s="30"/>
      <c r="O49" s="30"/>
      <c r="P49" s="59"/>
      <c r="Q49" s="3"/>
      <c r="R49" s="3"/>
      <c r="S49" s="3"/>
      <c r="T49" s="30"/>
      <c r="U49" s="30"/>
      <c r="V49" s="30"/>
      <c r="W49" s="30"/>
      <c r="X49" s="30"/>
      <c r="Y49" s="30"/>
      <c r="Z49" s="151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29"/>
      <c r="AL49" s="29"/>
      <c r="AM49" s="29"/>
      <c r="AN49" s="231"/>
      <c r="AO49" s="30"/>
      <c r="AP49" s="30"/>
      <c r="AQ49" s="309"/>
      <c r="AR49" s="217"/>
      <c r="AS49" s="217"/>
      <c r="AT49" s="217"/>
      <c r="AU49" s="217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292"/>
      <c r="BG49" s="3"/>
    </row>
    <row r="50" spans="1:59" x14ac:dyDescent="0.25">
      <c r="A50" s="29"/>
      <c r="B50" s="170"/>
      <c r="C50" s="13"/>
      <c r="D50" s="14"/>
      <c r="E50" s="14"/>
      <c r="F50" s="14"/>
      <c r="G50" s="14"/>
      <c r="H50" s="16">
        <f>SUM(H22:H49)</f>
        <v>12249</v>
      </c>
      <c r="I50" s="17"/>
      <c r="J50" s="13">
        <f t="shared" ref="J50:O50" si="33">SUM(J22:J49)</f>
        <v>77</v>
      </c>
      <c r="K50" s="13">
        <f t="shared" si="33"/>
        <v>123</v>
      </c>
      <c r="L50" s="13">
        <f t="shared" si="33"/>
        <v>4</v>
      </c>
      <c r="M50" s="13">
        <f t="shared" si="33"/>
        <v>3</v>
      </c>
      <c r="N50" s="13">
        <f t="shared" si="33"/>
        <v>110</v>
      </c>
      <c r="O50" s="13">
        <f t="shared" si="33"/>
        <v>240</v>
      </c>
      <c r="P50" s="60"/>
      <c r="Q50" s="18">
        <f t="shared" ref="Q50:Y50" si="34">SUM(Q22:Q49)</f>
        <v>149100000</v>
      </c>
      <c r="R50" s="18">
        <f t="shared" si="34"/>
        <v>9418213.8399999999</v>
      </c>
      <c r="S50" s="360">
        <f t="shared" si="34"/>
        <v>159394020</v>
      </c>
      <c r="T50" s="13">
        <f t="shared" si="34"/>
        <v>82</v>
      </c>
      <c r="U50" s="13">
        <f t="shared" si="34"/>
        <v>114</v>
      </c>
      <c r="V50" s="13">
        <f t="shared" si="34"/>
        <v>2</v>
      </c>
      <c r="W50" s="13">
        <f t="shared" si="34"/>
        <v>4</v>
      </c>
      <c r="X50" s="13">
        <f t="shared" si="34"/>
        <v>90</v>
      </c>
      <c r="Y50" s="13">
        <f t="shared" si="34"/>
        <v>210</v>
      </c>
      <c r="Z50" s="153"/>
      <c r="AA50" s="18">
        <f t="shared" ref="AA50:AJ50" si="35">SUM(AA22:AA49)</f>
        <v>6801487.75</v>
      </c>
      <c r="AB50" s="18">
        <f t="shared" si="35"/>
        <v>445501.91</v>
      </c>
      <c r="AC50" s="18">
        <f t="shared" si="35"/>
        <v>492950.18</v>
      </c>
      <c r="AD50" s="18">
        <f t="shared" si="35"/>
        <v>0</v>
      </c>
      <c r="AE50" s="18">
        <f t="shared" si="35"/>
        <v>0</v>
      </c>
      <c r="AF50" s="18">
        <f t="shared" si="35"/>
        <v>0</v>
      </c>
      <c r="AG50" s="18">
        <f t="shared" si="35"/>
        <v>0</v>
      </c>
      <c r="AH50" s="18">
        <f t="shared" si="35"/>
        <v>200170.86</v>
      </c>
      <c r="AI50" s="18">
        <f t="shared" si="35"/>
        <v>5994584.7899999991</v>
      </c>
      <c r="AJ50" s="18">
        <f t="shared" si="35"/>
        <v>165624791.91</v>
      </c>
      <c r="AK50" s="153"/>
      <c r="AL50" s="153"/>
      <c r="AM50" s="153"/>
      <c r="AN50" s="153"/>
      <c r="AO50" s="153"/>
      <c r="AP50" s="153"/>
      <c r="AQ50" s="311"/>
      <c r="AR50" s="153"/>
      <c r="AS50" s="153"/>
      <c r="AT50" s="217"/>
      <c r="AU50" s="217"/>
      <c r="AV50" s="18">
        <f t="shared" ref="AV50:BF50" si="36">SUM(AV22:AV49)</f>
        <v>10759665.151199998</v>
      </c>
      <c r="AW50" s="18">
        <f t="shared" si="36"/>
        <v>0</v>
      </c>
      <c r="AX50" s="18">
        <f t="shared" si="36"/>
        <v>0</v>
      </c>
      <c r="AY50" s="18">
        <f t="shared" si="36"/>
        <v>0</v>
      </c>
      <c r="AZ50" s="18">
        <f t="shared" si="36"/>
        <v>0</v>
      </c>
      <c r="BA50" s="18">
        <f t="shared" si="36"/>
        <v>0</v>
      </c>
      <c r="BB50" s="18">
        <f t="shared" si="36"/>
        <v>0</v>
      </c>
      <c r="BC50" s="18">
        <f t="shared" si="36"/>
        <v>5262.68</v>
      </c>
      <c r="BD50" s="18">
        <f t="shared" si="36"/>
        <v>10764927.8312</v>
      </c>
      <c r="BE50" s="18">
        <f t="shared" si="36"/>
        <v>158047306.00880003</v>
      </c>
      <c r="BF50" s="294">
        <f t="shared" si="36"/>
        <v>0</v>
      </c>
      <c r="BG50" s="18"/>
    </row>
    <row r="51" spans="1:59" x14ac:dyDescent="0.25">
      <c r="A51" s="29"/>
      <c r="B51" s="170"/>
      <c r="C51" s="30"/>
      <c r="D51" s="31"/>
      <c r="E51" s="31"/>
      <c r="F51" s="31"/>
      <c r="G51" s="32"/>
      <c r="H51" s="33"/>
      <c r="I51" s="29"/>
      <c r="J51" s="30"/>
      <c r="K51" s="30"/>
      <c r="L51" s="30"/>
      <c r="M51" s="30"/>
      <c r="N51" s="30"/>
      <c r="O51" s="30"/>
      <c r="P51" s="59"/>
      <c r="Q51" s="31"/>
      <c r="R51" s="31"/>
      <c r="S51" s="31"/>
      <c r="T51" s="30"/>
      <c r="U51" s="30"/>
      <c r="V51" s="30"/>
      <c r="W51" s="30"/>
      <c r="X51" s="30"/>
      <c r="Y51" s="30"/>
      <c r="Z51" s="15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29"/>
      <c r="AL51" s="29"/>
      <c r="AM51" s="29"/>
      <c r="AN51" s="231"/>
      <c r="AO51" s="30"/>
      <c r="AP51" s="30"/>
      <c r="AQ51" s="309"/>
      <c r="AR51" s="217"/>
      <c r="AS51" s="217"/>
      <c r="AT51" s="217"/>
      <c r="AU51" s="217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295"/>
      <c r="BG51" s="31"/>
    </row>
    <row r="52" spans="1:59" x14ac:dyDescent="0.25">
      <c r="A52" s="29"/>
      <c r="B52" s="170"/>
      <c r="C52" s="30"/>
      <c r="D52" s="31"/>
      <c r="E52" s="31"/>
      <c r="F52" s="31"/>
      <c r="G52" s="32"/>
      <c r="H52" s="33"/>
      <c r="I52" s="29"/>
      <c r="J52" s="30"/>
      <c r="K52" s="30"/>
      <c r="L52" s="30"/>
      <c r="M52" s="30"/>
      <c r="N52" s="30"/>
      <c r="O52" s="30"/>
      <c r="P52" s="59"/>
      <c r="Q52" s="31"/>
      <c r="R52" s="31"/>
      <c r="S52" s="31"/>
      <c r="T52" s="30"/>
      <c r="U52" s="30"/>
      <c r="V52" s="30"/>
      <c r="W52" s="30"/>
      <c r="X52" s="30"/>
      <c r="Y52" s="30"/>
      <c r="Z52" s="15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29"/>
      <c r="AL52" s="29"/>
      <c r="AM52" s="29"/>
      <c r="AN52" s="231"/>
      <c r="AO52" s="30"/>
      <c r="AP52" s="30"/>
      <c r="AQ52" s="309"/>
      <c r="AR52" s="217"/>
      <c r="AS52" s="217"/>
      <c r="AT52" s="217"/>
      <c r="AU52" s="217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295"/>
      <c r="BG52" s="31"/>
    </row>
    <row r="53" spans="1:59" x14ac:dyDescent="0.25">
      <c r="A53" s="29"/>
      <c r="B53" s="170"/>
      <c r="C53" s="30"/>
      <c r="D53" s="31"/>
      <c r="E53" s="31"/>
      <c r="F53" s="31"/>
      <c r="G53" s="32"/>
      <c r="H53" s="33"/>
      <c r="I53" s="29"/>
      <c r="J53" s="30"/>
      <c r="K53" s="30"/>
      <c r="L53" s="30"/>
      <c r="M53" s="30"/>
      <c r="N53" s="30"/>
      <c r="O53" s="30"/>
      <c r="P53" s="59"/>
      <c r="Q53" s="31"/>
      <c r="R53" s="31"/>
      <c r="S53" s="31"/>
      <c r="T53" s="30"/>
      <c r="U53" s="30"/>
      <c r="V53" s="30"/>
      <c r="W53" s="30"/>
      <c r="X53" s="30"/>
      <c r="Y53" s="30"/>
      <c r="Z53" s="15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29"/>
      <c r="AL53" s="29"/>
      <c r="AM53" s="29"/>
      <c r="AN53" s="231"/>
      <c r="AO53" s="30"/>
      <c r="AP53" s="30"/>
      <c r="AQ53" s="309"/>
      <c r="AR53" s="217"/>
      <c r="AS53" s="217"/>
      <c r="AT53" s="217"/>
      <c r="AU53" s="217"/>
      <c r="AV53" s="216"/>
      <c r="AW53" s="216"/>
      <c r="AX53" s="216"/>
      <c r="AY53" s="216"/>
      <c r="AZ53" s="216"/>
      <c r="BA53" s="216"/>
      <c r="BB53" s="216"/>
      <c r="BC53" s="216"/>
      <c r="BD53" s="216"/>
      <c r="BE53" s="216"/>
      <c r="BF53" s="292"/>
      <c r="BG53" s="29"/>
    </row>
    <row r="54" spans="1:59" x14ac:dyDescent="0.25">
      <c r="A54" s="29"/>
      <c r="B54" s="170"/>
      <c r="C54" s="30"/>
      <c r="D54" s="31"/>
      <c r="E54" s="31"/>
      <c r="F54" s="31"/>
      <c r="G54" s="32"/>
      <c r="H54" s="33"/>
      <c r="I54" s="29"/>
      <c r="J54" s="30"/>
      <c r="K54" s="30"/>
      <c r="L54" s="30"/>
      <c r="M54" s="30"/>
      <c r="N54" s="30"/>
      <c r="O54" s="30"/>
      <c r="P54" s="59"/>
      <c r="Q54" s="31"/>
      <c r="R54" s="31"/>
      <c r="S54" s="31"/>
      <c r="T54" s="30"/>
      <c r="U54" s="30"/>
      <c r="V54" s="30"/>
      <c r="W54" s="30"/>
      <c r="X54" s="30"/>
      <c r="Y54" s="30"/>
      <c r="Z54" s="15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29"/>
      <c r="AL54" s="29"/>
      <c r="AM54" s="29"/>
      <c r="AN54" s="231"/>
      <c r="AO54" s="30"/>
      <c r="AP54" s="30"/>
      <c r="AQ54" s="309"/>
      <c r="AR54" s="217"/>
      <c r="AS54" s="217"/>
      <c r="AT54" s="217"/>
      <c r="AU54" s="217"/>
      <c r="AV54" s="216"/>
      <c r="AW54" s="216"/>
      <c r="AX54" s="216"/>
      <c r="AY54" s="216"/>
      <c r="AZ54" s="216"/>
      <c r="BA54" s="216"/>
      <c r="BB54" s="216"/>
      <c r="BC54" s="216"/>
      <c r="BD54" s="216"/>
      <c r="BE54" s="216"/>
      <c r="BF54" s="292"/>
      <c r="BG54" s="29"/>
    </row>
    <row r="55" spans="1:59" x14ac:dyDescent="0.25">
      <c r="A55" s="29"/>
      <c r="B55" s="170"/>
      <c r="C55" s="329"/>
      <c r="D55" s="29" t="s">
        <v>795</v>
      </c>
      <c r="E55" s="31"/>
      <c r="F55" s="31"/>
      <c r="G55" s="32"/>
      <c r="H55" s="33"/>
      <c r="I55" s="29"/>
      <c r="J55" s="30"/>
      <c r="K55" s="30"/>
      <c r="L55" s="30"/>
      <c r="M55" s="30"/>
      <c r="N55" s="30"/>
      <c r="O55" s="30"/>
      <c r="P55" s="59"/>
      <c r="Q55" s="31"/>
      <c r="R55" s="31"/>
      <c r="S55" s="31"/>
      <c r="T55" s="30"/>
      <c r="U55" s="30"/>
      <c r="V55" s="30"/>
      <c r="W55" s="30"/>
      <c r="X55" s="30"/>
      <c r="Y55" s="30"/>
      <c r="Z55" s="15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29"/>
      <c r="AL55" s="29"/>
      <c r="AM55" s="29"/>
      <c r="AN55" s="231"/>
      <c r="AO55" s="30"/>
      <c r="AP55" s="30"/>
      <c r="AQ55" s="309"/>
      <c r="AR55" s="217"/>
      <c r="AS55" s="217"/>
      <c r="AT55" s="217"/>
      <c r="AU55" s="217"/>
      <c r="AV55" s="216"/>
      <c r="AW55" s="216"/>
      <c r="AX55" s="216"/>
      <c r="AY55" s="216"/>
      <c r="AZ55" s="216"/>
      <c r="BA55" s="216"/>
      <c r="BB55" s="216"/>
      <c r="BC55" s="216"/>
      <c r="BD55" s="216"/>
      <c r="BE55" s="216"/>
      <c r="BF55" s="292"/>
      <c r="BG55" s="29"/>
    </row>
    <row r="56" spans="1:59" x14ac:dyDescent="0.25">
      <c r="A56" s="29"/>
      <c r="B56" s="170"/>
      <c r="C56" s="258"/>
      <c r="D56" s="29" t="s">
        <v>796</v>
      </c>
      <c r="E56" s="31"/>
      <c r="F56" s="31"/>
      <c r="G56" s="32"/>
      <c r="H56" s="33"/>
      <c r="I56" s="29"/>
      <c r="J56" s="30"/>
      <c r="K56" s="30"/>
      <c r="L56" s="30"/>
      <c r="M56" s="30"/>
      <c r="N56" s="30"/>
      <c r="O56" s="30"/>
      <c r="P56" s="59"/>
      <c r="Q56" s="31"/>
      <c r="R56" s="31"/>
      <c r="S56" s="31"/>
      <c r="T56" s="30"/>
      <c r="U56" s="30"/>
      <c r="V56" s="30"/>
      <c r="W56" s="30"/>
      <c r="X56" s="30"/>
      <c r="Y56" s="30"/>
      <c r="Z56" s="15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29"/>
      <c r="AL56" s="29"/>
      <c r="AM56" s="29"/>
      <c r="AN56" s="231"/>
      <c r="AO56" s="30"/>
      <c r="AP56" s="30"/>
      <c r="AQ56" s="309"/>
      <c r="AR56" s="217"/>
      <c r="AS56" s="217"/>
      <c r="AT56" s="217"/>
      <c r="AU56" s="217"/>
      <c r="AV56" s="216"/>
      <c r="AW56" s="216"/>
      <c r="AX56" s="216"/>
      <c r="AY56" s="216"/>
      <c r="AZ56" s="216"/>
      <c r="BA56" s="216"/>
      <c r="BB56" s="216"/>
      <c r="BC56" s="216"/>
      <c r="BD56" s="216"/>
      <c r="BE56" s="216"/>
      <c r="BF56" s="292"/>
      <c r="BG56" s="29"/>
    </row>
    <row r="57" spans="1:59" x14ac:dyDescent="0.25">
      <c r="A57" s="29"/>
      <c r="B57" s="170"/>
      <c r="C57" s="30"/>
      <c r="D57" s="29"/>
      <c r="E57" s="31"/>
      <c r="F57" s="31"/>
      <c r="G57" s="32"/>
      <c r="H57" s="33"/>
      <c r="I57" s="29"/>
      <c r="J57" s="30"/>
      <c r="K57" s="30"/>
      <c r="L57" s="30"/>
      <c r="M57" s="30"/>
      <c r="N57" s="30"/>
      <c r="O57" s="30"/>
      <c r="P57" s="59"/>
      <c r="Q57" s="31"/>
      <c r="R57" s="31"/>
      <c r="S57" s="31"/>
      <c r="T57" s="30"/>
      <c r="U57" s="30"/>
      <c r="V57" s="30"/>
      <c r="W57" s="30"/>
      <c r="X57" s="30"/>
      <c r="Y57" s="30"/>
      <c r="Z57" s="15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29"/>
      <c r="AL57" s="29"/>
      <c r="AM57" s="29"/>
      <c r="AN57" s="231"/>
      <c r="AO57" s="30"/>
      <c r="AP57" s="30"/>
      <c r="AQ57" s="309"/>
      <c r="AR57" s="217"/>
      <c r="AS57" s="217"/>
      <c r="AT57" s="217"/>
      <c r="AU57" s="217"/>
      <c r="AV57" s="216"/>
      <c r="AW57" s="216"/>
      <c r="AX57" s="216"/>
      <c r="AY57" s="216"/>
      <c r="AZ57" s="216"/>
      <c r="BA57" s="216"/>
      <c r="BB57" s="216"/>
      <c r="BC57" s="216"/>
      <c r="BD57" s="216"/>
      <c r="BE57" s="216"/>
      <c r="BF57" s="292"/>
      <c r="BG57" s="29"/>
    </row>
    <row r="58" spans="1:59" x14ac:dyDescent="0.25">
      <c r="A58" s="146"/>
      <c r="B58" s="170"/>
      <c r="C58" s="30"/>
      <c r="D58" s="29"/>
      <c r="E58" s="31"/>
      <c r="F58" s="31"/>
      <c r="G58" s="32"/>
      <c r="H58" s="33"/>
      <c r="I58" s="29"/>
      <c r="J58" s="30"/>
      <c r="K58" s="30"/>
      <c r="L58" s="30"/>
      <c r="M58" s="30"/>
      <c r="N58" s="30"/>
      <c r="O58" s="30"/>
      <c r="P58" s="59"/>
      <c r="Q58" s="31"/>
      <c r="R58" s="179"/>
      <c r="S58" s="3"/>
      <c r="T58" s="30"/>
      <c r="U58" s="30"/>
      <c r="V58" s="30"/>
      <c r="W58" s="30"/>
      <c r="X58" s="30"/>
      <c r="Y58" s="30"/>
      <c r="Z58" s="151"/>
      <c r="AA58" s="179"/>
      <c r="AB58" s="179"/>
      <c r="AC58" s="179"/>
      <c r="AD58" s="179"/>
      <c r="AE58" s="179"/>
      <c r="AF58" s="179"/>
      <c r="AG58" s="179"/>
      <c r="AH58" s="179"/>
      <c r="AI58" s="179"/>
      <c r="AJ58" s="179"/>
      <c r="AK58" s="29"/>
      <c r="AL58" s="29"/>
      <c r="AM58" s="29"/>
      <c r="AN58" s="231"/>
      <c r="AO58" s="30"/>
      <c r="AP58" s="30"/>
      <c r="AQ58" s="309"/>
      <c r="AR58" s="217"/>
      <c r="AS58" s="217"/>
      <c r="AT58" s="217"/>
      <c r="AU58" s="217"/>
      <c r="AV58" s="216"/>
      <c r="AW58" s="216"/>
      <c r="AX58" s="216"/>
      <c r="AY58" s="216"/>
      <c r="AZ58" s="216"/>
      <c r="BA58" s="216"/>
      <c r="BB58" s="216"/>
      <c r="BC58" s="216"/>
      <c r="BD58" s="216"/>
      <c r="BE58" s="216"/>
      <c r="BF58" s="292"/>
      <c r="BG58" s="29"/>
    </row>
    <row r="59" spans="1:59" x14ac:dyDescent="0.25">
      <c r="A59" s="146"/>
      <c r="B59" s="170"/>
      <c r="C59" s="30"/>
      <c r="D59" s="29"/>
      <c r="E59" s="31"/>
      <c r="F59" s="31"/>
      <c r="G59" s="32"/>
      <c r="H59" s="33"/>
      <c r="I59" s="29"/>
      <c r="J59" s="30"/>
      <c r="K59" s="30"/>
      <c r="L59" s="30"/>
      <c r="M59" s="30"/>
      <c r="N59" s="30"/>
      <c r="O59" s="30"/>
      <c r="P59" s="59"/>
      <c r="Q59" s="31"/>
      <c r="R59" s="179"/>
      <c r="S59" s="3"/>
      <c r="T59" s="30"/>
      <c r="U59" s="30"/>
      <c r="V59" s="30"/>
      <c r="W59" s="30"/>
      <c r="X59" s="30"/>
      <c r="Y59" s="30"/>
      <c r="Z59" s="151"/>
      <c r="AA59" s="179"/>
      <c r="AB59" s="179"/>
      <c r="AC59" s="179"/>
      <c r="AD59" s="179"/>
      <c r="AE59" s="179"/>
      <c r="AF59" s="179"/>
      <c r="AG59" s="179"/>
      <c r="AH59" s="179"/>
      <c r="AI59" s="179"/>
      <c r="AJ59" s="179"/>
      <c r="AK59" s="29"/>
      <c r="AL59" s="29"/>
      <c r="AM59" s="29"/>
      <c r="AN59" s="231"/>
      <c r="AO59" s="30"/>
      <c r="AP59" s="30"/>
      <c r="AQ59" s="309"/>
      <c r="AR59" s="217"/>
      <c r="AS59" s="217"/>
      <c r="AT59" s="217"/>
      <c r="AU59" s="217"/>
      <c r="AV59" s="216"/>
      <c r="AW59" s="216"/>
      <c r="AX59" s="216"/>
      <c r="AY59" s="216"/>
      <c r="AZ59" s="216"/>
      <c r="BA59" s="216"/>
      <c r="BB59" s="216"/>
      <c r="BC59" s="216"/>
      <c r="BD59" s="216"/>
      <c r="BE59" s="216"/>
      <c r="BF59" s="292"/>
      <c r="BG59" s="29"/>
    </row>
    <row r="60" spans="1:59" x14ac:dyDescent="0.25">
      <c r="A60" s="146"/>
      <c r="B60" s="170"/>
      <c r="C60" s="30"/>
      <c r="D60" s="29"/>
      <c r="E60" s="31"/>
      <c r="F60" s="31"/>
      <c r="G60" s="32"/>
      <c r="H60" s="33"/>
      <c r="I60" s="29"/>
      <c r="J60" s="30"/>
      <c r="K60" s="30"/>
      <c r="L60" s="30"/>
      <c r="M60" s="30"/>
      <c r="N60" s="30"/>
      <c r="O60" s="30"/>
      <c r="P60" s="59"/>
      <c r="Q60" s="31"/>
      <c r="R60" s="179"/>
      <c r="S60" s="3"/>
      <c r="T60" s="30"/>
      <c r="U60" s="30"/>
      <c r="V60" s="30"/>
      <c r="W60" s="30"/>
      <c r="X60" s="30"/>
      <c r="Y60" s="30"/>
      <c r="Z60" s="151"/>
      <c r="AA60" s="179"/>
      <c r="AB60" s="179"/>
      <c r="AC60" s="179"/>
      <c r="AD60" s="179"/>
      <c r="AE60" s="179"/>
      <c r="AF60" s="179"/>
      <c r="AG60" s="179"/>
      <c r="AH60" s="179"/>
      <c r="AI60" s="179"/>
      <c r="AJ60" s="179"/>
      <c r="AK60" s="29"/>
      <c r="AL60" s="29"/>
      <c r="AM60" s="29"/>
      <c r="AN60" s="231"/>
      <c r="AO60" s="30"/>
      <c r="AP60" s="30"/>
      <c r="AQ60" s="309"/>
      <c r="AR60" s="217"/>
      <c r="AS60" s="217"/>
      <c r="AT60" s="217"/>
      <c r="AU60" s="217"/>
      <c r="AV60" s="216"/>
      <c r="AW60" s="216"/>
      <c r="AX60" s="216"/>
      <c r="AY60" s="216"/>
      <c r="AZ60" s="216"/>
      <c r="BA60" s="216"/>
      <c r="BB60" s="216"/>
      <c r="BC60" s="216"/>
      <c r="BD60" s="216"/>
      <c r="BE60" s="216"/>
      <c r="BF60" s="292"/>
      <c r="BG60" s="29"/>
    </row>
    <row r="61" spans="1:59" x14ac:dyDescent="0.25">
      <c r="A61" s="146"/>
      <c r="B61" s="170"/>
      <c r="C61" s="30"/>
      <c r="D61" s="31"/>
      <c r="E61" s="31"/>
      <c r="F61" s="31"/>
      <c r="G61" s="32"/>
      <c r="H61" s="33"/>
      <c r="I61" s="29"/>
      <c r="J61" s="30"/>
      <c r="K61" s="30"/>
      <c r="L61" s="30"/>
      <c r="M61" s="30"/>
      <c r="N61" s="30"/>
      <c r="O61" s="30"/>
      <c r="P61" s="59"/>
      <c r="Q61" s="31"/>
      <c r="R61" s="179"/>
      <c r="S61" s="3"/>
      <c r="T61" s="30"/>
      <c r="U61" s="30"/>
      <c r="V61" s="30"/>
      <c r="W61" s="30"/>
      <c r="X61" s="30"/>
      <c r="Y61" s="30"/>
      <c r="Z61" s="151"/>
      <c r="AA61" s="179"/>
      <c r="AB61" s="179"/>
      <c r="AC61" s="179"/>
      <c r="AD61" s="179"/>
      <c r="AE61" s="179"/>
      <c r="AF61" s="179"/>
      <c r="AG61" s="179"/>
      <c r="AH61" s="179"/>
      <c r="AI61" s="179"/>
      <c r="AJ61" s="179"/>
      <c r="AK61" s="29"/>
      <c r="AL61" s="29"/>
      <c r="AM61" s="29"/>
      <c r="AN61" s="231"/>
      <c r="AO61" s="30"/>
      <c r="AP61" s="30"/>
      <c r="AQ61" s="309"/>
      <c r="AR61" s="217"/>
      <c r="AS61" s="217"/>
      <c r="AT61" s="217"/>
      <c r="AU61" s="217"/>
      <c r="AV61" s="216"/>
      <c r="AW61" s="216"/>
      <c r="AX61" s="216"/>
      <c r="AY61" s="216"/>
      <c r="AZ61" s="216"/>
      <c r="BA61" s="216"/>
      <c r="BB61" s="216"/>
      <c r="BC61" s="216"/>
      <c r="BD61" s="216"/>
      <c r="BE61" s="216"/>
      <c r="BF61" s="292"/>
      <c r="BG61" s="29"/>
    </row>
    <row r="62" spans="1:59" x14ac:dyDescent="0.25">
      <c r="A62" s="146"/>
      <c r="B62" s="170"/>
      <c r="C62" s="30"/>
      <c r="D62" s="31"/>
      <c r="E62" s="31"/>
      <c r="F62" s="31"/>
      <c r="G62" s="32"/>
      <c r="H62" s="33"/>
      <c r="I62" s="29"/>
      <c r="J62" s="30"/>
      <c r="K62" s="30"/>
      <c r="L62" s="30"/>
      <c r="M62" s="30"/>
      <c r="N62" s="30"/>
      <c r="O62" s="30"/>
      <c r="P62" s="59"/>
      <c r="Q62" s="31"/>
      <c r="R62" s="179"/>
      <c r="S62" s="3"/>
      <c r="T62" s="30"/>
      <c r="U62" s="30"/>
      <c r="V62" s="30"/>
      <c r="W62" s="30"/>
      <c r="X62" s="30"/>
      <c r="Y62" s="30"/>
      <c r="Z62" s="151"/>
      <c r="AA62" s="179"/>
      <c r="AB62" s="179"/>
      <c r="AC62" s="179"/>
      <c r="AD62" s="179"/>
      <c r="AE62" s="179"/>
      <c r="AF62" s="179"/>
      <c r="AG62" s="179"/>
      <c r="AH62" s="179"/>
      <c r="AI62" s="179"/>
      <c r="AJ62" s="179"/>
      <c r="AK62" s="29"/>
      <c r="AL62" s="29"/>
      <c r="AM62" s="29"/>
      <c r="AN62" s="231"/>
      <c r="AO62" s="30"/>
      <c r="AP62" s="30"/>
      <c r="AQ62" s="309"/>
      <c r="AR62" s="217"/>
      <c r="AS62" s="217"/>
      <c r="AT62" s="217"/>
      <c r="AU62" s="217"/>
      <c r="AV62" s="216"/>
      <c r="AW62" s="216"/>
      <c r="AX62" s="216"/>
      <c r="AY62" s="216"/>
      <c r="AZ62" s="216"/>
      <c r="BA62" s="216"/>
      <c r="BB62" s="216"/>
      <c r="BC62" s="216"/>
      <c r="BD62" s="216"/>
      <c r="BE62" s="216"/>
      <c r="BF62" s="292"/>
      <c r="BG62" s="29"/>
    </row>
    <row r="63" spans="1:59" ht="15.75" thickBot="1" x14ac:dyDescent="0.3">
      <c r="A63" s="146"/>
      <c r="B63" s="183"/>
      <c r="C63" s="159"/>
      <c r="D63" s="160"/>
      <c r="E63" s="160"/>
      <c r="F63" s="160"/>
      <c r="G63" s="161"/>
      <c r="H63" s="162"/>
      <c r="I63" s="163"/>
      <c r="J63" s="159"/>
      <c r="K63" s="159"/>
      <c r="L63" s="159"/>
      <c r="M63" s="159"/>
      <c r="N63" s="159"/>
      <c r="O63" s="159"/>
      <c r="P63" s="184"/>
      <c r="Q63" s="160"/>
      <c r="R63" s="185"/>
      <c r="S63" s="165"/>
      <c r="T63" s="159"/>
      <c r="U63" s="159"/>
      <c r="V63" s="159"/>
      <c r="W63" s="159"/>
      <c r="X63" s="159"/>
      <c r="Y63" s="159"/>
      <c r="Z63" s="164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63"/>
      <c r="AL63" s="163"/>
      <c r="AM63" s="163"/>
      <c r="AN63" s="238"/>
      <c r="AO63" s="159"/>
      <c r="AP63" s="159"/>
      <c r="AQ63" s="312"/>
      <c r="AR63" s="239"/>
      <c r="AS63" s="239"/>
      <c r="AT63" s="239"/>
      <c r="AU63" s="239"/>
      <c r="AV63" s="240"/>
      <c r="AW63" s="240"/>
      <c r="AX63" s="240"/>
      <c r="AY63" s="240"/>
      <c r="AZ63" s="240"/>
      <c r="BA63" s="240"/>
      <c r="BB63" s="240"/>
      <c r="BC63" s="240"/>
      <c r="BD63" s="240"/>
      <c r="BE63" s="240"/>
      <c r="BF63" s="296"/>
      <c r="BG63" s="163"/>
    </row>
    <row r="64" spans="1:59" ht="19.5" thickBot="1" x14ac:dyDescent="0.3">
      <c r="A64" s="63"/>
      <c r="B64" s="171"/>
      <c r="C64" s="65"/>
      <c r="D64" s="71" t="s">
        <v>564</v>
      </c>
      <c r="E64" s="66"/>
      <c r="F64" s="66"/>
      <c r="G64" s="67"/>
      <c r="H64" s="68">
        <f>SUM(H66,H69,H73,H76,H79)</f>
        <v>727</v>
      </c>
      <c r="I64" s="66">
        <f t="shared" ref="I64:Y64" si="37">SUM(I66,I69,I73,I76,I79)</f>
        <v>0</v>
      </c>
      <c r="J64" s="65">
        <f t="shared" si="37"/>
        <v>6</v>
      </c>
      <c r="K64" s="65">
        <f t="shared" si="37"/>
        <v>9</v>
      </c>
      <c r="L64" s="65">
        <f t="shared" si="37"/>
        <v>1</v>
      </c>
      <c r="M64" s="65">
        <f t="shared" si="37"/>
        <v>0</v>
      </c>
      <c r="N64" s="65">
        <f t="shared" si="37"/>
        <v>7</v>
      </c>
      <c r="O64" s="65">
        <f t="shared" si="37"/>
        <v>17</v>
      </c>
      <c r="P64" s="382">
        <f t="shared" si="37"/>
        <v>0</v>
      </c>
      <c r="Q64" s="69">
        <f t="shared" si="37"/>
        <v>11370000</v>
      </c>
      <c r="R64" s="69">
        <f t="shared" si="37"/>
        <v>1685714</v>
      </c>
      <c r="S64" s="70">
        <f>SUM(S66,S69,S73,S76,S79)</f>
        <v>11300000</v>
      </c>
      <c r="T64" s="65">
        <f t="shared" si="37"/>
        <v>6</v>
      </c>
      <c r="U64" s="65">
        <f t="shared" si="37"/>
        <v>9</v>
      </c>
      <c r="V64" s="65">
        <f t="shared" si="37"/>
        <v>0</v>
      </c>
      <c r="W64" s="65">
        <f t="shared" si="37"/>
        <v>0</v>
      </c>
      <c r="X64" s="65">
        <f t="shared" si="37"/>
        <v>3</v>
      </c>
      <c r="Y64" s="65">
        <f t="shared" si="37"/>
        <v>12</v>
      </c>
      <c r="Z64" s="336"/>
      <c r="AA64" s="69">
        <f t="shared" ref="AA64:AJ64" si="38">SUM(AA66,AA69,AA73,AA76,AA79)</f>
        <v>0</v>
      </c>
      <c r="AB64" s="69">
        <f t="shared" si="38"/>
        <v>0</v>
      </c>
      <c r="AC64" s="69">
        <f t="shared" si="38"/>
        <v>0</v>
      </c>
      <c r="AD64" s="69">
        <f t="shared" si="38"/>
        <v>0</v>
      </c>
      <c r="AE64" s="69">
        <f t="shared" si="38"/>
        <v>0</v>
      </c>
      <c r="AF64" s="69">
        <f t="shared" si="38"/>
        <v>0</v>
      </c>
      <c r="AG64" s="69">
        <f t="shared" si="38"/>
        <v>0</v>
      </c>
      <c r="AH64" s="69">
        <f t="shared" si="38"/>
        <v>0</v>
      </c>
      <c r="AI64" s="69">
        <f t="shared" si="38"/>
        <v>0</v>
      </c>
      <c r="AJ64" s="69">
        <f t="shared" si="38"/>
        <v>12985714</v>
      </c>
      <c r="AK64" s="66"/>
      <c r="AL64" s="66"/>
      <c r="AM64" s="66"/>
      <c r="AN64" s="66"/>
      <c r="AO64" s="66"/>
      <c r="AP64" s="66"/>
      <c r="AQ64" s="313"/>
      <c r="AR64" s="66"/>
      <c r="AS64" s="66"/>
      <c r="AT64" s="66"/>
      <c r="AU64" s="66"/>
      <c r="AV64" s="69">
        <f t="shared" ref="AV64:BG64" si="39">SUM(AV66,AV69,AV73,AV76,AV79)</f>
        <v>0</v>
      </c>
      <c r="AW64" s="69">
        <f t="shared" si="39"/>
        <v>0</v>
      </c>
      <c r="AX64" s="69">
        <f t="shared" si="39"/>
        <v>0</v>
      </c>
      <c r="AY64" s="69">
        <f t="shared" si="39"/>
        <v>0</v>
      </c>
      <c r="AZ64" s="69">
        <f t="shared" si="39"/>
        <v>0</v>
      </c>
      <c r="BA64" s="69">
        <f t="shared" si="39"/>
        <v>0</v>
      </c>
      <c r="BB64" s="69">
        <f t="shared" si="39"/>
        <v>0</v>
      </c>
      <c r="BC64" s="69">
        <f t="shared" si="39"/>
        <v>0</v>
      </c>
      <c r="BD64" s="69">
        <f t="shared" si="39"/>
        <v>0</v>
      </c>
      <c r="BE64" s="69">
        <f>SUM(BE66,BE69,BE73,BE76,BE79)</f>
        <v>12985714</v>
      </c>
      <c r="BF64" s="297">
        <f t="shared" si="39"/>
        <v>0</v>
      </c>
      <c r="BG64" s="69">
        <f t="shared" si="39"/>
        <v>0</v>
      </c>
    </row>
    <row r="65" spans="1:59" x14ac:dyDescent="0.25">
      <c r="A65" s="29"/>
      <c r="B65" s="169"/>
      <c r="C65" s="25"/>
      <c r="D65" s="24"/>
      <c r="E65" s="24"/>
      <c r="F65" s="24"/>
      <c r="G65" s="27"/>
      <c r="H65" s="28"/>
      <c r="I65" s="24"/>
      <c r="J65" s="25"/>
      <c r="K65" s="25"/>
      <c r="L65" s="25"/>
      <c r="M65" s="25"/>
      <c r="N65" s="25"/>
      <c r="O65" s="25"/>
      <c r="P65" s="58"/>
      <c r="Q65" s="4"/>
      <c r="R65" s="225"/>
      <c r="S65" s="4"/>
      <c r="T65" s="25"/>
      <c r="U65" s="25"/>
      <c r="V65" s="25"/>
      <c r="W65" s="25"/>
      <c r="X65" s="25"/>
      <c r="Y65" s="25"/>
      <c r="Z65" s="150"/>
      <c r="AA65" s="225"/>
      <c r="AB65" s="225"/>
      <c r="AC65" s="225"/>
      <c r="AD65" s="225"/>
      <c r="AE65" s="225"/>
      <c r="AF65" s="225"/>
      <c r="AG65" s="225"/>
      <c r="AH65" s="225"/>
      <c r="AI65" s="225"/>
      <c r="AJ65" s="225"/>
      <c r="AK65" s="24"/>
      <c r="AL65" s="24"/>
      <c r="AM65" s="24"/>
      <c r="AN65" s="226"/>
      <c r="AO65" s="25"/>
      <c r="AP65" s="25"/>
      <c r="AQ65" s="308"/>
      <c r="AR65" s="227"/>
      <c r="AS65" s="227"/>
      <c r="AT65" s="227"/>
      <c r="AU65" s="227"/>
      <c r="AV65" s="228"/>
      <c r="AW65" s="228"/>
      <c r="AX65" s="228"/>
      <c r="AY65" s="228"/>
      <c r="AZ65" s="228"/>
      <c r="BA65" s="228"/>
      <c r="BB65" s="228"/>
      <c r="BC65" s="228"/>
      <c r="BD65" s="228"/>
      <c r="BE65" s="228"/>
      <c r="BF65" s="291"/>
      <c r="BG65" s="228"/>
    </row>
    <row r="66" spans="1:59" s="9" customFormat="1" ht="15.75" x14ac:dyDescent="0.25">
      <c r="A66" s="5"/>
      <c r="B66" s="172"/>
      <c r="C66" s="73"/>
      <c r="D66" s="142" t="s">
        <v>706</v>
      </c>
      <c r="E66" s="74"/>
      <c r="F66" s="74"/>
      <c r="G66" s="75"/>
      <c r="H66" s="76">
        <f>SUM(H67)</f>
        <v>166</v>
      </c>
      <c r="I66" s="74">
        <f t="shared" ref="I66:X66" si="40">SUM(I67)</f>
        <v>0</v>
      </c>
      <c r="J66" s="73">
        <f t="shared" si="40"/>
        <v>1</v>
      </c>
      <c r="K66" s="73">
        <f t="shared" si="40"/>
        <v>0</v>
      </c>
      <c r="L66" s="73">
        <f t="shared" si="40"/>
        <v>0</v>
      </c>
      <c r="M66" s="73">
        <f t="shared" si="40"/>
        <v>0</v>
      </c>
      <c r="N66" s="73">
        <f t="shared" si="40"/>
        <v>0</v>
      </c>
      <c r="O66" s="73">
        <f t="shared" si="40"/>
        <v>0</v>
      </c>
      <c r="P66" s="381">
        <f t="shared" si="40"/>
        <v>0</v>
      </c>
      <c r="Q66" s="77">
        <f t="shared" si="40"/>
        <v>2500000</v>
      </c>
      <c r="R66" s="77">
        <f t="shared" si="40"/>
        <v>1000000</v>
      </c>
      <c r="S66" s="77">
        <f t="shared" si="40"/>
        <v>2000000</v>
      </c>
      <c r="T66" s="73">
        <f t="shared" si="40"/>
        <v>1</v>
      </c>
      <c r="U66" s="73">
        <f t="shared" si="40"/>
        <v>0</v>
      </c>
      <c r="V66" s="73">
        <f t="shared" si="40"/>
        <v>0</v>
      </c>
      <c r="W66" s="73">
        <f t="shared" si="40"/>
        <v>0</v>
      </c>
      <c r="X66" s="73">
        <f t="shared" si="40"/>
        <v>0</v>
      </c>
      <c r="Y66" s="73">
        <f>SUM(Y67)</f>
        <v>0</v>
      </c>
      <c r="Z66" s="335"/>
      <c r="AA66" s="77">
        <f t="shared" ref="AA66:AJ66" si="41">SUM(AA67)</f>
        <v>0</v>
      </c>
      <c r="AB66" s="77">
        <f t="shared" si="41"/>
        <v>0</v>
      </c>
      <c r="AC66" s="77">
        <f t="shared" si="41"/>
        <v>0</v>
      </c>
      <c r="AD66" s="77">
        <f t="shared" si="41"/>
        <v>0</v>
      </c>
      <c r="AE66" s="77">
        <f t="shared" si="41"/>
        <v>0</v>
      </c>
      <c r="AF66" s="77">
        <f t="shared" si="41"/>
        <v>0</v>
      </c>
      <c r="AG66" s="77">
        <f t="shared" si="41"/>
        <v>0</v>
      </c>
      <c r="AH66" s="77">
        <f t="shared" si="41"/>
        <v>0</v>
      </c>
      <c r="AI66" s="77">
        <f t="shared" si="41"/>
        <v>0</v>
      </c>
      <c r="AJ66" s="77">
        <f t="shared" si="41"/>
        <v>3000000</v>
      </c>
      <c r="AK66" s="5"/>
      <c r="AL66" s="5"/>
      <c r="AM66" s="5"/>
      <c r="AN66" s="229"/>
      <c r="AO66" s="6"/>
      <c r="AP66" s="6"/>
      <c r="AQ66" s="314"/>
      <c r="AR66" s="215"/>
      <c r="AS66" s="215"/>
      <c r="AT66" s="215"/>
      <c r="AU66" s="215"/>
      <c r="AV66" s="214">
        <f>SUM(AV67)</f>
        <v>0</v>
      </c>
      <c r="AW66" s="214">
        <f t="shared" ref="AW66:BG66" si="42">SUM(AW67)</f>
        <v>0</v>
      </c>
      <c r="AX66" s="214">
        <f t="shared" si="42"/>
        <v>0</v>
      </c>
      <c r="AY66" s="214">
        <f t="shared" si="42"/>
        <v>0</v>
      </c>
      <c r="AZ66" s="214">
        <f t="shared" si="42"/>
        <v>0</v>
      </c>
      <c r="BA66" s="214">
        <f t="shared" si="42"/>
        <v>0</v>
      </c>
      <c r="BB66" s="214">
        <f t="shared" si="42"/>
        <v>0</v>
      </c>
      <c r="BC66" s="214">
        <f t="shared" si="42"/>
        <v>0</v>
      </c>
      <c r="BD66" s="214">
        <f t="shared" si="42"/>
        <v>0</v>
      </c>
      <c r="BE66" s="214">
        <f t="shared" si="42"/>
        <v>3000000</v>
      </c>
      <c r="BF66" s="298">
        <f t="shared" si="42"/>
        <v>0</v>
      </c>
      <c r="BG66" s="214">
        <f t="shared" si="42"/>
        <v>0</v>
      </c>
    </row>
    <row r="67" spans="1:59" s="39" customFormat="1" x14ac:dyDescent="0.25">
      <c r="A67" s="34">
        <v>1</v>
      </c>
      <c r="B67" s="173" t="s">
        <v>672</v>
      </c>
      <c r="C67" s="86" t="s">
        <v>473</v>
      </c>
      <c r="D67" s="87" t="s">
        <v>493</v>
      </c>
      <c r="E67" s="88" t="s">
        <v>330</v>
      </c>
      <c r="F67" s="88" t="s">
        <v>706</v>
      </c>
      <c r="G67" s="88" t="s">
        <v>331</v>
      </c>
      <c r="H67" s="90">
        <v>166</v>
      </c>
      <c r="I67" s="86" t="s">
        <v>332</v>
      </c>
      <c r="J67" s="94">
        <v>1</v>
      </c>
      <c r="K67" s="95" t="s">
        <v>333</v>
      </c>
      <c r="L67" s="87"/>
      <c r="M67" s="87"/>
      <c r="N67" s="87"/>
      <c r="O67" s="86">
        <f>SUM(K67:N67)</f>
        <v>0</v>
      </c>
      <c r="P67" s="92" t="s">
        <v>592</v>
      </c>
      <c r="Q67" s="78">
        <v>2500000</v>
      </c>
      <c r="R67" s="180">
        <v>1000000</v>
      </c>
      <c r="S67" s="78">
        <v>2000000</v>
      </c>
      <c r="T67" s="94">
        <v>1</v>
      </c>
      <c r="U67" s="95" t="s">
        <v>615</v>
      </c>
      <c r="V67" s="87"/>
      <c r="W67" s="87"/>
      <c r="X67" s="87"/>
      <c r="Y67" s="86"/>
      <c r="Z67" s="154" t="s">
        <v>716</v>
      </c>
      <c r="AA67" s="180"/>
      <c r="AB67" s="180"/>
      <c r="AC67" s="180"/>
      <c r="AD67" s="180"/>
      <c r="AE67" s="180"/>
      <c r="AF67" s="180"/>
      <c r="AG67" s="180"/>
      <c r="AH67" s="180">
        <f>ROUND((SUM(AA67,AB67,AC67,AD67,AE67,AG67)/1.16*0.03),2)</f>
        <v>0</v>
      </c>
      <c r="AI67" s="180">
        <f>SUM(AA67:AH67)</f>
        <v>0</v>
      </c>
      <c r="AJ67" s="180">
        <f>S67+R67-AI67</f>
        <v>3000000</v>
      </c>
      <c r="AK67" s="37"/>
      <c r="AL67" s="37"/>
      <c r="AM67" s="37"/>
      <c r="AN67" s="230"/>
      <c r="AO67" s="34"/>
      <c r="AP67" s="34"/>
      <c r="AQ67" s="315"/>
      <c r="AR67" s="198"/>
      <c r="AS67" s="198"/>
      <c r="AT67" s="198"/>
      <c r="AU67" s="198"/>
      <c r="AV67" s="47"/>
      <c r="AW67" s="47"/>
      <c r="AX67" s="47"/>
      <c r="AY67" s="47"/>
      <c r="AZ67" s="47"/>
      <c r="BA67" s="47"/>
      <c r="BB67" s="47"/>
      <c r="BC67" s="47"/>
      <c r="BD67" s="47">
        <f>SUM(AV67:BC67)</f>
        <v>0</v>
      </c>
      <c r="BE67" s="47">
        <f>R67+S67-BD67</f>
        <v>3000000</v>
      </c>
      <c r="BF67" s="299"/>
      <c r="BG67" s="47"/>
    </row>
    <row r="68" spans="1:59" x14ac:dyDescent="0.25">
      <c r="A68" s="29"/>
      <c r="B68" s="174"/>
      <c r="C68" s="86"/>
      <c r="D68" s="87"/>
      <c r="E68" s="87"/>
      <c r="F68" s="87"/>
      <c r="G68" s="88"/>
      <c r="H68" s="90"/>
      <c r="I68" s="87"/>
      <c r="J68" s="86"/>
      <c r="K68" s="86"/>
      <c r="L68" s="86"/>
      <c r="M68" s="86"/>
      <c r="N68" s="86"/>
      <c r="O68" s="86"/>
      <c r="P68" s="92"/>
      <c r="Q68" s="93"/>
      <c r="R68" s="180"/>
      <c r="S68" s="93"/>
      <c r="T68" s="86"/>
      <c r="U68" s="86"/>
      <c r="V68" s="86"/>
      <c r="W68" s="86"/>
      <c r="X68" s="86"/>
      <c r="Y68" s="86"/>
      <c r="Z68" s="154"/>
      <c r="AA68" s="180"/>
      <c r="AB68" s="180"/>
      <c r="AC68" s="180"/>
      <c r="AD68" s="180"/>
      <c r="AE68" s="180"/>
      <c r="AF68" s="180"/>
      <c r="AG68" s="180"/>
      <c r="AH68" s="180"/>
      <c r="AI68" s="180"/>
      <c r="AJ68" s="180"/>
      <c r="AK68" s="29"/>
      <c r="AL68" s="29"/>
      <c r="AM68" s="29"/>
      <c r="AN68" s="231"/>
      <c r="AO68" s="30"/>
      <c r="AP68" s="30"/>
      <c r="AQ68" s="309"/>
      <c r="AR68" s="217"/>
      <c r="AS68" s="217"/>
      <c r="AT68" s="217"/>
      <c r="AU68" s="217"/>
      <c r="AV68" s="216"/>
      <c r="AW68" s="216"/>
      <c r="AX68" s="216"/>
      <c r="AY68" s="216"/>
      <c r="AZ68" s="216"/>
      <c r="BA68" s="216"/>
      <c r="BB68" s="216"/>
      <c r="BC68" s="216"/>
      <c r="BD68" s="216"/>
      <c r="BE68" s="216"/>
      <c r="BF68" s="292"/>
      <c r="BG68" s="216"/>
    </row>
    <row r="69" spans="1:59" s="9" customFormat="1" ht="15.75" x14ac:dyDescent="0.25">
      <c r="A69" s="5"/>
      <c r="B69" s="174"/>
      <c r="C69" s="137"/>
      <c r="D69" s="142" t="s">
        <v>212</v>
      </c>
      <c r="E69" s="138"/>
      <c r="F69" s="138"/>
      <c r="G69" s="139"/>
      <c r="H69" s="140">
        <f>SUM(H70:H72)</f>
        <v>0</v>
      </c>
      <c r="I69" s="138">
        <f t="shared" ref="I69:Y69" si="43">SUM(I70:I72)</f>
        <v>0</v>
      </c>
      <c r="J69" s="137">
        <f t="shared" si="43"/>
        <v>2</v>
      </c>
      <c r="K69" s="137">
        <f t="shared" si="43"/>
        <v>3</v>
      </c>
      <c r="L69" s="137">
        <f t="shared" si="43"/>
        <v>0</v>
      </c>
      <c r="M69" s="137">
        <f t="shared" si="43"/>
        <v>0</v>
      </c>
      <c r="N69" s="137">
        <f t="shared" si="43"/>
        <v>0</v>
      </c>
      <c r="O69" s="137">
        <f t="shared" si="43"/>
        <v>3</v>
      </c>
      <c r="P69" s="365">
        <f t="shared" si="43"/>
        <v>0</v>
      </c>
      <c r="Q69" s="100">
        <f t="shared" si="43"/>
        <v>0</v>
      </c>
      <c r="R69" s="100">
        <f t="shared" si="43"/>
        <v>685714</v>
      </c>
      <c r="S69" s="100">
        <f t="shared" si="43"/>
        <v>1600000</v>
      </c>
      <c r="T69" s="137">
        <f t="shared" si="43"/>
        <v>2</v>
      </c>
      <c r="U69" s="137">
        <f t="shared" si="43"/>
        <v>3</v>
      </c>
      <c r="V69" s="137">
        <f t="shared" si="43"/>
        <v>0</v>
      </c>
      <c r="W69" s="137">
        <f t="shared" si="43"/>
        <v>0</v>
      </c>
      <c r="X69" s="137">
        <f t="shared" si="43"/>
        <v>0</v>
      </c>
      <c r="Y69" s="137">
        <f t="shared" si="43"/>
        <v>3</v>
      </c>
      <c r="Z69" s="337"/>
      <c r="AA69" s="100">
        <f t="shared" ref="AA69:AJ69" si="44">SUM(AA70,AA71)</f>
        <v>0</v>
      </c>
      <c r="AB69" s="100">
        <f t="shared" si="44"/>
        <v>0</v>
      </c>
      <c r="AC69" s="100">
        <f t="shared" si="44"/>
        <v>0</v>
      </c>
      <c r="AD69" s="100">
        <f t="shared" si="44"/>
        <v>0</v>
      </c>
      <c r="AE69" s="100">
        <f t="shared" si="44"/>
        <v>0</v>
      </c>
      <c r="AF69" s="100">
        <f t="shared" si="44"/>
        <v>0</v>
      </c>
      <c r="AG69" s="100">
        <f t="shared" si="44"/>
        <v>0</v>
      </c>
      <c r="AH69" s="100">
        <f t="shared" si="44"/>
        <v>0</v>
      </c>
      <c r="AI69" s="100">
        <f t="shared" si="44"/>
        <v>0</v>
      </c>
      <c r="AJ69" s="100">
        <f t="shared" si="44"/>
        <v>2285714</v>
      </c>
      <c r="AK69" s="5"/>
      <c r="AL69" s="5"/>
      <c r="AM69" s="5"/>
      <c r="AN69" s="229"/>
      <c r="AO69" s="6"/>
      <c r="AP69" s="6"/>
      <c r="AQ69" s="314"/>
      <c r="AR69" s="215"/>
      <c r="AS69" s="215"/>
      <c r="AT69" s="215"/>
      <c r="AU69" s="215"/>
      <c r="AV69" s="214">
        <f>SUM(AV70,AV71)</f>
        <v>0</v>
      </c>
      <c r="AW69" s="214">
        <f t="shared" ref="AW69:BG69" si="45">SUM(AW70,AW71)</f>
        <v>0</v>
      </c>
      <c r="AX69" s="214">
        <f t="shared" si="45"/>
        <v>0</v>
      </c>
      <c r="AY69" s="214">
        <f t="shared" si="45"/>
        <v>0</v>
      </c>
      <c r="AZ69" s="214">
        <f t="shared" si="45"/>
        <v>0</v>
      </c>
      <c r="BA69" s="214">
        <f t="shared" si="45"/>
        <v>0</v>
      </c>
      <c r="BB69" s="214">
        <f t="shared" si="45"/>
        <v>0</v>
      </c>
      <c r="BC69" s="214">
        <f t="shared" si="45"/>
        <v>0</v>
      </c>
      <c r="BD69" s="214">
        <f t="shared" si="45"/>
        <v>0</v>
      </c>
      <c r="BE69" s="214">
        <f t="shared" si="45"/>
        <v>2285714</v>
      </c>
      <c r="BF69" s="298">
        <f t="shared" si="45"/>
        <v>0</v>
      </c>
      <c r="BG69" s="214">
        <f t="shared" si="45"/>
        <v>0</v>
      </c>
    </row>
    <row r="70" spans="1:59" s="39" customFormat="1" ht="24" x14ac:dyDescent="0.25">
      <c r="A70" s="55"/>
      <c r="B70" s="173" t="s">
        <v>672</v>
      </c>
      <c r="C70" s="86" t="s">
        <v>585</v>
      </c>
      <c r="D70" s="87" t="s">
        <v>579</v>
      </c>
      <c r="E70" s="88" t="s">
        <v>580</v>
      </c>
      <c r="F70" s="88" t="s">
        <v>212</v>
      </c>
      <c r="G70" s="88" t="s">
        <v>581</v>
      </c>
      <c r="H70" s="90"/>
      <c r="I70" s="86"/>
      <c r="J70" s="94">
        <v>1</v>
      </c>
      <c r="K70" s="86">
        <v>2</v>
      </c>
      <c r="L70" s="86"/>
      <c r="M70" s="86"/>
      <c r="N70" s="86"/>
      <c r="O70" s="86">
        <v>2</v>
      </c>
      <c r="P70" s="92" t="s">
        <v>730</v>
      </c>
      <c r="Q70" s="93">
        <v>0</v>
      </c>
      <c r="R70" s="180">
        <v>300000</v>
      </c>
      <c r="S70" s="93">
        <v>700000</v>
      </c>
      <c r="T70" s="94">
        <v>1</v>
      </c>
      <c r="U70" s="86">
        <v>1</v>
      </c>
      <c r="V70" s="88" t="s">
        <v>28</v>
      </c>
      <c r="W70" s="86"/>
      <c r="X70" s="86"/>
      <c r="Y70" s="86">
        <v>1</v>
      </c>
      <c r="Z70" s="154" t="s">
        <v>742</v>
      </c>
      <c r="AA70" s="180"/>
      <c r="AB70" s="180"/>
      <c r="AC70" s="180"/>
      <c r="AD70" s="180"/>
      <c r="AE70" s="180"/>
      <c r="AF70" s="180"/>
      <c r="AG70" s="180"/>
      <c r="AH70" s="180">
        <f t="shared" ref="AH70:AH71" si="46">ROUND((SUM(AA70,AB70,AC70,AD70,AE70,AG70)/1.16*0.03),2)</f>
        <v>0</v>
      </c>
      <c r="AI70" s="180">
        <f t="shared" ref="AI70:AI71" si="47">SUM(AA70:AH70)</f>
        <v>0</v>
      </c>
      <c r="AJ70" s="180">
        <f t="shared" ref="AJ70:AJ71" si="48">S70+R70-AI70</f>
        <v>1000000</v>
      </c>
      <c r="AK70" s="37"/>
      <c r="AL70" s="37"/>
      <c r="AM70" s="37"/>
      <c r="AN70" s="230"/>
      <c r="AO70" s="34"/>
      <c r="AP70" s="34"/>
      <c r="AQ70" s="315"/>
      <c r="AR70" s="198"/>
      <c r="AS70" s="198"/>
      <c r="AT70" s="198"/>
      <c r="AU70" s="198"/>
      <c r="AV70" s="47"/>
      <c r="AW70" s="47"/>
      <c r="AX70" s="47"/>
      <c r="AY70" s="47"/>
      <c r="AZ70" s="47"/>
      <c r="BA70" s="47"/>
      <c r="BB70" s="47"/>
      <c r="BC70" s="47"/>
      <c r="BD70" s="47">
        <f t="shared" ref="BD70:BD71" si="49">SUM(AV70:BC70)</f>
        <v>0</v>
      </c>
      <c r="BE70" s="47">
        <f>R70+S70-BD70</f>
        <v>1000000</v>
      </c>
      <c r="BF70" s="299"/>
      <c r="BG70" s="47"/>
    </row>
    <row r="71" spans="1:59" s="39" customFormat="1" ht="24" x14ac:dyDescent="0.25">
      <c r="A71" s="55"/>
      <c r="B71" s="173" t="s">
        <v>672</v>
      </c>
      <c r="C71" s="86" t="s">
        <v>586</v>
      </c>
      <c r="D71" s="87" t="s">
        <v>582</v>
      </c>
      <c r="E71" s="88" t="s">
        <v>367</v>
      </c>
      <c r="F71" s="88" t="s">
        <v>212</v>
      </c>
      <c r="G71" s="88" t="s">
        <v>583</v>
      </c>
      <c r="H71" s="90"/>
      <c r="I71" s="86"/>
      <c r="J71" s="94">
        <v>1</v>
      </c>
      <c r="K71" s="86">
        <v>1</v>
      </c>
      <c r="L71" s="86"/>
      <c r="M71" s="86"/>
      <c r="N71" s="86"/>
      <c r="O71" s="86">
        <v>1</v>
      </c>
      <c r="P71" s="92" t="s">
        <v>731</v>
      </c>
      <c r="Q71" s="93">
        <v>0</v>
      </c>
      <c r="R71" s="180">
        <v>385714</v>
      </c>
      <c r="S71" s="93">
        <v>900000</v>
      </c>
      <c r="T71" s="94">
        <v>1</v>
      </c>
      <c r="U71" s="86">
        <v>2</v>
      </c>
      <c r="V71" s="88" t="s">
        <v>28</v>
      </c>
      <c r="W71" s="86"/>
      <c r="X71" s="86"/>
      <c r="Y71" s="86">
        <v>2</v>
      </c>
      <c r="Z71" s="154" t="s">
        <v>584</v>
      </c>
      <c r="AA71" s="180"/>
      <c r="AB71" s="180"/>
      <c r="AC71" s="180"/>
      <c r="AD71" s="180"/>
      <c r="AE71" s="180"/>
      <c r="AF71" s="180"/>
      <c r="AG71" s="180"/>
      <c r="AH71" s="180">
        <f t="shared" si="46"/>
        <v>0</v>
      </c>
      <c r="AI71" s="180">
        <f t="shared" si="47"/>
        <v>0</v>
      </c>
      <c r="AJ71" s="180">
        <f t="shared" si="48"/>
        <v>1285714</v>
      </c>
      <c r="AK71" s="37"/>
      <c r="AL71" s="37"/>
      <c r="AM71" s="37"/>
      <c r="AN71" s="230"/>
      <c r="AO71" s="34"/>
      <c r="AP71" s="34"/>
      <c r="AQ71" s="315"/>
      <c r="AR71" s="198"/>
      <c r="AS71" s="198"/>
      <c r="AT71" s="198"/>
      <c r="AU71" s="198"/>
      <c r="AV71" s="47"/>
      <c r="AW71" s="47"/>
      <c r="AX71" s="47"/>
      <c r="AY71" s="47"/>
      <c r="AZ71" s="47"/>
      <c r="BA71" s="47"/>
      <c r="BB71" s="47"/>
      <c r="BC71" s="47"/>
      <c r="BD71" s="47">
        <f t="shared" si="49"/>
        <v>0</v>
      </c>
      <c r="BE71" s="47">
        <f>R71+S71-BD71</f>
        <v>1285714</v>
      </c>
      <c r="BF71" s="299"/>
      <c r="BG71" s="47"/>
    </row>
    <row r="72" spans="1:59" x14ac:dyDescent="0.25">
      <c r="A72" s="29"/>
      <c r="B72" s="174"/>
      <c r="C72" s="86"/>
      <c r="D72" s="87"/>
      <c r="E72" s="87"/>
      <c r="F72" s="87"/>
      <c r="G72" s="88"/>
      <c r="H72" s="90"/>
      <c r="I72" s="87"/>
      <c r="J72" s="86"/>
      <c r="K72" s="86"/>
      <c r="L72" s="86"/>
      <c r="M72" s="86"/>
      <c r="N72" s="86"/>
      <c r="O72" s="86"/>
      <c r="P72" s="92"/>
      <c r="Q72" s="93"/>
      <c r="R72" s="180"/>
      <c r="S72" s="93"/>
      <c r="T72" s="86"/>
      <c r="U72" s="86"/>
      <c r="V72" s="86"/>
      <c r="W72" s="86"/>
      <c r="X72" s="86"/>
      <c r="Y72" s="86"/>
      <c r="Z72" s="154"/>
      <c r="AA72" s="180"/>
      <c r="AB72" s="180"/>
      <c r="AC72" s="180"/>
      <c r="AD72" s="180"/>
      <c r="AE72" s="180"/>
      <c r="AF72" s="180"/>
      <c r="AG72" s="180"/>
      <c r="AH72" s="180"/>
      <c r="AI72" s="180"/>
      <c r="AJ72" s="180"/>
      <c r="AK72" s="29"/>
      <c r="AL72" s="29"/>
      <c r="AM72" s="29"/>
      <c r="AN72" s="231"/>
      <c r="AO72" s="30"/>
      <c r="AP72" s="30"/>
      <c r="AQ72" s="309"/>
      <c r="AR72" s="217"/>
      <c r="AS72" s="217"/>
      <c r="AT72" s="217"/>
      <c r="AU72" s="217"/>
      <c r="AV72" s="216"/>
      <c r="AW72" s="216"/>
      <c r="AX72" s="216"/>
      <c r="AY72" s="216"/>
      <c r="AZ72" s="216"/>
      <c r="BA72" s="216"/>
      <c r="BB72" s="216"/>
      <c r="BC72" s="216"/>
      <c r="BD72" s="216"/>
      <c r="BE72" s="216"/>
      <c r="BF72" s="292"/>
      <c r="BG72" s="216"/>
    </row>
    <row r="73" spans="1:59" s="9" customFormat="1" ht="15.75" x14ac:dyDescent="0.25">
      <c r="A73" s="5"/>
      <c r="B73" s="174"/>
      <c r="C73" s="137"/>
      <c r="D73" s="142" t="s">
        <v>145</v>
      </c>
      <c r="E73" s="138"/>
      <c r="F73" s="138"/>
      <c r="G73" s="139"/>
      <c r="H73" s="140">
        <f>SUM(H74:H75)</f>
        <v>341</v>
      </c>
      <c r="I73" s="138">
        <f t="shared" ref="I73:Y73" si="50">SUM(I74:I75)</f>
        <v>0</v>
      </c>
      <c r="J73" s="137">
        <f t="shared" si="50"/>
        <v>1</v>
      </c>
      <c r="K73" s="137">
        <f t="shared" si="50"/>
        <v>0</v>
      </c>
      <c r="L73" s="137">
        <f t="shared" si="50"/>
        <v>0</v>
      </c>
      <c r="M73" s="137">
        <f t="shared" si="50"/>
        <v>0</v>
      </c>
      <c r="N73" s="137">
        <f t="shared" si="50"/>
        <v>0</v>
      </c>
      <c r="O73" s="137">
        <f t="shared" si="50"/>
        <v>0</v>
      </c>
      <c r="P73" s="365">
        <f t="shared" si="50"/>
        <v>0</v>
      </c>
      <c r="Q73" s="100">
        <f t="shared" si="50"/>
        <v>1620000</v>
      </c>
      <c r="R73" s="100">
        <f t="shared" si="50"/>
        <v>0</v>
      </c>
      <c r="S73" s="100">
        <f t="shared" si="50"/>
        <v>1200000</v>
      </c>
      <c r="T73" s="137">
        <f t="shared" si="50"/>
        <v>1</v>
      </c>
      <c r="U73" s="137">
        <f t="shared" si="50"/>
        <v>0</v>
      </c>
      <c r="V73" s="137">
        <f t="shared" si="50"/>
        <v>0</v>
      </c>
      <c r="W73" s="137">
        <f t="shared" si="50"/>
        <v>0</v>
      </c>
      <c r="X73" s="137">
        <f t="shared" si="50"/>
        <v>0</v>
      </c>
      <c r="Y73" s="137">
        <f t="shared" si="50"/>
        <v>0</v>
      </c>
      <c r="Z73" s="337"/>
      <c r="AA73" s="100">
        <f t="shared" ref="AA73:AJ73" si="51">SUM(AA74)</f>
        <v>0</v>
      </c>
      <c r="AB73" s="100">
        <f t="shared" si="51"/>
        <v>0</v>
      </c>
      <c r="AC73" s="100">
        <f t="shared" si="51"/>
        <v>0</v>
      </c>
      <c r="AD73" s="100">
        <f t="shared" si="51"/>
        <v>0</v>
      </c>
      <c r="AE73" s="100">
        <f t="shared" si="51"/>
        <v>0</v>
      </c>
      <c r="AF73" s="100">
        <f t="shared" si="51"/>
        <v>0</v>
      </c>
      <c r="AG73" s="100">
        <f t="shared" si="51"/>
        <v>0</v>
      </c>
      <c r="AH73" s="100">
        <f t="shared" si="51"/>
        <v>0</v>
      </c>
      <c r="AI73" s="100">
        <f t="shared" si="51"/>
        <v>0</v>
      </c>
      <c r="AJ73" s="100">
        <f t="shared" si="51"/>
        <v>1200000</v>
      </c>
      <c r="AK73" s="5"/>
      <c r="AL73" s="5"/>
      <c r="AM73" s="5"/>
      <c r="AN73" s="229"/>
      <c r="AO73" s="6"/>
      <c r="AP73" s="6"/>
      <c r="AQ73" s="314"/>
      <c r="AR73" s="215"/>
      <c r="AS73" s="215"/>
      <c r="AT73" s="215"/>
      <c r="AU73" s="215"/>
      <c r="AV73" s="214">
        <f>SUM(AV74)</f>
        <v>0</v>
      </c>
      <c r="AW73" s="214">
        <f t="shared" ref="AW73:BG73" si="52">SUM(AW74)</f>
        <v>0</v>
      </c>
      <c r="AX73" s="214">
        <f t="shared" si="52"/>
        <v>0</v>
      </c>
      <c r="AY73" s="214">
        <f t="shared" si="52"/>
        <v>0</v>
      </c>
      <c r="AZ73" s="214">
        <f t="shared" si="52"/>
        <v>0</v>
      </c>
      <c r="BA73" s="214">
        <f t="shared" si="52"/>
        <v>0</v>
      </c>
      <c r="BB73" s="214">
        <f t="shared" si="52"/>
        <v>0</v>
      </c>
      <c r="BC73" s="214">
        <f t="shared" si="52"/>
        <v>0</v>
      </c>
      <c r="BD73" s="214">
        <f t="shared" si="52"/>
        <v>0</v>
      </c>
      <c r="BE73" s="214">
        <f t="shared" si="52"/>
        <v>1200000</v>
      </c>
      <c r="BF73" s="298">
        <f t="shared" si="52"/>
        <v>0</v>
      </c>
      <c r="BG73" s="214">
        <f t="shared" si="52"/>
        <v>0</v>
      </c>
    </row>
    <row r="74" spans="1:59" s="39" customFormat="1" x14ac:dyDescent="0.25">
      <c r="A74" s="34">
        <v>1</v>
      </c>
      <c r="B74" s="173"/>
      <c r="C74" s="86" t="s">
        <v>427</v>
      </c>
      <c r="D74" s="87" t="s">
        <v>499</v>
      </c>
      <c r="E74" s="89" t="s">
        <v>144</v>
      </c>
      <c r="F74" s="89" t="s">
        <v>145</v>
      </c>
      <c r="G74" s="89" t="s">
        <v>146</v>
      </c>
      <c r="H74" s="90">
        <v>341</v>
      </c>
      <c r="I74" s="86" t="s">
        <v>147</v>
      </c>
      <c r="J74" s="94">
        <v>1</v>
      </c>
      <c r="K74" s="95" t="s">
        <v>142</v>
      </c>
      <c r="L74" s="95"/>
      <c r="M74" s="95"/>
      <c r="N74" s="95"/>
      <c r="O74" s="86">
        <f>SUM(K74:N74)</f>
        <v>0</v>
      </c>
      <c r="P74" s="92" t="s">
        <v>148</v>
      </c>
      <c r="Q74" s="93">
        <v>1620000</v>
      </c>
      <c r="R74" s="93"/>
      <c r="S74" s="93">
        <v>1200000</v>
      </c>
      <c r="T74" s="94">
        <v>1</v>
      </c>
      <c r="U74" s="95" t="s">
        <v>142</v>
      </c>
      <c r="V74" s="95"/>
      <c r="W74" s="95"/>
      <c r="X74" s="95"/>
      <c r="Y74" s="86">
        <v>0</v>
      </c>
      <c r="Z74" s="154" t="s">
        <v>673</v>
      </c>
      <c r="AA74" s="93"/>
      <c r="AB74" s="93"/>
      <c r="AC74" s="93"/>
      <c r="AD74" s="93"/>
      <c r="AE74" s="93"/>
      <c r="AF74" s="93"/>
      <c r="AG74" s="93"/>
      <c r="AH74" s="93">
        <f t="shared" ref="AH74" si="53">ROUND((SUM(AA74,AB74,AC74,AD74,AE74,AG74)/1.16*0.03),2)</f>
        <v>0</v>
      </c>
      <c r="AI74" s="93">
        <f t="shared" ref="AI74" si="54">SUM(AA74:AH74)</f>
        <v>0</v>
      </c>
      <c r="AJ74" s="93">
        <f t="shared" ref="AJ74" si="55">S74+R74-AI74</f>
        <v>1200000</v>
      </c>
      <c r="AK74" s="37"/>
      <c r="AL74" s="37"/>
      <c r="AM74" s="37"/>
      <c r="AN74" s="230"/>
      <c r="AO74" s="34"/>
      <c r="AP74" s="34"/>
      <c r="AQ74" s="315"/>
      <c r="AR74" s="198"/>
      <c r="AS74" s="198"/>
      <c r="AT74" s="198"/>
      <c r="AU74" s="198"/>
      <c r="AV74" s="47"/>
      <c r="AW74" s="47"/>
      <c r="AX74" s="47"/>
      <c r="AY74" s="47"/>
      <c r="AZ74" s="47"/>
      <c r="BA74" s="47"/>
      <c r="BB74" s="47"/>
      <c r="BC74" s="47"/>
      <c r="BD74" s="47">
        <f>SUM(AV74:BC74)</f>
        <v>0</v>
      </c>
      <c r="BE74" s="47">
        <f>R74+S74-BD74</f>
        <v>1200000</v>
      </c>
      <c r="BF74" s="299"/>
      <c r="BG74" s="47"/>
    </row>
    <row r="75" spans="1:59" x14ac:dyDescent="0.25">
      <c r="A75" s="29"/>
      <c r="B75" s="174"/>
      <c r="C75" s="86"/>
      <c r="D75" s="87"/>
      <c r="E75" s="87"/>
      <c r="F75" s="87"/>
      <c r="G75" s="88"/>
      <c r="H75" s="90"/>
      <c r="I75" s="87"/>
      <c r="J75" s="86"/>
      <c r="K75" s="86"/>
      <c r="L75" s="86"/>
      <c r="M75" s="86"/>
      <c r="N75" s="86"/>
      <c r="O75" s="86"/>
      <c r="P75" s="92"/>
      <c r="Q75" s="93"/>
      <c r="R75" s="93"/>
      <c r="S75" s="93"/>
      <c r="T75" s="86"/>
      <c r="U75" s="86"/>
      <c r="V75" s="86"/>
      <c r="W75" s="86"/>
      <c r="X75" s="86"/>
      <c r="Y75" s="86"/>
      <c r="Z75" s="154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29"/>
      <c r="AL75" s="29"/>
      <c r="AM75" s="29"/>
      <c r="AN75" s="231"/>
      <c r="AO75" s="30"/>
      <c r="AP75" s="30"/>
      <c r="AQ75" s="309"/>
      <c r="AR75" s="217"/>
      <c r="AS75" s="217"/>
      <c r="AT75" s="217"/>
      <c r="AU75" s="217"/>
      <c r="AV75" s="216"/>
      <c r="AW75" s="216"/>
      <c r="AX75" s="216"/>
      <c r="AY75" s="216"/>
      <c r="AZ75" s="216"/>
      <c r="BA75" s="216"/>
      <c r="BB75" s="216"/>
      <c r="BC75" s="216"/>
      <c r="BD75" s="216"/>
      <c r="BE75" s="216"/>
      <c r="BF75" s="292"/>
      <c r="BG75" s="216"/>
    </row>
    <row r="76" spans="1:59" s="9" customFormat="1" ht="15.75" x14ac:dyDescent="0.25">
      <c r="A76" s="5"/>
      <c r="B76" s="174"/>
      <c r="C76" s="137"/>
      <c r="D76" s="142" t="s">
        <v>179</v>
      </c>
      <c r="E76" s="138"/>
      <c r="F76" s="138"/>
      <c r="G76" s="139"/>
      <c r="H76" s="140">
        <f t="shared" ref="H76:Y76" si="56">SUM(H77:H78)</f>
        <v>76</v>
      </c>
      <c r="I76" s="138">
        <f t="shared" si="56"/>
        <v>0</v>
      </c>
      <c r="J76" s="137">
        <f t="shared" si="56"/>
        <v>1</v>
      </c>
      <c r="K76" s="137">
        <f t="shared" si="56"/>
        <v>0</v>
      </c>
      <c r="L76" s="137">
        <f t="shared" si="56"/>
        <v>1</v>
      </c>
      <c r="M76" s="137">
        <f t="shared" si="56"/>
        <v>0</v>
      </c>
      <c r="N76" s="137">
        <f t="shared" si="56"/>
        <v>3</v>
      </c>
      <c r="O76" s="137">
        <f t="shared" si="56"/>
        <v>4</v>
      </c>
      <c r="P76" s="365">
        <f t="shared" si="56"/>
        <v>0</v>
      </c>
      <c r="Q76" s="100">
        <f t="shared" si="56"/>
        <v>1650000</v>
      </c>
      <c r="R76" s="100">
        <f t="shared" si="56"/>
        <v>0</v>
      </c>
      <c r="S76" s="100">
        <f t="shared" si="56"/>
        <v>1500000</v>
      </c>
      <c r="T76" s="137">
        <f t="shared" si="56"/>
        <v>1</v>
      </c>
      <c r="U76" s="137">
        <f t="shared" si="56"/>
        <v>1</v>
      </c>
      <c r="V76" s="137">
        <f t="shared" si="56"/>
        <v>0</v>
      </c>
      <c r="W76" s="137">
        <f t="shared" si="56"/>
        <v>0</v>
      </c>
      <c r="X76" s="137">
        <f t="shared" si="56"/>
        <v>0</v>
      </c>
      <c r="Y76" s="137">
        <f t="shared" si="56"/>
        <v>1</v>
      </c>
      <c r="Z76" s="337"/>
      <c r="AA76" s="100">
        <f t="shared" ref="AA76:AJ76" si="57">SUM(AA77)</f>
        <v>0</v>
      </c>
      <c r="AB76" s="100">
        <f t="shared" si="57"/>
        <v>0</v>
      </c>
      <c r="AC76" s="100">
        <f t="shared" si="57"/>
        <v>0</v>
      </c>
      <c r="AD76" s="100">
        <f t="shared" si="57"/>
        <v>0</v>
      </c>
      <c r="AE76" s="100">
        <f t="shared" si="57"/>
        <v>0</v>
      </c>
      <c r="AF76" s="100">
        <f t="shared" si="57"/>
        <v>0</v>
      </c>
      <c r="AG76" s="100">
        <f t="shared" si="57"/>
        <v>0</v>
      </c>
      <c r="AH76" s="100">
        <f t="shared" si="57"/>
        <v>0</v>
      </c>
      <c r="AI76" s="100">
        <f t="shared" si="57"/>
        <v>0</v>
      </c>
      <c r="AJ76" s="100">
        <f t="shared" si="57"/>
        <v>1500000</v>
      </c>
      <c r="AK76" s="5"/>
      <c r="AL76" s="5"/>
      <c r="AM76" s="5"/>
      <c r="AN76" s="229"/>
      <c r="AO76" s="6"/>
      <c r="AP76" s="6"/>
      <c r="AQ76" s="314"/>
      <c r="AR76" s="215"/>
      <c r="AS76" s="215"/>
      <c r="AT76" s="215"/>
      <c r="AU76" s="215"/>
      <c r="AV76" s="214">
        <f>SUM(AV77)</f>
        <v>0</v>
      </c>
      <c r="AW76" s="214">
        <f t="shared" ref="AW76:BG76" si="58">SUM(AW77)</f>
        <v>0</v>
      </c>
      <c r="AX76" s="214">
        <f t="shared" si="58"/>
        <v>0</v>
      </c>
      <c r="AY76" s="214">
        <f t="shared" si="58"/>
        <v>0</v>
      </c>
      <c r="AZ76" s="214">
        <f t="shared" si="58"/>
        <v>0</v>
      </c>
      <c r="BA76" s="214">
        <f t="shared" si="58"/>
        <v>0</v>
      </c>
      <c r="BB76" s="214">
        <f t="shared" si="58"/>
        <v>0</v>
      </c>
      <c r="BC76" s="214">
        <f t="shared" si="58"/>
        <v>0</v>
      </c>
      <c r="BD76" s="214">
        <f t="shared" si="58"/>
        <v>0</v>
      </c>
      <c r="BE76" s="214">
        <f t="shared" si="58"/>
        <v>1500000</v>
      </c>
      <c r="BF76" s="298">
        <f t="shared" si="58"/>
        <v>0</v>
      </c>
      <c r="BG76" s="214">
        <f t="shared" si="58"/>
        <v>0</v>
      </c>
    </row>
    <row r="77" spans="1:59" s="39" customFormat="1" ht="24" x14ac:dyDescent="0.25">
      <c r="A77" s="34">
        <v>1</v>
      </c>
      <c r="B77" s="173"/>
      <c r="C77" s="86" t="s">
        <v>434</v>
      </c>
      <c r="D77" s="87" t="s">
        <v>521</v>
      </c>
      <c r="E77" s="88" t="s">
        <v>178</v>
      </c>
      <c r="F77" s="88" t="s">
        <v>179</v>
      </c>
      <c r="G77" s="88" t="s">
        <v>180</v>
      </c>
      <c r="H77" s="90">
        <v>76</v>
      </c>
      <c r="I77" s="86" t="s">
        <v>181</v>
      </c>
      <c r="J77" s="94">
        <v>1</v>
      </c>
      <c r="K77" s="94"/>
      <c r="L77" s="94">
        <v>1</v>
      </c>
      <c r="M77" s="94"/>
      <c r="N77" s="94">
        <v>3</v>
      </c>
      <c r="O77" s="86">
        <f>SUM(K77:N77)</f>
        <v>4</v>
      </c>
      <c r="P77" s="92" t="s">
        <v>182</v>
      </c>
      <c r="Q77" s="78">
        <v>1650000</v>
      </c>
      <c r="R77" s="78"/>
      <c r="S77" s="78">
        <v>1500000</v>
      </c>
      <c r="T77" s="94">
        <v>1</v>
      </c>
      <c r="U77" s="94">
        <v>1</v>
      </c>
      <c r="V77" s="89" t="s">
        <v>675</v>
      </c>
      <c r="W77" s="94"/>
      <c r="X77" s="94"/>
      <c r="Y77" s="86">
        <f>SUM(U77:X77)</f>
        <v>1</v>
      </c>
      <c r="Z77" s="154" t="s">
        <v>674</v>
      </c>
      <c r="AA77" s="78"/>
      <c r="AB77" s="78"/>
      <c r="AC77" s="78"/>
      <c r="AD77" s="78"/>
      <c r="AE77" s="78"/>
      <c r="AF77" s="78"/>
      <c r="AG77" s="78"/>
      <c r="AH77" s="78">
        <f t="shared" ref="AH77" si="59">ROUND((SUM(AA77,AB77,AC77,AD77,AE77,AG77)/1.16*0.03),2)</f>
        <v>0</v>
      </c>
      <c r="AI77" s="78">
        <f t="shared" ref="AI77" si="60">SUM(AA77:AH77)</f>
        <v>0</v>
      </c>
      <c r="AJ77" s="78">
        <f t="shared" ref="AJ77" si="61">S77+R77-AI77</f>
        <v>1500000</v>
      </c>
      <c r="AK77" s="37"/>
      <c r="AL77" s="37"/>
      <c r="AM77" s="37"/>
      <c r="AN77" s="230"/>
      <c r="AO77" s="34"/>
      <c r="AP77" s="34"/>
      <c r="AQ77" s="315"/>
      <c r="AR77" s="198"/>
      <c r="AS77" s="198"/>
      <c r="AT77" s="198"/>
      <c r="AU77" s="198"/>
      <c r="AV77" s="47"/>
      <c r="AW77" s="47"/>
      <c r="AX77" s="47"/>
      <c r="AY77" s="47"/>
      <c r="AZ77" s="47"/>
      <c r="BA77" s="47"/>
      <c r="BB77" s="47"/>
      <c r="BC77" s="47"/>
      <c r="BD77" s="47">
        <f>SUM(AV77:BC77)</f>
        <v>0</v>
      </c>
      <c r="BE77" s="47">
        <f>R77+S77-BD77</f>
        <v>1500000</v>
      </c>
      <c r="BF77" s="299"/>
      <c r="BG77" s="47"/>
    </row>
    <row r="78" spans="1:59" x14ac:dyDescent="0.25">
      <c r="A78" s="29"/>
      <c r="B78" s="172"/>
      <c r="C78" s="80"/>
      <c r="D78" s="81"/>
      <c r="E78" s="81"/>
      <c r="F78" s="81"/>
      <c r="G78" s="82"/>
      <c r="H78" s="83"/>
      <c r="I78" s="81"/>
      <c r="J78" s="80"/>
      <c r="K78" s="80"/>
      <c r="L78" s="80"/>
      <c r="M78" s="80"/>
      <c r="N78" s="80"/>
      <c r="O78" s="80"/>
      <c r="P78" s="383"/>
      <c r="Q78" s="84"/>
      <c r="R78" s="84"/>
      <c r="S78" s="84"/>
      <c r="T78" s="80"/>
      <c r="U78" s="80"/>
      <c r="V78" s="80"/>
      <c r="W78" s="80"/>
      <c r="X78" s="80"/>
      <c r="Y78" s="80"/>
      <c r="Z78" s="338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29"/>
      <c r="AL78" s="29"/>
      <c r="AM78" s="29"/>
      <c r="AN78" s="231"/>
      <c r="AO78" s="30"/>
      <c r="AP78" s="30"/>
      <c r="AQ78" s="309"/>
      <c r="AR78" s="217"/>
      <c r="AS78" s="217"/>
      <c r="AT78" s="217"/>
      <c r="AU78" s="217"/>
      <c r="AV78" s="216"/>
      <c r="AW78" s="216"/>
      <c r="AX78" s="216"/>
      <c r="AY78" s="216"/>
      <c r="AZ78" s="216"/>
      <c r="BA78" s="216"/>
      <c r="BB78" s="216"/>
      <c r="BC78" s="216"/>
      <c r="BD78" s="216"/>
      <c r="BE78" s="216"/>
      <c r="BF78" s="292"/>
      <c r="BG78" s="216"/>
    </row>
    <row r="79" spans="1:59" s="9" customFormat="1" ht="15.75" x14ac:dyDescent="0.25">
      <c r="A79" s="5"/>
      <c r="B79" s="172"/>
      <c r="C79" s="73"/>
      <c r="D79" s="142" t="s">
        <v>346</v>
      </c>
      <c r="E79" s="74"/>
      <c r="F79" s="74"/>
      <c r="G79" s="75"/>
      <c r="H79" s="76">
        <f t="shared" ref="H79:Y79" si="62">SUM(H80:H81)</f>
        <v>144</v>
      </c>
      <c r="I79" s="74">
        <f t="shared" si="62"/>
        <v>0</v>
      </c>
      <c r="J79" s="73">
        <f t="shared" si="62"/>
        <v>1</v>
      </c>
      <c r="K79" s="73">
        <f t="shared" si="62"/>
        <v>6</v>
      </c>
      <c r="L79" s="73">
        <f t="shared" si="62"/>
        <v>0</v>
      </c>
      <c r="M79" s="73">
        <f t="shared" si="62"/>
        <v>0</v>
      </c>
      <c r="N79" s="73">
        <f t="shared" si="62"/>
        <v>4</v>
      </c>
      <c r="O79" s="73">
        <f t="shared" si="62"/>
        <v>10</v>
      </c>
      <c r="P79" s="381">
        <f t="shared" si="62"/>
        <v>0</v>
      </c>
      <c r="Q79" s="77">
        <f t="shared" si="62"/>
        <v>5600000</v>
      </c>
      <c r="R79" s="77">
        <f t="shared" si="62"/>
        <v>0</v>
      </c>
      <c r="S79" s="77">
        <f t="shared" si="62"/>
        <v>5000000</v>
      </c>
      <c r="T79" s="73">
        <f t="shared" si="62"/>
        <v>1</v>
      </c>
      <c r="U79" s="73">
        <f t="shared" si="62"/>
        <v>5</v>
      </c>
      <c r="V79" s="73">
        <f t="shared" si="62"/>
        <v>0</v>
      </c>
      <c r="W79" s="73">
        <f t="shared" si="62"/>
        <v>0</v>
      </c>
      <c r="X79" s="73">
        <f t="shared" si="62"/>
        <v>3</v>
      </c>
      <c r="Y79" s="73">
        <f t="shared" si="62"/>
        <v>8</v>
      </c>
      <c r="Z79" s="335"/>
      <c r="AA79" s="77">
        <f t="shared" ref="AA79:AJ79" si="63">SUM(AA80)</f>
        <v>0</v>
      </c>
      <c r="AB79" s="77">
        <f t="shared" si="63"/>
        <v>0</v>
      </c>
      <c r="AC79" s="77">
        <f t="shared" si="63"/>
        <v>0</v>
      </c>
      <c r="AD79" s="77">
        <f t="shared" si="63"/>
        <v>0</v>
      </c>
      <c r="AE79" s="77">
        <f t="shared" si="63"/>
        <v>0</v>
      </c>
      <c r="AF79" s="77">
        <f t="shared" si="63"/>
        <v>0</v>
      </c>
      <c r="AG79" s="77">
        <f t="shared" si="63"/>
        <v>0</v>
      </c>
      <c r="AH79" s="77">
        <f t="shared" si="63"/>
        <v>0</v>
      </c>
      <c r="AI79" s="77">
        <f t="shared" si="63"/>
        <v>0</v>
      </c>
      <c r="AJ79" s="77">
        <f t="shared" si="63"/>
        <v>5000000</v>
      </c>
      <c r="AK79" s="5"/>
      <c r="AL79" s="5"/>
      <c r="AM79" s="5"/>
      <c r="AN79" s="229"/>
      <c r="AO79" s="6"/>
      <c r="AP79" s="6"/>
      <c r="AQ79" s="314"/>
      <c r="AR79" s="215"/>
      <c r="AS79" s="215"/>
      <c r="AT79" s="215"/>
      <c r="AU79" s="215"/>
      <c r="AV79" s="214">
        <f>SUM(AV80)</f>
        <v>0</v>
      </c>
      <c r="AW79" s="214">
        <f t="shared" ref="AW79:BG79" si="64">SUM(AW80)</f>
        <v>0</v>
      </c>
      <c r="AX79" s="214">
        <f t="shared" si="64"/>
        <v>0</v>
      </c>
      <c r="AY79" s="214">
        <f t="shared" si="64"/>
        <v>0</v>
      </c>
      <c r="AZ79" s="214">
        <f t="shared" si="64"/>
        <v>0</v>
      </c>
      <c r="BA79" s="214">
        <f t="shared" si="64"/>
        <v>0</v>
      </c>
      <c r="BB79" s="214">
        <f t="shared" si="64"/>
        <v>0</v>
      </c>
      <c r="BC79" s="214">
        <f t="shared" si="64"/>
        <v>0</v>
      </c>
      <c r="BD79" s="214">
        <f t="shared" si="64"/>
        <v>0</v>
      </c>
      <c r="BE79" s="214">
        <f t="shared" si="64"/>
        <v>5000000</v>
      </c>
      <c r="BF79" s="298">
        <f t="shared" si="64"/>
        <v>0</v>
      </c>
      <c r="BG79" s="214">
        <f t="shared" si="64"/>
        <v>0</v>
      </c>
    </row>
    <row r="80" spans="1:59" s="39" customFormat="1" ht="60" x14ac:dyDescent="0.25">
      <c r="A80" s="34">
        <v>1</v>
      </c>
      <c r="B80" s="173"/>
      <c r="C80" s="86" t="s">
        <v>477</v>
      </c>
      <c r="D80" s="87" t="s">
        <v>500</v>
      </c>
      <c r="E80" s="88" t="s">
        <v>346</v>
      </c>
      <c r="F80" s="88" t="s">
        <v>346</v>
      </c>
      <c r="G80" s="88" t="s">
        <v>347</v>
      </c>
      <c r="H80" s="90">
        <v>144</v>
      </c>
      <c r="I80" s="86" t="s">
        <v>348</v>
      </c>
      <c r="J80" s="94">
        <v>1</v>
      </c>
      <c r="K80" s="94">
        <v>6</v>
      </c>
      <c r="L80" s="94"/>
      <c r="M80" s="94"/>
      <c r="N80" s="94">
        <v>4</v>
      </c>
      <c r="O80" s="86">
        <f>SUM(K80:N80)</f>
        <v>10</v>
      </c>
      <c r="P80" s="92" t="s">
        <v>349</v>
      </c>
      <c r="Q80" s="78">
        <v>5600000</v>
      </c>
      <c r="R80" s="78"/>
      <c r="S80" s="78">
        <v>5000000</v>
      </c>
      <c r="T80" s="94">
        <v>1</v>
      </c>
      <c r="U80" s="94">
        <v>5</v>
      </c>
      <c r="V80" s="94"/>
      <c r="W80" s="94"/>
      <c r="X80" s="94">
        <v>3</v>
      </c>
      <c r="Y80" s="86">
        <f>SUM(U80:X80)</f>
        <v>8</v>
      </c>
      <c r="Z80" s="154" t="s">
        <v>616</v>
      </c>
      <c r="AA80" s="78"/>
      <c r="AB80" s="78"/>
      <c r="AC80" s="78"/>
      <c r="AD80" s="78"/>
      <c r="AE80" s="78"/>
      <c r="AF80" s="78"/>
      <c r="AG80" s="78"/>
      <c r="AH80" s="78">
        <f t="shared" ref="AH80" si="65">ROUND((SUM(AA80,AB80,AC80,AD80,AE80,AG80)/1.16*0.03),2)</f>
        <v>0</v>
      </c>
      <c r="AI80" s="78">
        <f t="shared" ref="AI80" si="66">SUM(AA80:AH80)</f>
        <v>0</v>
      </c>
      <c r="AJ80" s="78">
        <f t="shared" ref="AJ80" si="67">S80+R80-AI80</f>
        <v>5000000</v>
      </c>
      <c r="AK80" s="37"/>
      <c r="AL80" s="37"/>
      <c r="AM80" s="37"/>
      <c r="AN80" s="230"/>
      <c r="AO80" s="34"/>
      <c r="AP80" s="34"/>
      <c r="AQ80" s="315"/>
      <c r="AR80" s="198"/>
      <c r="AS80" s="198"/>
      <c r="AT80" s="198"/>
      <c r="AU80" s="198"/>
      <c r="AV80" s="47"/>
      <c r="AW80" s="47"/>
      <c r="AX80" s="47"/>
      <c r="AY80" s="47"/>
      <c r="AZ80" s="47"/>
      <c r="BA80" s="47"/>
      <c r="BB80" s="47"/>
      <c r="BC80" s="47"/>
      <c r="BD80" s="47">
        <f>SUM(AV80:BC80)</f>
        <v>0</v>
      </c>
      <c r="BE80" s="47">
        <f>R80+S80-BD80</f>
        <v>5000000</v>
      </c>
      <c r="BF80" s="299"/>
      <c r="BG80" s="47"/>
    </row>
    <row r="81" spans="1:59" ht="15.75" thickBot="1" x14ac:dyDescent="0.3">
      <c r="A81" s="29"/>
      <c r="B81" s="232"/>
      <c r="C81" s="233"/>
      <c r="D81" s="234"/>
      <c r="E81" s="234"/>
      <c r="F81" s="234"/>
      <c r="G81" s="235"/>
      <c r="H81" s="236"/>
      <c r="I81" s="234"/>
      <c r="J81" s="233"/>
      <c r="K81" s="233"/>
      <c r="L81" s="233"/>
      <c r="M81" s="233"/>
      <c r="N81" s="233"/>
      <c r="O81" s="233"/>
      <c r="P81" s="384"/>
      <c r="Q81" s="237"/>
      <c r="R81" s="237"/>
      <c r="S81" s="237"/>
      <c r="T81" s="233"/>
      <c r="U81" s="233"/>
      <c r="V81" s="233"/>
      <c r="W81" s="233"/>
      <c r="X81" s="233"/>
      <c r="Y81" s="233"/>
      <c r="Z81" s="339"/>
      <c r="AA81" s="237"/>
      <c r="AB81" s="237"/>
      <c r="AC81" s="237"/>
      <c r="AD81" s="237"/>
      <c r="AE81" s="237"/>
      <c r="AF81" s="237"/>
      <c r="AG81" s="237"/>
      <c r="AH81" s="237"/>
      <c r="AI81" s="237"/>
      <c r="AJ81" s="237"/>
      <c r="AK81" s="163"/>
      <c r="AL81" s="163"/>
      <c r="AM81" s="163"/>
      <c r="AN81" s="238"/>
      <c r="AO81" s="159"/>
      <c r="AP81" s="159"/>
      <c r="AQ81" s="312"/>
      <c r="AR81" s="239"/>
      <c r="AS81" s="239"/>
      <c r="AT81" s="239"/>
      <c r="AU81" s="239"/>
      <c r="AV81" s="240"/>
      <c r="AW81" s="240"/>
      <c r="AX81" s="240"/>
      <c r="AY81" s="240"/>
      <c r="AZ81" s="240"/>
      <c r="BA81" s="240"/>
      <c r="BB81" s="240"/>
      <c r="BC81" s="240"/>
      <c r="BD81" s="240"/>
      <c r="BE81" s="240"/>
      <c r="BF81" s="296"/>
      <c r="BG81" s="240"/>
    </row>
    <row r="82" spans="1:59" ht="19.5" thickBot="1" x14ac:dyDescent="0.3">
      <c r="A82" s="63"/>
      <c r="B82" s="171"/>
      <c r="C82" s="65"/>
      <c r="D82" s="71" t="s">
        <v>565</v>
      </c>
      <c r="E82" s="66"/>
      <c r="F82" s="66"/>
      <c r="G82" s="67"/>
      <c r="H82" s="68">
        <f t="shared" ref="H82:O82" si="68">SUM(H84,H87,H91,H96)</f>
        <v>976</v>
      </c>
      <c r="I82" s="66">
        <f t="shared" si="68"/>
        <v>0</v>
      </c>
      <c r="J82" s="65">
        <f t="shared" si="68"/>
        <v>6</v>
      </c>
      <c r="K82" s="65">
        <f t="shared" si="68"/>
        <v>7</v>
      </c>
      <c r="L82" s="65">
        <f t="shared" si="68"/>
        <v>0</v>
      </c>
      <c r="M82" s="65">
        <f t="shared" si="68"/>
        <v>0</v>
      </c>
      <c r="N82" s="65">
        <f t="shared" si="68"/>
        <v>9</v>
      </c>
      <c r="O82" s="65">
        <f t="shared" si="68"/>
        <v>16</v>
      </c>
      <c r="P82" s="382"/>
      <c r="Q82" s="69">
        <f t="shared" ref="Q82:Y82" si="69">SUM(Q84,Q87,Q91,Q96)</f>
        <v>10050000</v>
      </c>
      <c r="R82" s="69">
        <f t="shared" si="69"/>
        <v>0</v>
      </c>
      <c r="S82" s="70">
        <f t="shared" si="69"/>
        <v>9900000</v>
      </c>
      <c r="T82" s="65">
        <f t="shared" si="69"/>
        <v>7</v>
      </c>
      <c r="U82" s="65">
        <f t="shared" si="69"/>
        <v>4</v>
      </c>
      <c r="V82" s="65">
        <f t="shared" si="69"/>
        <v>0</v>
      </c>
      <c r="W82" s="65">
        <f t="shared" si="69"/>
        <v>0</v>
      </c>
      <c r="X82" s="65">
        <f t="shared" si="69"/>
        <v>1</v>
      </c>
      <c r="Y82" s="65">
        <f t="shared" si="69"/>
        <v>5</v>
      </c>
      <c r="Z82" s="336"/>
      <c r="AA82" s="69">
        <f t="shared" ref="AA82:AJ82" si="70">SUM(AA84,AA87,AA91,AA96)</f>
        <v>0</v>
      </c>
      <c r="AB82" s="69">
        <f t="shared" si="70"/>
        <v>0</v>
      </c>
      <c r="AC82" s="69">
        <f t="shared" si="70"/>
        <v>0</v>
      </c>
      <c r="AD82" s="69">
        <f t="shared" si="70"/>
        <v>0</v>
      </c>
      <c r="AE82" s="69">
        <f t="shared" si="70"/>
        <v>0</v>
      </c>
      <c r="AF82" s="69">
        <f t="shared" si="70"/>
        <v>0</v>
      </c>
      <c r="AG82" s="69">
        <f t="shared" si="70"/>
        <v>0</v>
      </c>
      <c r="AH82" s="69">
        <f t="shared" si="70"/>
        <v>0</v>
      </c>
      <c r="AI82" s="69">
        <f t="shared" si="70"/>
        <v>0</v>
      </c>
      <c r="AJ82" s="69">
        <f t="shared" si="70"/>
        <v>9900000</v>
      </c>
      <c r="AK82" s="66"/>
      <c r="AL82" s="66"/>
      <c r="AM82" s="66"/>
      <c r="AN82" s="66"/>
      <c r="AO82" s="66"/>
      <c r="AP82" s="66"/>
      <c r="AQ82" s="313"/>
      <c r="AR82" s="66"/>
      <c r="AS82" s="66"/>
      <c r="AT82" s="66"/>
      <c r="AU82" s="66"/>
      <c r="AV82" s="69">
        <f>SUM(AV84,AV87,AV91,AV96)</f>
        <v>0</v>
      </c>
      <c r="AW82" s="69">
        <f t="shared" ref="AW82:BG82" si="71">SUM(AW84,AW87,AW91,AW96)</f>
        <v>0</v>
      </c>
      <c r="AX82" s="69">
        <f t="shared" si="71"/>
        <v>0</v>
      </c>
      <c r="AY82" s="69">
        <f t="shared" si="71"/>
        <v>0</v>
      </c>
      <c r="AZ82" s="69">
        <f t="shared" si="71"/>
        <v>0</v>
      </c>
      <c r="BA82" s="69">
        <f t="shared" si="71"/>
        <v>0</v>
      </c>
      <c r="BB82" s="69">
        <f t="shared" si="71"/>
        <v>0</v>
      </c>
      <c r="BC82" s="69">
        <f t="shared" si="71"/>
        <v>0</v>
      </c>
      <c r="BD82" s="69">
        <f t="shared" si="71"/>
        <v>0</v>
      </c>
      <c r="BE82" s="69">
        <f t="shared" si="71"/>
        <v>9900000</v>
      </c>
      <c r="BF82" s="297">
        <f t="shared" si="71"/>
        <v>0</v>
      </c>
      <c r="BG82" s="69">
        <f t="shared" si="71"/>
        <v>0</v>
      </c>
    </row>
    <row r="83" spans="1:59" x14ac:dyDescent="0.25">
      <c r="A83" s="29"/>
      <c r="B83" s="241"/>
      <c r="C83" s="242"/>
      <c r="D83" s="243"/>
      <c r="E83" s="243"/>
      <c r="F83" s="243"/>
      <c r="G83" s="244"/>
      <c r="H83" s="245"/>
      <c r="I83" s="243"/>
      <c r="J83" s="242"/>
      <c r="K83" s="242"/>
      <c r="L83" s="242"/>
      <c r="M83" s="242"/>
      <c r="N83" s="242"/>
      <c r="O83" s="242"/>
      <c r="P83" s="385"/>
      <c r="Q83" s="246"/>
      <c r="R83" s="246"/>
      <c r="S83" s="246"/>
      <c r="T83" s="242"/>
      <c r="U83" s="242"/>
      <c r="V83" s="242"/>
      <c r="W83" s="242"/>
      <c r="X83" s="242"/>
      <c r="Y83" s="242"/>
      <c r="Z83" s="340"/>
      <c r="AA83" s="246"/>
      <c r="AB83" s="246"/>
      <c r="AC83" s="246"/>
      <c r="AD83" s="246"/>
      <c r="AE83" s="246"/>
      <c r="AF83" s="246"/>
      <c r="AG83" s="246"/>
      <c r="AH83" s="246"/>
      <c r="AI83" s="246"/>
      <c r="AJ83" s="246"/>
      <c r="AK83" s="24"/>
      <c r="AL83" s="24"/>
      <c r="AM83" s="24"/>
      <c r="AN83" s="226"/>
      <c r="AO83" s="25"/>
      <c r="AP83" s="25"/>
      <c r="AQ83" s="308"/>
      <c r="AR83" s="227"/>
      <c r="AS83" s="227"/>
      <c r="AT83" s="227"/>
      <c r="AU83" s="227"/>
      <c r="AV83" s="228"/>
      <c r="AW83" s="228"/>
      <c r="AX83" s="228"/>
      <c r="AY83" s="228"/>
      <c r="AZ83" s="228"/>
      <c r="BA83" s="228"/>
      <c r="BB83" s="228"/>
      <c r="BC83" s="228"/>
      <c r="BD83" s="228"/>
      <c r="BE83" s="228"/>
      <c r="BF83" s="291"/>
      <c r="BG83" s="228"/>
    </row>
    <row r="84" spans="1:59" s="9" customFormat="1" ht="15.75" x14ac:dyDescent="0.25">
      <c r="A84" s="5"/>
      <c r="B84" s="172"/>
      <c r="C84" s="137"/>
      <c r="D84" s="142" t="s">
        <v>322</v>
      </c>
      <c r="E84" s="138"/>
      <c r="F84" s="138"/>
      <c r="G84" s="139"/>
      <c r="H84" s="140">
        <f t="shared" ref="H84" si="72">SUM(H85:H86)</f>
        <v>80</v>
      </c>
      <c r="I84" s="138">
        <f t="shared" ref="I84" si="73">SUM(I85:I86)</f>
        <v>0</v>
      </c>
      <c r="J84" s="137">
        <f t="shared" ref="J84" si="74">SUM(J85:J86)</f>
        <v>1</v>
      </c>
      <c r="K84" s="137">
        <f t="shared" ref="K84" si="75">SUM(K85:K86)</f>
        <v>0</v>
      </c>
      <c r="L84" s="137">
        <f t="shared" ref="L84" si="76">SUM(L85:L86)</f>
        <v>0</v>
      </c>
      <c r="M84" s="137">
        <f t="shared" ref="M84" si="77">SUM(M85:M86)</f>
        <v>0</v>
      </c>
      <c r="N84" s="137">
        <f t="shared" ref="N84" si="78">SUM(N85:N86)</f>
        <v>0</v>
      </c>
      <c r="O84" s="137">
        <f t="shared" ref="O84" si="79">SUM(O85:O86)</f>
        <v>0</v>
      </c>
      <c r="P84" s="365">
        <f t="shared" ref="P84" si="80">SUM(P85:P86)</f>
        <v>0</v>
      </c>
      <c r="Q84" s="100">
        <f t="shared" ref="Q84" si="81">SUM(Q85:Q86)</f>
        <v>1000000</v>
      </c>
      <c r="R84" s="100">
        <f t="shared" ref="R84" si="82">SUM(R85:R86)</f>
        <v>0</v>
      </c>
      <c r="S84" s="100">
        <f t="shared" ref="S84" si="83">SUM(S85:S86)</f>
        <v>1000000</v>
      </c>
      <c r="T84" s="137">
        <f t="shared" ref="T84" si="84">SUM(T85:T86)</f>
        <v>1</v>
      </c>
      <c r="U84" s="137">
        <f t="shared" ref="U84" si="85">SUM(U85:U86)</f>
        <v>0</v>
      </c>
      <c r="V84" s="137">
        <f t="shared" ref="V84" si="86">SUM(V85:V86)</f>
        <v>0</v>
      </c>
      <c r="W84" s="137">
        <f t="shared" ref="W84" si="87">SUM(W85:W86)</f>
        <v>0</v>
      </c>
      <c r="X84" s="137">
        <f t="shared" ref="X84" si="88">SUM(X85:X86)</f>
        <v>0</v>
      </c>
      <c r="Y84" s="137">
        <f t="shared" ref="Y84" si="89">SUM(Y85:Y86)</f>
        <v>0</v>
      </c>
      <c r="Z84" s="337"/>
      <c r="AA84" s="100">
        <f t="shared" ref="AA84:AJ84" si="90">SUM(AA85)</f>
        <v>0</v>
      </c>
      <c r="AB84" s="100">
        <f t="shared" si="90"/>
        <v>0</v>
      </c>
      <c r="AC84" s="100">
        <f t="shared" si="90"/>
        <v>0</v>
      </c>
      <c r="AD84" s="100">
        <f t="shared" si="90"/>
        <v>0</v>
      </c>
      <c r="AE84" s="100">
        <f t="shared" si="90"/>
        <v>0</v>
      </c>
      <c r="AF84" s="100">
        <f t="shared" si="90"/>
        <v>0</v>
      </c>
      <c r="AG84" s="100">
        <f t="shared" si="90"/>
        <v>0</v>
      </c>
      <c r="AH84" s="100">
        <f t="shared" si="90"/>
        <v>0</v>
      </c>
      <c r="AI84" s="100">
        <f t="shared" si="90"/>
        <v>0</v>
      </c>
      <c r="AJ84" s="100">
        <f t="shared" si="90"/>
        <v>1000000</v>
      </c>
      <c r="AK84" s="5"/>
      <c r="AL84" s="5"/>
      <c r="AM84" s="5"/>
      <c r="AN84" s="229"/>
      <c r="AO84" s="6"/>
      <c r="AP84" s="6"/>
      <c r="AQ84" s="314"/>
      <c r="AR84" s="215"/>
      <c r="AS84" s="215"/>
      <c r="AT84" s="215"/>
      <c r="AU84" s="215"/>
      <c r="AV84" s="214">
        <f>SUM(AV85)</f>
        <v>0</v>
      </c>
      <c r="AW84" s="214">
        <f t="shared" ref="AW84:BG84" si="91">SUM(AW85)</f>
        <v>0</v>
      </c>
      <c r="AX84" s="214">
        <f t="shared" si="91"/>
        <v>0</v>
      </c>
      <c r="AY84" s="214">
        <f t="shared" si="91"/>
        <v>0</v>
      </c>
      <c r="AZ84" s="214">
        <f t="shared" si="91"/>
        <v>0</v>
      </c>
      <c r="BA84" s="214">
        <f t="shared" si="91"/>
        <v>0</v>
      </c>
      <c r="BB84" s="214">
        <f t="shared" si="91"/>
        <v>0</v>
      </c>
      <c r="BC84" s="214">
        <f t="shared" si="91"/>
        <v>0</v>
      </c>
      <c r="BD84" s="214">
        <f t="shared" si="91"/>
        <v>0</v>
      </c>
      <c r="BE84" s="214">
        <f t="shared" si="91"/>
        <v>1000000</v>
      </c>
      <c r="BF84" s="298">
        <f t="shared" si="91"/>
        <v>0</v>
      </c>
      <c r="BG84" s="214">
        <f t="shared" si="91"/>
        <v>0</v>
      </c>
    </row>
    <row r="85" spans="1:59" s="39" customFormat="1" ht="33.75" x14ac:dyDescent="0.25">
      <c r="A85" s="34">
        <v>2</v>
      </c>
      <c r="B85" s="173"/>
      <c r="C85" s="86" t="s">
        <v>471</v>
      </c>
      <c r="D85" s="87" t="s">
        <v>535</v>
      </c>
      <c r="E85" s="89" t="s">
        <v>321</v>
      </c>
      <c r="F85" s="87" t="s">
        <v>322</v>
      </c>
      <c r="G85" s="88" t="s">
        <v>323</v>
      </c>
      <c r="H85" s="90">
        <v>80</v>
      </c>
      <c r="I85" s="86" t="s">
        <v>324</v>
      </c>
      <c r="J85" s="94">
        <v>1</v>
      </c>
      <c r="K85" s="87" t="s">
        <v>133</v>
      </c>
      <c r="L85" s="87"/>
      <c r="M85" s="87"/>
      <c r="N85" s="87"/>
      <c r="O85" s="86">
        <f>SUM(K85:N85)</f>
        <v>0</v>
      </c>
      <c r="P85" s="92" t="s">
        <v>325</v>
      </c>
      <c r="Q85" s="96">
        <v>1000000</v>
      </c>
      <c r="R85" s="96"/>
      <c r="S85" s="96">
        <v>1000000</v>
      </c>
      <c r="T85" s="94">
        <v>1</v>
      </c>
      <c r="U85" s="106" t="s">
        <v>133</v>
      </c>
      <c r="V85" s="87"/>
      <c r="W85" s="87"/>
      <c r="X85" s="87"/>
      <c r="Y85" s="86"/>
      <c r="Z85" s="154" t="s">
        <v>617</v>
      </c>
      <c r="AA85" s="96"/>
      <c r="AB85" s="96"/>
      <c r="AC85" s="96"/>
      <c r="AD85" s="96"/>
      <c r="AE85" s="96"/>
      <c r="AF85" s="96"/>
      <c r="AG85" s="96"/>
      <c r="AH85" s="96">
        <f t="shared" ref="AH85" si="92">ROUND((SUM(AA85,AB85,AC85,AD85,AE85,AG85)/1.16*0.03),2)</f>
        <v>0</v>
      </c>
      <c r="AI85" s="96">
        <f t="shared" ref="AI85" si="93">SUM(AA85:AH85)</f>
        <v>0</v>
      </c>
      <c r="AJ85" s="96">
        <f t="shared" ref="AJ85" si="94">S85+R85-AI85</f>
        <v>1000000</v>
      </c>
      <c r="AK85" s="37"/>
      <c r="AL85" s="37"/>
      <c r="AM85" s="37"/>
      <c r="AN85" s="230"/>
      <c r="AO85" s="34"/>
      <c r="AP85" s="34"/>
      <c r="AQ85" s="315"/>
      <c r="AR85" s="198"/>
      <c r="AS85" s="198"/>
      <c r="AT85" s="198"/>
      <c r="AU85" s="198"/>
      <c r="AV85" s="47"/>
      <c r="AW85" s="47"/>
      <c r="AX85" s="47"/>
      <c r="AY85" s="47"/>
      <c r="AZ85" s="47"/>
      <c r="BA85" s="47"/>
      <c r="BB85" s="47"/>
      <c r="BC85" s="47"/>
      <c r="BD85" s="47">
        <f>SUM(AV85:BC85)</f>
        <v>0</v>
      </c>
      <c r="BE85" s="47">
        <f>R85+S85-BD85</f>
        <v>1000000</v>
      </c>
      <c r="BF85" s="299"/>
      <c r="BG85" s="47"/>
    </row>
    <row r="86" spans="1:59" x14ac:dyDescent="0.25">
      <c r="A86" s="29"/>
      <c r="B86" s="172"/>
      <c r="C86" s="86"/>
      <c r="D86" s="87"/>
      <c r="E86" s="87"/>
      <c r="F86" s="87"/>
      <c r="G86" s="88"/>
      <c r="H86" s="90"/>
      <c r="I86" s="87"/>
      <c r="J86" s="86"/>
      <c r="K86" s="86"/>
      <c r="L86" s="86"/>
      <c r="M86" s="86"/>
      <c r="N86" s="86"/>
      <c r="O86" s="86"/>
      <c r="P86" s="92"/>
      <c r="Q86" s="84"/>
      <c r="R86" s="84"/>
      <c r="S86" s="84"/>
      <c r="T86" s="86"/>
      <c r="U86" s="86"/>
      <c r="V86" s="86"/>
      <c r="W86" s="86"/>
      <c r="X86" s="86"/>
      <c r="Y86" s="86"/>
      <c r="Z86" s="15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29"/>
      <c r="AL86" s="29"/>
      <c r="AM86" s="29"/>
      <c r="AN86" s="231"/>
      <c r="AO86" s="30"/>
      <c r="AP86" s="30"/>
      <c r="AQ86" s="309"/>
      <c r="AR86" s="217"/>
      <c r="AS86" s="217"/>
      <c r="AT86" s="217"/>
      <c r="AU86" s="217"/>
      <c r="AV86" s="216"/>
      <c r="AW86" s="216"/>
      <c r="AX86" s="216"/>
      <c r="AY86" s="216"/>
      <c r="AZ86" s="216"/>
      <c r="BA86" s="216"/>
      <c r="BB86" s="216"/>
      <c r="BC86" s="216"/>
      <c r="BD86" s="216"/>
      <c r="BE86" s="216"/>
      <c r="BF86" s="292"/>
      <c r="BG86" s="216"/>
    </row>
    <row r="87" spans="1:59" s="9" customFormat="1" ht="15.75" x14ac:dyDescent="0.25">
      <c r="A87" s="5"/>
      <c r="B87" s="172"/>
      <c r="C87" s="137"/>
      <c r="D87" s="142" t="s">
        <v>67</v>
      </c>
      <c r="E87" s="138"/>
      <c r="F87" s="138"/>
      <c r="G87" s="139"/>
      <c r="H87" s="140">
        <f>SUM(H88:H90)</f>
        <v>230</v>
      </c>
      <c r="I87" s="138">
        <f t="shared" ref="I87:Y87" si="95">SUM(I88:I90)</f>
        <v>0</v>
      </c>
      <c r="J87" s="137">
        <f t="shared" si="95"/>
        <v>2</v>
      </c>
      <c r="K87" s="137">
        <f t="shared" si="95"/>
        <v>3</v>
      </c>
      <c r="L87" s="137">
        <f t="shared" si="95"/>
        <v>0</v>
      </c>
      <c r="M87" s="137">
        <f t="shared" si="95"/>
        <v>0</v>
      </c>
      <c r="N87" s="137">
        <f t="shared" si="95"/>
        <v>3</v>
      </c>
      <c r="O87" s="137">
        <f t="shared" si="95"/>
        <v>6</v>
      </c>
      <c r="P87" s="365">
        <f t="shared" si="95"/>
        <v>0</v>
      </c>
      <c r="Q87" s="100">
        <f t="shared" si="95"/>
        <v>3800000</v>
      </c>
      <c r="R87" s="100">
        <f t="shared" si="95"/>
        <v>0</v>
      </c>
      <c r="S87" s="100">
        <f t="shared" si="95"/>
        <v>3000000</v>
      </c>
      <c r="T87" s="137">
        <f t="shared" si="95"/>
        <v>2</v>
      </c>
      <c r="U87" s="137">
        <f t="shared" si="95"/>
        <v>1</v>
      </c>
      <c r="V87" s="137">
        <f t="shared" si="95"/>
        <v>0</v>
      </c>
      <c r="W87" s="137">
        <f t="shared" si="95"/>
        <v>0</v>
      </c>
      <c r="X87" s="137">
        <f t="shared" si="95"/>
        <v>0</v>
      </c>
      <c r="Y87" s="137">
        <f t="shared" si="95"/>
        <v>1</v>
      </c>
      <c r="Z87" s="337"/>
      <c r="AA87" s="100">
        <f t="shared" ref="AA87:AJ87" si="96">SUM(AA88,AA89)</f>
        <v>0</v>
      </c>
      <c r="AB87" s="100">
        <f t="shared" si="96"/>
        <v>0</v>
      </c>
      <c r="AC87" s="100">
        <f t="shared" si="96"/>
        <v>0</v>
      </c>
      <c r="AD87" s="100">
        <f t="shared" si="96"/>
        <v>0</v>
      </c>
      <c r="AE87" s="100">
        <f t="shared" si="96"/>
        <v>0</v>
      </c>
      <c r="AF87" s="100">
        <f t="shared" si="96"/>
        <v>0</v>
      </c>
      <c r="AG87" s="100">
        <f t="shared" si="96"/>
        <v>0</v>
      </c>
      <c r="AH87" s="100">
        <f t="shared" si="96"/>
        <v>0</v>
      </c>
      <c r="AI87" s="100">
        <f t="shared" si="96"/>
        <v>0</v>
      </c>
      <c r="AJ87" s="100">
        <f t="shared" si="96"/>
        <v>3000000</v>
      </c>
      <c r="AK87" s="5"/>
      <c r="AL87" s="5"/>
      <c r="AM87" s="5"/>
      <c r="AN87" s="229"/>
      <c r="AO87" s="6"/>
      <c r="AP87" s="6"/>
      <c r="AQ87" s="314"/>
      <c r="AR87" s="215"/>
      <c r="AS87" s="215"/>
      <c r="AT87" s="215"/>
      <c r="AU87" s="215"/>
      <c r="AV87" s="214">
        <f>SUM(AV88,AV89)</f>
        <v>0</v>
      </c>
      <c r="AW87" s="214">
        <f t="shared" ref="AW87:BG87" si="97">SUM(AW88,AW89)</f>
        <v>0</v>
      </c>
      <c r="AX87" s="214">
        <f t="shared" si="97"/>
        <v>0</v>
      </c>
      <c r="AY87" s="214">
        <f t="shared" si="97"/>
        <v>0</v>
      </c>
      <c r="AZ87" s="214">
        <f t="shared" si="97"/>
        <v>0</v>
      </c>
      <c r="BA87" s="214">
        <f t="shared" si="97"/>
        <v>0</v>
      </c>
      <c r="BB87" s="214">
        <f t="shared" si="97"/>
        <v>0</v>
      </c>
      <c r="BC87" s="214">
        <f t="shared" si="97"/>
        <v>0</v>
      </c>
      <c r="BD87" s="214">
        <f t="shared" si="97"/>
        <v>0</v>
      </c>
      <c r="BE87" s="214">
        <f t="shared" si="97"/>
        <v>3000000</v>
      </c>
      <c r="BF87" s="298">
        <f t="shared" si="97"/>
        <v>0</v>
      </c>
      <c r="BG87" s="214">
        <f t="shared" si="97"/>
        <v>0</v>
      </c>
    </row>
    <row r="88" spans="1:59" s="39" customFormat="1" ht="24" x14ac:dyDescent="0.25">
      <c r="A88" s="34">
        <v>2</v>
      </c>
      <c r="B88" s="173"/>
      <c r="C88" s="86" t="s">
        <v>410</v>
      </c>
      <c r="D88" s="87" t="s">
        <v>65</v>
      </c>
      <c r="E88" s="87" t="s">
        <v>66</v>
      </c>
      <c r="F88" s="87" t="s">
        <v>67</v>
      </c>
      <c r="G88" s="88" t="s">
        <v>68</v>
      </c>
      <c r="H88" s="90">
        <v>193</v>
      </c>
      <c r="I88" s="87" t="s">
        <v>69</v>
      </c>
      <c r="J88" s="86">
        <v>1</v>
      </c>
      <c r="K88" s="86">
        <v>1</v>
      </c>
      <c r="L88" s="88" t="s">
        <v>70</v>
      </c>
      <c r="M88" s="86"/>
      <c r="N88" s="86">
        <v>2</v>
      </c>
      <c r="O88" s="86">
        <f>SUM(K88:N88)</f>
        <v>3</v>
      </c>
      <c r="P88" s="92" t="s">
        <v>594</v>
      </c>
      <c r="Q88" s="93">
        <v>2450000</v>
      </c>
      <c r="R88" s="93"/>
      <c r="S88" s="93">
        <v>1800000</v>
      </c>
      <c r="T88" s="86">
        <v>1</v>
      </c>
      <c r="U88" s="106" t="s">
        <v>133</v>
      </c>
      <c r="V88" s="88"/>
      <c r="W88" s="86"/>
      <c r="X88" s="86"/>
      <c r="Y88" s="86"/>
      <c r="Z88" s="154" t="s">
        <v>684</v>
      </c>
      <c r="AA88" s="93"/>
      <c r="AB88" s="93"/>
      <c r="AC88" s="93"/>
      <c r="AD88" s="93"/>
      <c r="AE88" s="93"/>
      <c r="AF88" s="93"/>
      <c r="AG88" s="93"/>
      <c r="AH88" s="93">
        <f t="shared" ref="AH88:AH89" si="98">ROUND((SUM(AA88,AB88,AC88,AD88,AE88,AG88)/1.16*0.03),2)</f>
        <v>0</v>
      </c>
      <c r="AI88" s="93">
        <f t="shared" ref="AI88:AI89" si="99">SUM(AA88:AH88)</f>
        <v>0</v>
      </c>
      <c r="AJ88" s="93">
        <f t="shared" ref="AJ88:AJ89" si="100">S88+R88-AI88</f>
        <v>1800000</v>
      </c>
      <c r="AK88" s="37"/>
      <c r="AL88" s="37"/>
      <c r="AM88" s="37"/>
      <c r="AN88" s="230"/>
      <c r="AO88" s="34"/>
      <c r="AP88" s="34"/>
      <c r="AQ88" s="315"/>
      <c r="AR88" s="198"/>
      <c r="AS88" s="198"/>
      <c r="AT88" s="198"/>
      <c r="AU88" s="198"/>
      <c r="AV88" s="47"/>
      <c r="AW88" s="47"/>
      <c r="AX88" s="47"/>
      <c r="AY88" s="47"/>
      <c r="AZ88" s="47"/>
      <c r="BA88" s="47"/>
      <c r="BB88" s="47"/>
      <c r="BC88" s="47"/>
      <c r="BD88" s="47">
        <f t="shared" ref="BD88:BD89" si="101">SUM(AV88:BC88)</f>
        <v>0</v>
      </c>
      <c r="BE88" s="47">
        <f t="shared" ref="BE88:BE89" si="102">R88+S88-BD88</f>
        <v>1800000</v>
      </c>
      <c r="BF88" s="299"/>
      <c r="BG88" s="47"/>
    </row>
    <row r="89" spans="1:59" s="39" customFormat="1" ht="24" x14ac:dyDescent="0.25">
      <c r="A89" s="34">
        <v>2</v>
      </c>
      <c r="B89" s="173"/>
      <c r="C89" s="86" t="s">
        <v>442</v>
      </c>
      <c r="D89" s="87" t="s">
        <v>523</v>
      </c>
      <c r="E89" s="87" t="s">
        <v>219</v>
      </c>
      <c r="F89" s="89" t="s">
        <v>67</v>
      </c>
      <c r="G89" s="88" t="s">
        <v>220</v>
      </c>
      <c r="H89" s="90">
        <v>37</v>
      </c>
      <c r="I89" s="86" t="s">
        <v>221</v>
      </c>
      <c r="J89" s="94">
        <v>1</v>
      </c>
      <c r="K89" s="94">
        <v>2</v>
      </c>
      <c r="L89" s="95"/>
      <c r="M89" s="95"/>
      <c r="N89" s="94">
        <v>1</v>
      </c>
      <c r="O89" s="86">
        <f>SUM(K89:N89)</f>
        <v>3</v>
      </c>
      <c r="P89" s="92" t="s">
        <v>595</v>
      </c>
      <c r="Q89" s="78">
        <v>1350000</v>
      </c>
      <c r="R89" s="78"/>
      <c r="S89" s="78">
        <v>1200000</v>
      </c>
      <c r="T89" s="94">
        <v>1</v>
      </c>
      <c r="U89" s="94">
        <v>1</v>
      </c>
      <c r="V89" s="95" t="s">
        <v>28</v>
      </c>
      <c r="W89" s="95"/>
      <c r="X89" s="94"/>
      <c r="Y89" s="86">
        <v>1</v>
      </c>
      <c r="Z89" s="154" t="s">
        <v>618</v>
      </c>
      <c r="AA89" s="78"/>
      <c r="AB89" s="78"/>
      <c r="AC89" s="78"/>
      <c r="AD89" s="78"/>
      <c r="AE89" s="78"/>
      <c r="AF89" s="78"/>
      <c r="AG89" s="78"/>
      <c r="AH89" s="78">
        <f t="shared" si="98"/>
        <v>0</v>
      </c>
      <c r="AI89" s="78">
        <f t="shared" si="99"/>
        <v>0</v>
      </c>
      <c r="AJ89" s="78">
        <f t="shared" si="100"/>
        <v>1200000</v>
      </c>
      <c r="AK89" s="37"/>
      <c r="AL89" s="37"/>
      <c r="AM89" s="37"/>
      <c r="AN89" s="230"/>
      <c r="AO89" s="34"/>
      <c r="AP89" s="34"/>
      <c r="AQ89" s="315"/>
      <c r="AR89" s="198"/>
      <c r="AS89" s="198"/>
      <c r="AT89" s="198"/>
      <c r="AU89" s="198"/>
      <c r="AV89" s="47"/>
      <c r="AW89" s="47"/>
      <c r="AX89" s="47"/>
      <c r="AY89" s="47"/>
      <c r="AZ89" s="47"/>
      <c r="BA89" s="47"/>
      <c r="BB89" s="47"/>
      <c r="BC89" s="47"/>
      <c r="BD89" s="47">
        <f t="shared" si="101"/>
        <v>0</v>
      </c>
      <c r="BE89" s="47">
        <f t="shared" si="102"/>
        <v>1200000</v>
      </c>
      <c r="BF89" s="299"/>
      <c r="BG89" s="47"/>
    </row>
    <row r="90" spans="1:59" x14ac:dyDescent="0.25">
      <c r="A90" s="29"/>
      <c r="B90" s="172"/>
      <c r="C90" s="86"/>
      <c r="D90" s="87"/>
      <c r="E90" s="87"/>
      <c r="F90" s="87"/>
      <c r="G90" s="88"/>
      <c r="H90" s="90"/>
      <c r="I90" s="87"/>
      <c r="J90" s="86"/>
      <c r="K90" s="86"/>
      <c r="L90" s="86"/>
      <c r="M90" s="86"/>
      <c r="N90" s="86"/>
      <c r="O90" s="86"/>
      <c r="P90" s="92"/>
      <c r="Q90" s="84"/>
      <c r="R90" s="84"/>
      <c r="S90" s="84"/>
      <c r="T90" s="86"/>
      <c r="U90" s="86"/>
      <c r="V90" s="86"/>
      <c r="W90" s="86"/>
      <c r="X90" s="86"/>
      <c r="Y90" s="86"/>
      <c r="Z90" s="154"/>
      <c r="AA90" s="84"/>
      <c r="AB90" s="84"/>
      <c r="AC90" s="84"/>
      <c r="AD90" s="84"/>
      <c r="AE90" s="84"/>
      <c r="AF90" s="84"/>
      <c r="AG90" s="84"/>
      <c r="AH90" s="84"/>
      <c r="AI90" s="84"/>
      <c r="AJ90" s="84"/>
      <c r="AK90" s="29"/>
      <c r="AL90" s="29"/>
      <c r="AM90" s="29"/>
      <c r="AN90" s="231"/>
      <c r="AO90" s="30"/>
      <c r="AP90" s="30"/>
      <c r="AQ90" s="309"/>
      <c r="AR90" s="217"/>
      <c r="AS90" s="217"/>
      <c r="AT90" s="217"/>
      <c r="AU90" s="217"/>
      <c r="AV90" s="216"/>
      <c r="AW90" s="216"/>
      <c r="AX90" s="216"/>
      <c r="AY90" s="216"/>
      <c r="AZ90" s="216"/>
      <c r="BA90" s="216"/>
      <c r="BB90" s="216"/>
      <c r="BC90" s="216"/>
      <c r="BD90" s="216"/>
      <c r="BE90" s="216"/>
      <c r="BF90" s="292"/>
      <c r="BG90" s="216"/>
    </row>
    <row r="91" spans="1:59" s="9" customFormat="1" ht="15.75" x14ac:dyDescent="0.25">
      <c r="A91" s="5"/>
      <c r="B91" s="172"/>
      <c r="C91" s="137"/>
      <c r="D91" s="142" t="s">
        <v>80</v>
      </c>
      <c r="E91" s="138"/>
      <c r="F91" s="138"/>
      <c r="G91" s="139"/>
      <c r="H91" s="140">
        <f t="shared" ref="H91:O91" si="103">SUM(H92:H95)</f>
        <v>559</v>
      </c>
      <c r="I91" s="138">
        <f t="shared" si="103"/>
        <v>0</v>
      </c>
      <c r="J91" s="137">
        <f t="shared" si="103"/>
        <v>2</v>
      </c>
      <c r="K91" s="137">
        <f t="shared" si="103"/>
        <v>4</v>
      </c>
      <c r="L91" s="137">
        <f t="shared" si="103"/>
        <v>0</v>
      </c>
      <c r="M91" s="137">
        <f t="shared" si="103"/>
        <v>0</v>
      </c>
      <c r="N91" s="137">
        <f t="shared" si="103"/>
        <v>6</v>
      </c>
      <c r="O91" s="137">
        <f t="shared" si="103"/>
        <v>10</v>
      </c>
      <c r="P91" s="365"/>
      <c r="Q91" s="100">
        <f t="shared" ref="Q91:Y91" si="104">SUM(Q92:Q95)</f>
        <v>3950000</v>
      </c>
      <c r="R91" s="100">
        <f t="shared" si="104"/>
        <v>0</v>
      </c>
      <c r="S91" s="100">
        <f t="shared" si="104"/>
        <v>4600000</v>
      </c>
      <c r="T91" s="137">
        <f t="shared" si="104"/>
        <v>3</v>
      </c>
      <c r="U91" s="137">
        <f t="shared" si="104"/>
        <v>3</v>
      </c>
      <c r="V91" s="137">
        <f t="shared" si="104"/>
        <v>0</v>
      </c>
      <c r="W91" s="137">
        <f t="shared" si="104"/>
        <v>0</v>
      </c>
      <c r="X91" s="137">
        <f t="shared" si="104"/>
        <v>1</v>
      </c>
      <c r="Y91" s="137">
        <f t="shared" si="104"/>
        <v>4</v>
      </c>
      <c r="Z91" s="337"/>
      <c r="AA91" s="100">
        <f t="shared" ref="AA91:AJ91" si="105">SUM(AA92:AA95)</f>
        <v>0</v>
      </c>
      <c r="AB91" s="100">
        <f t="shared" si="105"/>
        <v>0</v>
      </c>
      <c r="AC91" s="100">
        <f t="shared" si="105"/>
        <v>0</v>
      </c>
      <c r="AD91" s="100">
        <f t="shared" si="105"/>
        <v>0</v>
      </c>
      <c r="AE91" s="100">
        <f t="shared" si="105"/>
        <v>0</v>
      </c>
      <c r="AF91" s="100">
        <f t="shared" si="105"/>
        <v>0</v>
      </c>
      <c r="AG91" s="100">
        <f t="shared" si="105"/>
        <v>0</v>
      </c>
      <c r="AH91" s="100">
        <f t="shared" si="105"/>
        <v>0</v>
      </c>
      <c r="AI91" s="100">
        <f t="shared" si="105"/>
        <v>0</v>
      </c>
      <c r="AJ91" s="100">
        <f t="shared" si="105"/>
        <v>4600000</v>
      </c>
      <c r="AK91" s="5"/>
      <c r="AL91" s="5"/>
      <c r="AM91" s="5"/>
      <c r="AN91" s="229"/>
      <c r="AO91" s="6"/>
      <c r="AP91" s="6"/>
      <c r="AQ91" s="314"/>
      <c r="AR91" s="215"/>
      <c r="AS91" s="215"/>
      <c r="AT91" s="215"/>
      <c r="AU91" s="215"/>
      <c r="AV91" s="214">
        <f>SUM(AV92,AV93,AV94)</f>
        <v>0</v>
      </c>
      <c r="AW91" s="214">
        <f t="shared" ref="AW91:BG91" si="106">SUM(AW92,AW93,AW94)</f>
        <v>0</v>
      </c>
      <c r="AX91" s="214">
        <f t="shared" si="106"/>
        <v>0</v>
      </c>
      <c r="AY91" s="214">
        <f t="shared" si="106"/>
        <v>0</v>
      </c>
      <c r="AZ91" s="214">
        <f t="shared" si="106"/>
        <v>0</v>
      </c>
      <c r="BA91" s="214">
        <f t="shared" si="106"/>
        <v>0</v>
      </c>
      <c r="BB91" s="214">
        <f t="shared" si="106"/>
        <v>0</v>
      </c>
      <c r="BC91" s="214">
        <f t="shared" si="106"/>
        <v>0</v>
      </c>
      <c r="BD91" s="214">
        <f t="shared" si="106"/>
        <v>0</v>
      </c>
      <c r="BE91" s="214">
        <f t="shared" si="106"/>
        <v>4600000</v>
      </c>
      <c r="BF91" s="298">
        <f t="shared" si="106"/>
        <v>0</v>
      </c>
      <c r="BG91" s="214">
        <f t="shared" si="106"/>
        <v>0</v>
      </c>
    </row>
    <row r="92" spans="1:59" s="39" customFormat="1" ht="24" x14ac:dyDescent="0.25">
      <c r="A92" s="34">
        <v>2</v>
      </c>
      <c r="B92" s="173"/>
      <c r="C92" s="86" t="s">
        <v>412</v>
      </c>
      <c r="D92" s="87" t="s">
        <v>536</v>
      </c>
      <c r="E92" s="87" t="s">
        <v>79</v>
      </c>
      <c r="F92" s="87" t="s">
        <v>80</v>
      </c>
      <c r="G92" s="88" t="s">
        <v>81</v>
      </c>
      <c r="H92" s="90">
        <v>118</v>
      </c>
      <c r="I92" s="87" t="s">
        <v>82</v>
      </c>
      <c r="J92" s="94">
        <v>1</v>
      </c>
      <c r="K92" s="94">
        <v>1</v>
      </c>
      <c r="L92" s="95"/>
      <c r="M92" s="95"/>
      <c r="N92" s="94">
        <v>3</v>
      </c>
      <c r="O92" s="86">
        <f>SUM(K92:N92)</f>
        <v>4</v>
      </c>
      <c r="P92" s="92" t="s">
        <v>728</v>
      </c>
      <c r="Q92" s="93">
        <v>1950000</v>
      </c>
      <c r="R92" s="93"/>
      <c r="S92" s="93">
        <v>1500000</v>
      </c>
      <c r="T92" s="94">
        <v>1</v>
      </c>
      <c r="U92" s="94">
        <v>1</v>
      </c>
      <c r="V92" s="95" t="s">
        <v>566</v>
      </c>
      <c r="W92" s="95"/>
      <c r="X92" s="94"/>
      <c r="Y92" s="86">
        <v>1</v>
      </c>
      <c r="Z92" s="154" t="s">
        <v>619</v>
      </c>
      <c r="AA92" s="93"/>
      <c r="AB92" s="93"/>
      <c r="AC92" s="93"/>
      <c r="AD92" s="93"/>
      <c r="AE92" s="93"/>
      <c r="AF92" s="93"/>
      <c r="AG92" s="93"/>
      <c r="AH92" s="93">
        <f t="shared" ref="AH92:AH94" si="107">ROUND((SUM(AA92,AB92,AC92,AD92,AE92,AG92)/1.16*0.03),2)</f>
        <v>0</v>
      </c>
      <c r="AI92" s="93">
        <f t="shared" ref="AI92:AI94" si="108">SUM(AA92:AH92)</f>
        <v>0</v>
      </c>
      <c r="AJ92" s="93">
        <f t="shared" ref="AJ92:AJ94" si="109">S92+R92-AI92</f>
        <v>1500000</v>
      </c>
      <c r="AK92" s="37"/>
      <c r="AL92" s="37"/>
      <c r="AM92" s="37"/>
      <c r="AN92" s="230"/>
      <c r="AO92" s="34"/>
      <c r="AP92" s="34"/>
      <c r="AQ92" s="315"/>
      <c r="AR92" s="198"/>
      <c r="AS92" s="198"/>
      <c r="AT92" s="198"/>
      <c r="AU92" s="198"/>
      <c r="AV92" s="47"/>
      <c r="AW92" s="47"/>
      <c r="AX92" s="47"/>
      <c r="AY92" s="47"/>
      <c r="AZ92" s="47"/>
      <c r="BA92" s="47"/>
      <c r="BB92" s="47"/>
      <c r="BC92" s="47"/>
      <c r="BD92" s="47">
        <f t="shared" ref="BD92:BD94" si="110">SUM(AV92:BC92)</f>
        <v>0</v>
      </c>
      <c r="BE92" s="47">
        <f t="shared" ref="BE92:BE94" si="111">R92+S92-BD92</f>
        <v>1500000</v>
      </c>
      <c r="BF92" s="299"/>
      <c r="BG92" s="47"/>
    </row>
    <row r="93" spans="1:59" s="39" customFormat="1" ht="33.75" x14ac:dyDescent="0.25">
      <c r="A93" s="34">
        <v>2</v>
      </c>
      <c r="B93" s="173"/>
      <c r="C93" s="86" t="s">
        <v>479</v>
      </c>
      <c r="D93" s="87" t="s">
        <v>503</v>
      </c>
      <c r="E93" s="87" t="s">
        <v>354</v>
      </c>
      <c r="F93" s="88" t="s">
        <v>355</v>
      </c>
      <c r="G93" s="88" t="s">
        <v>356</v>
      </c>
      <c r="H93" s="90">
        <v>377</v>
      </c>
      <c r="I93" s="86" t="s">
        <v>357</v>
      </c>
      <c r="J93" s="94">
        <v>1</v>
      </c>
      <c r="K93" s="86">
        <v>3</v>
      </c>
      <c r="L93" s="86"/>
      <c r="M93" s="86"/>
      <c r="N93" s="86">
        <v>3</v>
      </c>
      <c r="O93" s="86">
        <f>SUM(K93:N93)</f>
        <v>6</v>
      </c>
      <c r="P93" s="92" t="s">
        <v>358</v>
      </c>
      <c r="Q93" s="93">
        <v>2000000</v>
      </c>
      <c r="R93" s="93"/>
      <c r="S93" s="93">
        <v>2000000</v>
      </c>
      <c r="T93" s="94">
        <v>1</v>
      </c>
      <c r="U93" s="86">
        <v>2</v>
      </c>
      <c r="V93" s="86"/>
      <c r="W93" s="86"/>
      <c r="X93" s="86">
        <v>1</v>
      </c>
      <c r="Y93" s="86">
        <v>3</v>
      </c>
      <c r="Z93" s="154" t="s">
        <v>732</v>
      </c>
      <c r="AA93" s="93"/>
      <c r="AB93" s="93"/>
      <c r="AC93" s="93"/>
      <c r="AD93" s="93"/>
      <c r="AE93" s="93"/>
      <c r="AF93" s="93"/>
      <c r="AG93" s="93"/>
      <c r="AH93" s="93">
        <f t="shared" si="107"/>
        <v>0</v>
      </c>
      <c r="AI93" s="93">
        <f t="shared" si="108"/>
        <v>0</v>
      </c>
      <c r="AJ93" s="93">
        <f t="shared" si="109"/>
        <v>2000000</v>
      </c>
      <c r="AK93" s="37"/>
      <c r="AL93" s="37"/>
      <c r="AM93" s="37"/>
      <c r="AN93" s="230"/>
      <c r="AO93" s="34"/>
      <c r="AP93" s="34"/>
      <c r="AQ93" s="315"/>
      <c r="AR93" s="198"/>
      <c r="AS93" s="198"/>
      <c r="AT93" s="198"/>
      <c r="AU93" s="198"/>
      <c r="AV93" s="47"/>
      <c r="AW93" s="47"/>
      <c r="AX93" s="47"/>
      <c r="AY93" s="47"/>
      <c r="AZ93" s="47"/>
      <c r="BA93" s="47"/>
      <c r="BB93" s="47"/>
      <c r="BC93" s="47"/>
      <c r="BD93" s="47">
        <f t="shared" si="110"/>
        <v>0</v>
      </c>
      <c r="BE93" s="47">
        <f t="shared" si="111"/>
        <v>2000000</v>
      </c>
      <c r="BF93" s="299"/>
      <c r="BG93" s="47"/>
    </row>
    <row r="94" spans="1:59" ht="24" x14ac:dyDescent="0.25">
      <c r="A94" s="29"/>
      <c r="B94" s="172"/>
      <c r="C94" s="86" t="s">
        <v>794</v>
      </c>
      <c r="D94" s="87" t="s">
        <v>548</v>
      </c>
      <c r="E94" s="87" t="s">
        <v>686</v>
      </c>
      <c r="F94" s="87" t="s">
        <v>80</v>
      </c>
      <c r="G94" s="88" t="s">
        <v>687</v>
      </c>
      <c r="H94" s="90">
        <v>64</v>
      </c>
      <c r="I94" s="87"/>
      <c r="J94" s="86"/>
      <c r="K94" s="86"/>
      <c r="L94" s="86"/>
      <c r="M94" s="86"/>
      <c r="N94" s="86"/>
      <c r="O94" s="86"/>
      <c r="P94" s="92"/>
      <c r="Q94" s="84">
        <v>0</v>
      </c>
      <c r="R94" s="84"/>
      <c r="S94" s="84">
        <v>1100000</v>
      </c>
      <c r="T94" s="86">
        <v>1</v>
      </c>
      <c r="U94" s="88" t="s">
        <v>688</v>
      </c>
      <c r="V94" s="86"/>
      <c r="W94" s="86"/>
      <c r="X94" s="86"/>
      <c r="Y94" s="86"/>
      <c r="Z94" s="154" t="s">
        <v>689</v>
      </c>
      <c r="AA94" s="84"/>
      <c r="AB94" s="84"/>
      <c r="AC94" s="84"/>
      <c r="AD94" s="84"/>
      <c r="AE94" s="84"/>
      <c r="AF94" s="84"/>
      <c r="AG94" s="84"/>
      <c r="AH94" s="84">
        <f t="shared" si="107"/>
        <v>0</v>
      </c>
      <c r="AI94" s="84">
        <f t="shared" si="108"/>
        <v>0</v>
      </c>
      <c r="AJ94" s="84">
        <f t="shared" si="109"/>
        <v>1100000</v>
      </c>
      <c r="AK94" s="29"/>
      <c r="AL94" s="29"/>
      <c r="AM94" s="29"/>
      <c r="AN94" s="231"/>
      <c r="AO94" s="30"/>
      <c r="AP94" s="30"/>
      <c r="AQ94" s="309"/>
      <c r="AR94" s="217"/>
      <c r="AS94" s="217"/>
      <c r="AT94" s="217"/>
      <c r="AU94" s="217"/>
      <c r="AV94" s="216"/>
      <c r="AW94" s="216"/>
      <c r="AX94" s="216"/>
      <c r="AY94" s="216"/>
      <c r="AZ94" s="216"/>
      <c r="BA94" s="216"/>
      <c r="BB94" s="216"/>
      <c r="BC94" s="216"/>
      <c r="BD94" s="216">
        <f t="shared" si="110"/>
        <v>0</v>
      </c>
      <c r="BE94" s="216">
        <f t="shared" si="111"/>
        <v>1100000</v>
      </c>
      <c r="BF94" s="292"/>
      <c r="BG94" s="216"/>
    </row>
    <row r="95" spans="1:59" x14ac:dyDescent="0.25">
      <c r="A95" s="29"/>
      <c r="B95" s="172"/>
      <c r="C95" s="86"/>
      <c r="D95" s="87"/>
      <c r="E95" s="87"/>
      <c r="F95" s="87"/>
      <c r="G95" s="88"/>
      <c r="H95" s="90"/>
      <c r="I95" s="87"/>
      <c r="J95" s="86"/>
      <c r="K95" s="86"/>
      <c r="L95" s="86"/>
      <c r="M95" s="86"/>
      <c r="N95" s="86"/>
      <c r="O95" s="86"/>
      <c r="P95" s="92"/>
      <c r="Q95" s="84"/>
      <c r="R95" s="84"/>
      <c r="S95" s="84"/>
      <c r="T95" s="86"/>
      <c r="U95" s="86"/>
      <c r="V95" s="86"/>
      <c r="W95" s="86"/>
      <c r="X95" s="86"/>
      <c r="Y95" s="86"/>
      <c r="Z95" s="154"/>
      <c r="AA95" s="84"/>
      <c r="AB95" s="84"/>
      <c r="AC95" s="84"/>
      <c r="AD95" s="84"/>
      <c r="AE95" s="84"/>
      <c r="AF95" s="84"/>
      <c r="AG95" s="84"/>
      <c r="AH95" s="84"/>
      <c r="AI95" s="84"/>
      <c r="AJ95" s="84"/>
      <c r="AK95" s="29"/>
      <c r="AL95" s="29"/>
      <c r="AM95" s="29"/>
      <c r="AN95" s="231"/>
      <c r="AO95" s="30"/>
      <c r="AP95" s="30"/>
      <c r="AQ95" s="309"/>
      <c r="AR95" s="217"/>
      <c r="AS95" s="217"/>
      <c r="AT95" s="217"/>
      <c r="AU95" s="217"/>
      <c r="AV95" s="216"/>
      <c r="AW95" s="216"/>
      <c r="AX95" s="216"/>
      <c r="AY95" s="216"/>
      <c r="AZ95" s="216"/>
      <c r="BA95" s="216"/>
      <c r="BB95" s="216"/>
      <c r="BC95" s="216"/>
      <c r="BD95" s="216"/>
      <c r="BE95" s="216"/>
      <c r="BF95" s="292"/>
      <c r="BG95" s="216"/>
    </row>
    <row r="96" spans="1:59" s="9" customFormat="1" ht="15.75" x14ac:dyDescent="0.25">
      <c r="A96" s="5"/>
      <c r="B96" s="172"/>
      <c r="C96" s="137"/>
      <c r="D96" s="142" t="s">
        <v>72</v>
      </c>
      <c r="E96" s="138"/>
      <c r="F96" s="138"/>
      <c r="G96" s="139"/>
      <c r="H96" s="140">
        <f t="shared" ref="H96" si="112">SUM(H97:H98)</f>
        <v>107</v>
      </c>
      <c r="I96" s="138">
        <f t="shared" ref="I96" si="113">SUM(I97:I98)</f>
        <v>0</v>
      </c>
      <c r="J96" s="137">
        <f t="shared" ref="J96" si="114">SUM(J97:J98)</f>
        <v>1</v>
      </c>
      <c r="K96" s="137">
        <f t="shared" ref="K96" si="115">SUM(K97:K98)</f>
        <v>0</v>
      </c>
      <c r="L96" s="137">
        <f t="shared" ref="L96" si="116">SUM(L97:L98)</f>
        <v>0</v>
      </c>
      <c r="M96" s="137">
        <f t="shared" ref="M96" si="117">SUM(M97:M98)</f>
        <v>0</v>
      </c>
      <c r="N96" s="137">
        <f t="shared" ref="N96" si="118">SUM(N97:N98)</f>
        <v>0</v>
      </c>
      <c r="O96" s="137">
        <f t="shared" ref="O96" si="119">SUM(O97:O98)</f>
        <v>0</v>
      </c>
      <c r="P96" s="365">
        <f t="shared" ref="P96" si="120">SUM(P97:P98)</f>
        <v>0</v>
      </c>
      <c r="Q96" s="100">
        <f t="shared" ref="Q96" si="121">SUM(Q97:Q98)</f>
        <v>1300000</v>
      </c>
      <c r="R96" s="100">
        <f t="shared" ref="R96" si="122">SUM(R97:R98)</f>
        <v>0</v>
      </c>
      <c r="S96" s="100">
        <f t="shared" ref="S96" si="123">SUM(S97:S98)</f>
        <v>1300000</v>
      </c>
      <c r="T96" s="137">
        <f t="shared" ref="T96" si="124">SUM(T97:T98)</f>
        <v>1</v>
      </c>
      <c r="U96" s="137">
        <f t="shared" ref="U96" si="125">SUM(U97:U98)</f>
        <v>0</v>
      </c>
      <c r="V96" s="137">
        <f t="shared" ref="V96" si="126">SUM(V97:V98)</f>
        <v>0</v>
      </c>
      <c r="W96" s="137">
        <f t="shared" ref="W96" si="127">SUM(W97:W98)</f>
        <v>0</v>
      </c>
      <c r="X96" s="137">
        <f t="shared" ref="X96" si="128">SUM(X97:X98)</f>
        <v>0</v>
      </c>
      <c r="Y96" s="137">
        <f t="shared" ref="Y96" si="129">SUM(Y97:Y98)</f>
        <v>0</v>
      </c>
      <c r="Z96" s="337"/>
      <c r="AA96" s="100">
        <f t="shared" ref="AA96:AJ96" si="130">SUM(AA97)</f>
        <v>0</v>
      </c>
      <c r="AB96" s="100">
        <f t="shared" si="130"/>
        <v>0</v>
      </c>
      <c r="AC96" s="100">
        <f t="shared" si="130"/>
        <v>0</v>
      </c>
      <c r="AD96" s="100">
        <f t="shared" si="130"/>
        <v>0</v>
      </c>
      <c r="AE96" s="100">
        <f t="shared" si="130"/>
        <v>0</v>
      </c>
      <c r="AF96" s="100">
        <f t="shared" si="130"/>
        <v>0</v>
      </c>
      <c r="AG96" s="100">
        <f t="shared" si="130"/>
        <v>0</v>
      </c>
      <c r="AH96" s="100">
        <f t="shared" si="130"/>
        <v>0</v>
      </c>
      <c r="AI96" s="100">
        <f t="shared" si="130"/>
        <v>0</v>
      </c>
      <c r="AJ96" s="100">
        <f t="shared" si="130"/>
        <v>1300000</v>
      </c>
      <c r="AK96" s="5"/>
      <c r="AL96" s="5"/>
      <c r="AM96" s="5"/>
      <c r="AN96" s="229"/>
      <c r="AO96" s="6"/>
      <c r="AP96" s="6"/>
      <c r="AQ96" s="314"/>
      <c r="AR96" s="215"/>
      <c r="AS96" s="215"/>
      <c r="AT96" s="215"/>
      <c r="AU96" s="215"/>
      <c r="AV96" s="214">
        <f>SUM(AV97)</f>
        <v>0</v>
      </c>
      <c r="AW96" s="214">
        <f t="shared" ref="AW96:BG96" si="131">SUM(AW97)</f>
        <v>0</v>
      </c>
      <c r="AX96" s="214">
        <f t="shared" si="131"/>
        <v>0</v>
      </c>
      <c r="AY96" s="214">
        <f t="shared" si="131"/>
        <v>0</v>
      </c>
      <c r="AZ96" s="214">
        <f t="shared" si="131"/>
        <v>0</v>
      </c>
      <c r="BA96" s="214">
        <f t="shared" si="131"/>
        <v>0</v>
      </c>
      <c r="BB96" s="214">
        <f t="shared" si="131"/>
        <v>0</v>
      </c>
      <c r="BC96" s="214">
        <f t="shared" si="131"/>
        <v>0</v>
      </c>
      <c r="BD96" s="214">
        <f t="shared" si="131"/>
        <v>0</v>
      </c>
      <c r="BE96" s="214">
        <f t="shared" si="131"/>
        <v>1300000</v>
      </c>
      <c r="BF96" s="298">
        <f t="shared" si="131"/>
        <v>0</v>
      </c>
      <c r="BG96" s="214">
        <f t="shared" si="131"/>
        <v>0</v>
      </c>
    </row>
    <row r="97" spans="1:65" s="39" customFormat="1" x14ac:dyDescent="0.25">
      <c r="A97" s="34">
        <v>2</v>
      </c>
      <c r="B97" s="173"/>
      <c r="C97" s="86" t="s">
        <v>467</v>
      </c>
      <c r="D97" s="87" t="s">
        <v>524</v>
      </c>
      <c r="E97" s="87" t="s">
        <v>71</v>
      </c>
      <c r="F97" s="88" t="s">
        <v>72</v>
      </c>
      <c r="G97" s="88" t="s">
        <v>73</v>
      </c>
      <c r="H97" s="90">
        <v>107</v>
      </c>
      <c r="I97" s="86" t="s">
        <v>74</v>
      </c>
      <c r="J97" s="86">
        <v>1</v>
      </c>
      <c r="K97" s="88" t="s">
        <v>566</v>
      </c>
      <c r="L97" s="86"/>
      <c r="M97" s="86"/>
      <c r="N97" s="86"/>
      <c r="O97" s="86">
        <f>SUM(K97:N97)</f>
        <v>0</v>
      </c>
      <c r="P97" s="92" t="s">
        <v>303</v>
      </c>
      <c r="Q97" s="96">
        <v>1300000</v>
      </c>
      <c r="R97" s="96"/>
      <c r="S97" s="96">
        <v>1300000</v>
      </c>
      <c r="T97" s="86">
        <v>1</v>
      </c>
      <c r="U97" s="88" t="s">
        <v>685</v>
      </c>
      <c r="V97" s="86"/>
      <c r="W97" s="86"/>
      <c r="X97" s="86"/>
      <c r="Y97" s="86"/>
      <c r="Z97" s="154" t="s">
        <v>717</v>
      </c>
      <c r="AA97" s="96"/>
      <c r="AB97" s="96"/>
      <c r="AC97" s="96"/>
      <c r="AD97" s="96"/>
      <c r="AE97" s="96"/>
      <c r="AF97" s="96"/>
      <c r="AG97" s="96"/>
      <c r="AH97" s="96">
        <f t="shared" ref="AH97" si="132">ROUND((SUM(AA97,AB97,AC97,AD97,AE97,AG97)/1.16*0.03),2)</f>
        <v>0</v>
      </c>
      <c r="AI97" s="96">
        <f t="shared" ref="AI97" si="133">SUM(AA97:AH97)</f>
        <v>0</v>
      </c>
      <c r="AJ97" s="96">
        <f t="shared" ref="AJ97" si="134">S97+R97-AI97</f>
        <v>1300000</v>
      </c>
      <c r="AK97" s="37"/>
      <c r="AL97" s="37"/>
      <c r="AM97" s="37"/>
      <c r="AN97" s="230"/>
      <c r="AO97" s="34"/>
      <c r="AP97" s="34"/>
      <c r="AQ97" s="315"/>
      <c r="AR97" s="198"/>
      <c r="AS97" s="198"/>
      <c r="AT97" s="198"/>
      <c r="AU97" s="198"/>
      <c r="AV97" s="47"/>
      <c r="AW97" s="47"/>
      <c r="AX97" s="47"/>
      <c r="AY97" s="47"/>
      <c r="AZ97" s="47"/>
      <c r="BA97" s="47"/>
      <c r="BB97" s="47"/>
      <c r="BC97" s="47"/>
      <c r="BD97" s="47">
        <f>SUM(AV97:BC97)</f>
        <v>0</v>
      </c>
      <c r="BE97" s="47">
        <f>R97+S97-BD97</f>
        <v>1300000</v>
      </c>
      <c r="BF97" s="299"/>
      <c r="BG97" s="47"/>
    </row>
    <row r="98" spans="1:65" ht="15.75" thickBot="1" x14ac:dyDescent="0.3">
      <c r="A98" s="29"/>
      <c r="B98" s="232"/>
      <c r="C98" s="233"/>
      <c r="D98" s="234"/>
      <c r="E98" s="234"/>
      <c r="F98" s="234"/>
      <c r="G98" s="235"/>
      <c r="H98" s="236"/>
      <c r="I98" s="234"/>
      <c r="J98" s="233"/>
      <c r="K98" s="233"/>
      <c r="L98" s="233"/>
      <c r="M98" s="233"/>
      <c r="N98" s="233"/>
      <c r="O98" s="233"/>
      <c r="P98" s="384"/>
      <c r="Q98" s="237"/>
      <c r="R98" s="237"/>
      <c r="S98" s="237"/>
      <c r="T98" s="233"/>
      <c r="U98" s="233"/>
      <c r="V98" s="233"/>
      <c r="W98" s="233"/>
      <c r="X98" s="233"/>
      <c r="Y98" s="233"/>
      <c r="Z98" s="339"/>
      <c r="AA98" s="237"/>
      <c r="AB98" s="237"/>
      <c r="AC98" s="237"/>
      <c r="AD98" s="237"/>
      <c r="AE98" s="237"/>
      <c r="AF98" s="237"/>
      <c r="AG98" s="237"/>
      <c r="AH98" s="237"/>
      <c r="AI98" s="237"/>
      <c r="AJ98" s="237"/>
      <c r="AK98" s="163"/>
      <c r="AL98" s="163"/>
      <c r="AM98" s="163"/>
      <c r="AN98" s="238"/>
      <c r="AO98" s="159"/>
      <c r="AP98" s="159"/>
      <c r="AQ98" s="312"/>
      <c r="AR98" s="239"/>
      <c r="AS98" s="239"/>
      <c r="AT98" s="239"/>
      <c r="AU98" s="239"/>
      <c r="AV98" s="240"/>
      <c r="AW98" s="240"/>
      <c r="AX98" s="240"/>
      <c r="AY98" s="240"/>
      <c r="AZ98" s="240"/>
      <c r="BA98" s="240"/>
      <c r="BB98" s="240"/>
      <c r="BC98" s="240"/>
      <c r="BD98" s="240"/>
      <c r="BE98" s="240"/>
      <c r="BF98" s="296"/>
      <c r="BG98" s="240"/>
    </row>
    <row r="99" spans="1:65" ht="19.5" thickBot="1" x14ac:dyDescent="0.3">
      <c r="A99" s="63"/>
      <c r="B99" s="171"/>
      <c r="C99" s="65"/>
      <c r="D99" s="71" t="s">
        <v>568</v>
      </c>
      <c r="E99" s="66"/>
      <c r="F99" s="66"/>
      <c r="G99" s="67"/>
      <c r="H99" s="68">
        <f t="shared" ref="H99:Y99" si="135">SUM(H101,H112,H116,H123,H120,H132)</f>
        <v>3898</v>
      </c>
      <c r="I99" s="66">
        <f t="shared" si="135"/>
        <v>0</v>
      </c>
      <c r="J99" s="65">
        <f t="shared" si="135"/>
        <v>15</v>
      </c>
      <c r="K99" s="65">
        <f t="shared" si="135"/>
        <v>25</v>
      </c>
      <c r="L99" s="65">
        <f t="shared" si="135"/>
        <v>1</v>
      </c>
      <c r="M99" s="65">
        <f t="shared" si="135"/>
        <v>1</v>
      </c>
      <c r="N99" s="65">
        <f t="shared" si="135"/>
        <v>24</v>
      </c>
      <c r="O99" s="65">
        <f t="shared" si="135"/>
        <v>51</v>
      </c>
      <c r="P99" s="382">
        <f t="shared" si="135"/>
        <v>0</v>
      </c>
      <c r="Q99" s="69">
        <f t="shared" si="135"/>
        <v>30530000</v>
      </c>
      <c r="R99" s="69">
        <f t="shared" si="135"/>
        <v>3814285.7</v>
      </c>
      <c r="S99" s="70">
        <f t="shared" si="135"/>
        <v>36156775.230000004</v>
      </c>
      <c r="T99" s="65">
        <f t="shared" si="135"/>
        <v>17</v>
      </c>
      <c r="U99" s="65">
        <f t="shared" si="135"/>
        <v>31</v>
      </c>
      <c r="V99" s="65">
        <f t="shared" si="135"/>
        <v>0</v>
      </c>
      <c r="W99" s="65">
        <f t="shared" si="135"/>
        <v>1</v>
      </c>
      <c r="X99" s="65">
        <f t="shared" si="135"/>
        <v>22</v>
      </c>
      <c r="Y99" s="65">
        <f t="shared" si="135"/>
        <v>54</v>
      </c>
      <c r="Z99" s="336"/>
      <c r="AA99" s="69">
        <f t="shared" ref="AA99:AJ99" si="136">SUM(AA101,AA112,AA116,AA123,AA120,AA132)</f>
        <v>0</v>
      </c>
      <c r="AB99" s="69">
        <f t="shared" si="136"/>
        <v>0</v>
      </c>
      <c r="AC99" s="69">
        <f t="shared" si="136"/>
        <v>0</v>
      </c>
      <c r="AD99" s="69">
        <f t="shared" si="136"/>
        <v>0</v>
      </c>
      <c r="AE99" s="69">
        <f t="shared" si="136"/>
        <v>0</v>
      </c>
      <c r="AF99" s="69">
        <f t="shared" si="136"/>
        <v>0</v>
      </c>
      <c r="AG99" s="69">
        <f t="shared" si="136"/>
        <v>0</v>
      </c>
      <c r="AH99" s="69">
        <f t="shared" si="136"/>
        <v>0</v>
      </c>
      <c r="AI99" s="69">
        <f t="shared" si="136"/>
        <v>0</v>
      </c>
      <c r="AJ99" s="69">
        <f t="shared" si="136"/>
        <v>39971060.93</v>
      </c>
      <c r="AK99" s="66"/>
      <c r="AL99" s="66"/>
      <c r="AM99" s="66"/>
      <c r="AN99" s="66"/>
      <c r="AO99" s="66"/>
      <c r="AP99" s="66"/>
      <c r="AQ99" s="313"/>
      <c r="AR99" s="66"/>
      <c r="AS99" s="66"/>
      <c r="AT99" s="66"/>
      <c r="AU99" s="66"/>
      <c r="AV99" s="69">
        <f t="shared" ref="AV99:BG99" si="137">SUM(AV101,AV112,AV116,AV123,AV120,AV132)</f>
        <v>6720450.4995999988</v>
      </c>
      <c r="AW99" s="69">
        <f t="shared" si="137"/>
        <v>0</v>
      </c>
      <c r="AX99" s="69">
        <f t="shared" si="137"/>
        <v>0</v>
      </c>
      <c r="AY99" s="69">
        <f t="shared" si="137"/>
        <v>0</v>
      </c>
      <c r="AZ99" s="69">
        <f t="shared" si="137"/>
        <v>0</v>
      </c>
      <c r="BA99" s="69">
        <f t="shared" si="137"/>
        <v>0</v>
      </c>
      <c r="BB99" s="69">
        <f t="shared" si="137"/>
        <v>0</v>
      </c>
      <c r="BC99" s="69">
        <f t="shared" si="137"/>
        <v>0</v>
      </c>
      <c r="BD99" s="69">
        <f t="shared" si="137"/>
        <v>6720450.4995999988</v>
      </c>
      <c r="BE99" s="69">
        <f t="shared" si="137"/>
        <v>33250610.430400003</v>
      </c>
      <c r="BF99" s="297">
        <f t="shared" si="137"/>
        <v>0</v>
      </c>
      <c r="BG99" s="69">
        <f t="shared" si="137"/>
        <v>0</v>
      </c>
    </row>
    <row r="100" spans="1:65" x14ac:dyDescent="0.25">
      <c r="A100" s="29"/>
      <c r="B100" s="241"/>
      <c r="C100" s="247"/>
      <c r="D100" s="248"/>
      <c r="E100" s="248"/>
      <c r="F100" s="248"/>
      <c r="G100" s="249"/>
      <c r="H100" s="250"/>
      <c r="I100" s="248"/>
      <c r="J100" s="247"/>
      <c r="K100" s="247"/>
      <c r="L100" s="247"/>
      <c r="M100" s="247"/>
      <c r="N100" s="247"/>
      <c r="O100" s="247"/>
      <c r="P100" s="386"/>
      <c r="Q100" s="246"/>
      <c r="R100" s="246"/>
      <c r="S100" s="246"/>
      <c r="T100" s="247"/>
      <c r="U100" s="247"/>
      <c r="V100" s="247"/>
      <c r="W100" s="247"/>
      <c r="X100" s="247"/>
      <c r="Y100" s="247"/>
      <c r="Z100" s="341"/>
      <c r="AA100" s="246"/>
      <c r="AB100" s="246"/>
      <c r="AC100" s="246"/>
      <c r="AD100" s="246"/>
      <c r="AE100" s="246"/>
      <c r="AF100" s="246"/>
      <c r="AG100" s="246"/>
      <c r="AH100" s="246"/>
      <c r="AI100" s="246"/>
      <c r="AJ100" s="246"/>
      <c r="AK100" s="24"/>
      <c r="AL100" s="24"/>
      <c r="AM100" s="24"/>
      <c r="AN100" s="226"/>
      <c r="AO100" s="25"/>
      <c r="AP100" s="25"/>
      <c r="AQ100" s="308"/>
      <c r="AR100" s="227"/>
      <c r="AS100" s="227"/>
      <c r="AT100" s="227"/>
      <c r="AU100" s="227"/>
      <c r="AV100" s="228"/>
      <c r="AW100" s="228"/>
      <c r="AX100" s="228"/>
      <c r="AY100" s="228"/>
      <c r="AZ100" s="228"/>
      <c r="BA100" s="228"/>
      <c r="BB100" s="228"/>
      <c r="BC100" s="228"/>
      <c r="BD100" s="228"/>
      <c r="BE100" s="228"/>
      <c r="BF100" s="291"/>
      <c r="BG100" s="228"/>
    </row>
    <row r="101" spans="1:65" s="46" customFormat="1" ht="22.5" customHeight="1" x14ac:dyDescent="0.25">
      <c r="A101" s="74"/>
      <c r="B101" s="172"/>
      <c r="C101" s="137"/>
      <c r="D101" s="142" t="s">
        <v>43</v>
      </c>
      <c r="E101" s="138"/>
      <c r="F101" s="138"/>
      <c r="G101" s="139"/>
      <c r="H101" s="140">
        <f>SUM(H102:H111)</f>
        <v>2716</v>
      </c>
      <c r="I101" s="138">
        <f t="shared" ref="I101:Y101" si="138">SUM(I102:I111)</f>
        <v>0</v>
      </c>
      <c r="J101" s="137">
        <f t="shared" si="138"/>
        <v>3</v>
      </c>
      <c r="K101" s="137">
        <f t="shared" si="138"/>
        <v>5</v>
      </c>
      <c r="L101" s="137">
        <f t="shared" si="138"/>
        <v>0</v>
      </c>
      <c r="M101" s="137">
        <f t="shared" si="138"/>
        <v>1</v>
      </c>
      <c r="N101" s="137">
        <f t="shared" si="138"/>
        <v>12</v>
      </c>
      <c r="O101" s="137">
        <f t="shared" si="138"/>
        <v>18</v>
      </c>
      <c r="P101" s="365">
        <f t="shared" si="138"/>
        <v>0</v>
      </c>
      <c r="Q101" s="77">
        <f t="shared" si="138"/>
        <v>13200000</v>
      </c>
      <c r="R101" s="77">
        <f t="shared" si="138"/>
        <v>2700000</v>
      </c>
      <c r="S101" s="77">
        <f t="shared" si="138"/>
        <v>16594020</v>
      </c>
      <c r="T101" s="137">
        <f t="shared" si="138"/>
        <v>4</v>
      </c>
      <c r="U101" s="137">
        <f t="shared" si="138"/>
        <v>8</v>
      </c>
      <c r="V101" s="137">
        <f t="shared" si="138"/>
        <v>0</v>
      </c>
      <c r="W101" s="137">
        <f t="shared" si="138"/>
        <v>1</v>
      </c>
      <c r="X101" s="137">
        <f t="shared" si="138"/>
        <v>15</v>
      </c>
      <c r="Y101" s="137">
        <f t="shared" si="138"/>
        <v>24</v>
      </c>
      <c r="Z101" s="337"/>
      <c r="AA101" s="77">
        <f>SUM(AA102,AA103,AA104,AA110)</f>
        <v>0</v>
      </c>
      <c r="AB101" s="77">
        <f t="shared" ref="AB101:AJ101" si="139">SUM(AB102,AB103,AB104,AB110)</f>
        <v>0</v>
      </c>
      <c r="AC101" s="77">
        <f t="shared" si="139"/>
        <v>0</v>
      </c>
      <c r="AD101" s="77">
        <f t="shared" si="139"/>
        <v>0</v>
      </c>
      <c r="AE101" s="77">
        <f t="shared" si="139"/>
        <v>0</v>
      </c>
      <c r="AF101" s="77">
        <f t="shared" si="139"/>
        <v>0</v>
      </c>
      <c r="AG101" s="77">
        <f t="shared" si="139"/>
        <v>0</v>
      </c>
      <c r="AH101" s="77">
        <f t="shared" si="139"/>
        <v>0</v>
      </c>
      <c r="AI101" s="77">
        <f t="shared" si="139"/>
        <v>0</v>
      </c>
      <c r="AJ101" s="77">
        <f t="shared" si="139"/>
        <v>19294020</v>
      </c>
      <c r="AK101" s="74"/>
      <c r="AL101" s="74"/>
      <c r="AM101" s="74"/>
      <c r="AN101" s="287"/>
      <c r="AO101" s="73"/>
      <c r="AP101" s="73"/>
      <c r="AQ101" s="310"/>
      <c r="AR101" s="288"/>
      <c r="AS101" s="288"/>
      <c r="AT101" s="288"/>
      <c r="AU101" s="288"/>
      <c r="AV101" s="286">
        <f>SUM(AV102,AV103,AV104,AV110)</f>
        <v>6720450.4995999988</v>
      </c>
      <c r="AW101" s="286">
        <f t="shared" ref="AW101:BG101" si="140">SUM(AW102,AW103,AW104,AW110)</f>
        <v>0</v>
      </c>
      <c r="AX101" s="286">
        <f t="shared" si="140"/>
        <v>0</v>
      </c>
      <c r="AY101" s="286">
        <f t="shared" si="140"/>
        <v>0</v>
      </c>
      <c r="AZ101" s="286">
        <f t="shared" si="140"/>
        <v>0</v>
      </c>
      <c r="BA101" s="286">
        <f t="shared" si="140"/>
        <v>0</v>
      </c>
      <c r="BB101" s="286">
        <f t="shared" si="140"/>
        <v>0</v>
      </c>
      <c r="BC101" s="286">
        <f t="shared" si="140"/>
        <v>0</v>
      </c>
      <c r="BD101" s="286">
        <f t="shared" si="140"/>
        <v>6720450.4995999988</v>
      </c>
      <c r="BE101" s="286">
        <f t="shared" si="140"/>
        <v>12573569.500400001</v>
      </c>
      <c r="BF101" s="293">
        <f t="shared" si="140"/>
        <v>0</v>
      </c>
      <c r="BG101" s="286">
        <f t="shared" si="140"/>
        <v>0</v>
      </c>
    </row>
    <row r="102" spans="1:65" s="39" customFormat="1" ht="84" x14ac:dyDescent="0.25">
      <c r="A102" s="34">
        <v>3</v>
      </c>
      <c r="B102" s="173"/>
      <c r="C102" s="86" t="s">
        <v>439</v>
      </c>
      <c r="D102" s="87" t="s">
        <v>549</v>
      </c>
      <c r="E102" s="87" t="s">
        <v>203</v>
      </c>
      <c r="F102" s="87" t="s">
        <v>43</v>
      </c>
      <c r="G102" s="89" t="s">
        <v>204</v>
      </c>
      <c r="H102" s="90">
        <v>1033</v>
      </c>
      <c r="I102" s="86" t="s">
        <v>205</v>
      </c>
      <c r="J102" s="94">
        <v>1</v>
      </c>
      <c r="K102" s="95" t="s">
        <v>206</v>
      </c>
      <c r="L102" s="95"/>
      <c r="M102" s="95"/>
      <c r="N102" s="94">
        <v>2</v>
      </c>
      <c r="O102" s="86">
        <f>SUM(K102:N102)</f>
        <v>2</v>
      </c>
      <c r="P102" s="92" t="s">
        <v>207</v>
      </c>
      <c r="Q102" s="78">
        <v>4000000</v>
      </c>
      <c r="R102" s="78"/>
      <c r="S102" s="78">
        <v>4000000</v>
      </c>
      <c r="T102" s="94">
        <v>1</v>
      </c>
      <c r="U102" s="95" t="s">
        <v>206</v>
      </c>
      <c r="V102" s="95"/>
      <c r="W102" s="95"/>
      <c r="X102" s="94">
        <v>2</v>
      </c>
      <c r="Y102" s="86">
        <f>SUM(U102:X102)</f>
        <v>2</v>
      </c>
      <c r="Z102" s="154" t="s">
        <v>207</v>
      </c>
      <c r="AA102" s="78"/>
      <c r="AB102" s="78"/>
      <c r="AC102" s="78"/>
      <c r="AD102" s="78"/>
      <c r="AE102" s="78"/>
      <c r="AF102" s="78"/>
      <c r="AG102" s="78"/>
      <c r="AH102" s="78">
        <f t="shared" ref="AH102:AH110" si="141">ROUND((SUM(AA102,AB102,AC102,AD102,AE102,AG102)/1.16*0.03),2)</f>
        <v>0</v>
      </c>
      <c r="AI102" s="78">
        <f t="shared" ref="AI102:AI110" si="142">SUM(AA102:AH102)</f>
        <v>0</v>
      </c>
      <c r="AJ102" s="78">
        <f t="shared" ref="AJ102:AJ110" si="143">S102+R102-AI102</f>
        <v>4000000</v>
      </c>
      <c r="AK102" s="37"/>
      <c r="AL102" s="37"/>
      <c r="AM102" s="37"/>
      <c r="AN102" s="230"/>
      <c r="AO102" s="34"/>
      <c r="AP102" s="34"/>
      <c r="AQ102" s="315"/>
      <c r="AR102" s="198"/>
      <c r="AS102" s="198"/>
      <c r="AT102" s="198"/>
      <c r="AU102" s="198"/>
      <c r="AV102" s="47"/>
      <c r="AW102" s="47"/>
      <c r="AX102" s="47"/>
      <c r="AY102" s="47"/>
      <c r="AZ102" s="47"/>
      <c r="BA102" s="47"/>
      <c r="BB102" s="47"/>
      <c r="BC102" s="47"/>
      <c r="BD102" s="47">
        <f t="shared" ref="BD102:BD110" si="144">SUM(AV102:BC102)</f>
        <v>0</v>
      </c>
      <c r="BE102" s="47">
        <f t="shared" ref="BE102:BE110" si="145">R102+S102-BD102</f>
        <v>4000000</v>
      </c>
      <c r="BF102" s="299"/>
      <c r="BG102" s="47"/>
    </row>
    <row r="103" spans="1:65" s="39" customFormat="1" ht="33.75" x14ac:dyDescent="0.25">
      <c r="A103" s="34">
        <v>3</v>
      </c>
      <c r="B103" s="173"/>
      <c r="C103" s="86" t="s">
        <v>459</v>
      </c>
      <c r="D103" s="87" t="s">
        <v>537</v>
      </c>
      <c r="E103" s="87" t="s">
        <v>282</v>
      </c>
      <c r="F103" s="87" t="s">
        <v>43</v>
      </c>
      <c r="G103" s="88" t="s">
        <v>283</v>
      </c>
      <c r="H103" s="90">
        <v>222</v>
      </c>
      <c r="I103" s="86" t="s">
        <v>284</v>
      </c>
      <c r="J103" s="86">
        <v>1</v>
      </c>
      <c r="K103" s="88" t="s">
        <v>627</v>
      </c>
      <c r="L103" s="86"/>
      <c r="M103" s="86"/>
      <c r="N103" s="86"/>
      <c r="O103" s="86">
        <f>SUM(K103:N103)</f>
        <v>0</v>
      </c>
      <c r="P103" s="92" t="s">
        <v>285</v>
      </c>
      <c r="Q103" s="93">
        <v>1000000</v>
      </c>
      <c r="R103" s="93"/>
      <c r="S103" s="93">
        <v>1200000</v>
      </c>
      <c r="T103" s="86">
        <v>1</v>
      </c>
      <c r="U103" s="86">
        <v>2</v>
      </c>
      <c r="V103" s="86"/>
      <c r="W103" s="86"/>
      <c r="X103" s="86"/>
      <c r="Y103" s="86">
        <f>SUM(U103:X103)</f>
        <v>2</v>
      </c>
      <c r="Z103" s="154" t="s">
        <v>733</v>
      </c>
      <c r="AA103" s="93"/>
      <c r="AB103" s="93"/>
      <c r="AC103" s="93"/>
      <c r="AD103" s="93"/>
      <c r="AE103" s="93"/>
      <c r="AF103" s="93"/>
      <c r="AG103" s="93"/>
      <c r="AH103" s="93">
        <f t="shared" si="141"/>
        <v>0</v>
      </c>
      <c r="AI103" s="93">
        <f t="shared" si="142"/>
        <v>0</v>
      </c>
      <c r="AJ103" s="93">
        <f t="shared" si="143"/>
        <v>1200000</v>
      </c>
      <c r="AK103" s="37"/>
      <c r="AL103" s="37"/>
      <c r="AM103" s="37"/>
      <c r="AN103" s="230"/>
      <c r="AO103" s="34"/>
      <c r="AP103" s="34"/>
      <c r="AQ103" s="315"/>
      <c r="AR103" s="198"/>
      <c r="AS103" s="198"/>
      <c r="AT103" s="198"/>
      <c r="AU103" s="198"/>
      <c r="AV103" s="47"/>
      <c r="AW103" s="47"/>
      <c r="AX103" s="47"/>
      <c r="AY103" s="47"/>
      <c r="AZ103" s="47"/>
      <c r="BA103" s="47"/>
      <c r="BB103" s="47"/>
      <c r="BC103" s="47"/>
      <c r="BD103" s="47">
        <f t="shared" si="144"/>
        <v>0</v>
      </c>
      <c r="BE103" s="47">
        <f t="shared" si="145"/>
        <v>1200000</v>
      </c>
      <c r="BF103" s="299"/>
      <c r="BG103" s="47"/>
    </row>
    <row r="104" spans="1:65" s="39" customFormat="1" ht="48" x14ac:dyDescent="0.25">
      <c r="A104" s="34"/>
      <c r="B104" s="173"/>
      <c r="C104" s="86" t="s">
        <v>666</v>
      </c>
      <c r="D104" s="87" t="s">
        <v>603</v>
      </c>
      <c r="E104" s="87" t="s">
        <v>613</v>
      </c>
      <c r="F104" s="87" t="s">
        <v>43</v>
      </c>
      <c r="G104" s="88" t="s">
        <v>604</v>
      </c>
      <c r="H104" s="90">
        <v>886</v>
      </c>
      <c r="I104" s="86"/>
      <c r="J104" s="86"/>
      <c r="K104" s="86"/>
      <c r="L104" s="86"/>
      <c r="M104" s="86"/>
      <c r="N104" s="86"/>
      <c r="O104" s="86"/>
      <c r="P104" s="92"/>
      <c r="Q104" s="93">
        <v>0</v>
      </c>
      <c r="R104" s="93"/>
      <c r="S104" s="93">
        <v>5094020</v>
      </c>
      <c r="T104" s="86">
        <v>1</v>
      </c>
      <c r="U104" s="86">
        <v>1</v>
      </c>
      <c r="V104" s="176" t="s">
        <v>676</v>
      </c>
      <c r="W104" s="86"/>
      <c r="X104" s="86">
        <v>2</v>
      </c>
      <c r="Y104" s="86">
        <v>3</v>
      </c>
      <c r="Z104" s="154" t="s">
        <v>718</v>
      </c>
      <c r="AA104" s="93"/>
      <c r="AB104" s="93"/>
      <c r="AC104" s="93"/>
      <c r="AD104" s="93"/>
      <c r="AE104" s="93"/>
      <c r="AF104" s="93"/>
      <c r="AG104" s="93"/>
      <c r="AH104" s="93">
        <f t="shared" si="141"/>
        <v>0</v>
      </c>
      <c r="AI104" s="93">
        <f t="shared" si="142"/>
        <v>0</v>
      </c>
      <c r="AJ104" s="93">
        <f t="shared" si="143"/>
        <v>5094020</v>
      </c>
      <c r="AK104" s="37"/>
      <c r="AL104" s="37"/>
      <c r="AM104" s="37"/>
      <c r="AN104" s="230"/>
      <c r="AO104" s="34"/>
      <c r="AP104" s="34"/>
      <c r="AQ104" s="315"/>
      <c r="AR104" s="198"/>
      <c r="AS104" s="198"/>
      <c r="AT104" s="198"/>
      <c r="AU104" s="198"/>
      <c r="AV104" s="47"/>
      <c r="AW104" s="47"/>
      <c r="AX104" s="47"/>
      <c r="AY104" s="47"/>
      <c r="AZ104" s="47"/>
      <c r="BA104" s="47"/>
      <c r="BB104" s="47"/>
      <c r="BC104" s="47"/>
      <c r="BD104" s="47">
        <f t="shared" si="144"/>
        <v>0</v>
      </c>
      <c r="BE104" s="47">
        <f t="shared" si="145"/>
        <v>5094020</v>
      </c>
      <c r="BF104" s="299"/>
      <c r="BG104" s="47"/>
    </row>
    <row r="105" spans="1:65" hidden="1" outlineLevel="1" x14ac:dyDescent="0.25">
      <c r="A105" s="29"/>
      <c r="B105" s="30"/>
      <c r="C105" s="29"/>
      <c r="D105" s="29"/>
      <c r="E105" s="29"/>
      <c r="F105" s="32"/>
      <c r="G105" s="33"/>
      <c r="H105" s="29"/>
      <c r="I105" s="30"/>
      <c r="J105" s="30"/>
      <c r="K105" s="30"/>
      <c r="L105" s="30"/>
      <c r="M105" s="30"/>
      <c r="N105" s="30"/>
      <c r="O105" s="29"/>
      <c r="P105" s="387"/>
      <c r="Q105" s="3"/>
      <c r="R105" s="3"/>
      <c r="S105" s="3"/>
      <c r="T105" s="3"/>
      <c r="U105" s="3"/>
      <c r="V105" s="3"/>
      <c r="W105" s="30"/>
      <c r="X105" s="30"/>
      <c r="Y105" s="30"/>
      <c r="Z105" s="342"/>
      <c r="AA105" s="30"/>
      <c r="AB105" s="30"/>
      <c r="AC105" s="31"/>
      <c r="AD105" s="216"/>
      <c r="AE105" s="216"/>
      <c r="AF105" s="216"/>
      <c r="AG105" s="216"/>
      <c r="AH105" s="216"/>
      <c r="AI105" s="216"/>
      <c r="AJ105" s="216"/>
      <c r="AK105" s="37" t="s">
        <v>791</v>
      </c>
      <c r="AL105" s="304"/>
      <c r="AM105" s="37" t="s">
        <v>792</v>
      </c>
      <c r="AN105" s="37" t="s">
        <v>793</v>
      </c>
      <c r="AO105" s="34" t="s">
        <v>695</v>
      </c>
      <c r="AP105" s="34" t="s">
        <v>696</v>
      </c>
      <c r="AQ105" s="315">
        <f>AS105-AR105+1</f>
        <v>140</v>
      </c>
      <c r="AR105" s="305">
        <v>42524</v>
      </c>
      <c r="AS105" s="305">
        <v>42663</v>
      </c>
      <c r="AT105" s="306"/>
      <c r="AU105" s="47"/>
      <c r="AV105" s="47">
        <f>5793491.81*1.16</f>
        <v>6720450.4995999988</v>
      </c>
      <c r="AW105" s="216"/>
      <c r="AX105" s="305"/>
      <c r="AY105" s="306"/>
      <c r="AZ105" s="306"/>
      <c r="BA105" s="47"/>
      <c r="BB105" s="216"/>
      <c r="BC105" s="216"/>
      <c r="BD105" s="216"/>
      <c r="BE105" s="216"/>
      <c r="BF105" s="216"/>
      <c r="BG105" s="216"/>
      <c r="BH105" s="216"/>
      <c r="BI105" s="216"/>
      <c r="BJ105" s="216"/>
      <c r="BK105" s="292"/>
      <c r="BL105" s="29"/>
      <c r="BM105" s="29"/>
    </row>
    <row r="106" spans="1:65" hidden="1" outlineLevel="1" x14ac:dyDescent="0.25">
      <c r="A106" s="29"/>
      <c r="B106" s="30"/>
      <c r="C106" s="29"/>
      <c r="D106" s="29"/>
      <c r="E106" s="29"/>
      <c r="F106" s="32"/>
      <c r="G106" s="33"/>
      <c r="H106" s="29"/>
      <c r="I106" s="30"/>
      <c r="J106" s="30"/>
      <c r="K106" s="30"/>
      <c r="L106" s="30"/>
      <c r="M106" s="30"/>
      <c r="N106" s="30"/>
      <c r="O106" s="29"/>
      <c r="P106" s="387"/>
      <c r="Q106" s="3"/>
      <c r="R106" s="3"/>
      <c r="S106" s="3"/>
      <c r="T106" s="3"/>
      <c r="U106" s="3"/>
      <c r="V106" s="3"/>
      <c r="W106" s="30"/>
      <c r="X106" s="30"/>
      <c r="Y106" s="30"/>
      <c r="Z106" s="342"/>
      <c r="AA106" s="30"/>
      <c r="AB106" s="30"/>
      <c r="AC106" s="31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9"/>
      <c r="AN106" s="29"/>
      <c r="AO106" s="216"/>
      <c r="AP106" s="216"/>
      <c r="AQ106" s="316"/>
      <c r="AR106" s="29"/>
      <c r="AS106" s="29"/>
      <c r="AT106" s="29"/>
      <c r="AU106" s="30"/>
      <c r="AV106" s="30"/>
      <c r="AW106" s="306"/>
      <c r="AX106" s="306"/>
      <c r="AY106" s="306"/>
      <c r="AZ106" s="306"/>
      <c r="BA106" s="216"/>
      <c r="BB106" s="216"/>
      <c r="BC106" s="216"/>
      <c r="BD106" s="216"/>
      <c r="BE106" s="216"/>
      <c r="BF106" s="216"/>
      <c r="BG106" s="216"/>
      <c r="BH106" s="216"/>
      <c r="BI106" s="216"/>
      <c r="BJ106" s="216"/>
      <c r="BK106" s="292"/>
      <c r="BL106" s="29"/>
      <c r="BM106" s="29"/>
    </row>
    <row r="107" spans="1:65" hidden="1" outlineLevel="1" x14ac:dyDescent="0.25">
      <c r="A107" s="29"/>
      <c r="B107" s="30"/>
      <c r="C107" s="29"/>
      <c r="D107" s="29"/>
      <c r="E107" s="29"/>
      <c r="F107" s="32"/>
      <c r="G107" s="33"/>
      <c r="H107" s="29"/>
      <c r="I107" s="30"/>
      <c r="J107" s="30"/>
      <c r="K107" s="30"/>
      <c r="L107" s="30"/>
      <c r="M107" s="30"/>
      <c r="N107" s="30"/>
      <c r="O107" s="29"/>
      <c r="P107" s="387"/>
      <c r="Q107" s="3"/>
      <c r="R107" s="3"/>
      <c r="S107" s="3"/>
      <c r="T107" s="3"/>
      <c r="U107" s="3"/>
      <c r="V107" s="3"/>
      <c r="W107" s="30"/>
      <c r="X107" s="30"/>
      <c r="Y107" s="30"/>
      <c r="Z107" s="342"/>
      <c r="AA107" s="30"/>
      <c r="AB107" s="30"/>
      <c r="AC107" s="31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9"/>
      <c r="AN107" s="29"/>
      <c r="AO107" s="216"/>
      <c r="AP107" s="216"/>
      <c r="AQ107" s="316"/>
      <c r="AR107" s="29"/>
      <c r="AS107" s="29"/>
      <c r="AT107" s="29"/>
      <c r="AU107" s="30"/>
      <c r="AV107" s="30"/>
      <c r="AW107" s="306"/>
      <c r="AX107" s="306"/>
      <c r="AY107" s="306"/>
      <c r="AZ107" s="306"/>
      <c r="BA107" s="216"/>
      <c r="BB107" s="216"/>
      <c r="BC107" s="216"/>
      <c r="BD107" s="216"/>
      <c r="BE107" s="216"/>
      <c r="BF107" s="216"/>
      <c r="BG107" s="216"/>
      <c r="BH107" s="216"/>
      <c r="BI107" s="216"/>
      <c r="BJ107" s="216"/>
      <c r="BK107" s="292"/>
      <c r="BL107" s="29"/>
      <c r="BM107" s="29"/>
    </row>
    <row r="108" spans="1:65" hidden="1" outlineLevel="1" x14ac:dyDescent="0.25">
      <c r="A108" s="29"/>
      <c r="B108" s="30"/>
      <c r="C108" s="29"/>
      <c r="D108" s="29"/>
      <c r="E108" s="29"/>
      <c r="F108" s="32"/>
      <c r="G108" s="33"/>
      <c r="H108" s="29"/>
      <c r="I108" s="30"/>
      <c r="J108" s="30"/>
      <c r="K108" s="30"/>
      <c r="L108" s="30"/>
      <c r="M108" s="30"/>
      <c r="N108" s="30"/>
      <c r="O108" s="29"/>
      <c r="P108" s="387"/>
      <c r="Q108" s="3"/>
      <c r="R108" s="3"/>
      <c r="S108" s="3"/>
      <c r="T108" s="3"/>
      <c r="U108" s="3"/>
      <c r="V108" s="3"/>
      <c r="W108" s="30"/>
      <c r="X108" s="30"/>
      <c r="Y108" s="30"/>
      <c r="Z108" s="342"/>
      <c r="AA108" s="30"/>
      <c r="AB108" s="30"/>
      <c r="AC108" s="31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9"/>
      <c r="AN108" s="29"/>
      <c r="AO108" s="216"/>
      <c r="AP108" s="216"/>
      <c r="AQ108" s="316"/>
      <c r="AR108" s="29"/>
      <c r="AS108" s="29"/>
      <c r="AT108" s="29"/>
      <c r="AU108" s="30"/>
      <c r="AV108" s="30"/>
      <c r="AW108" s="306"/>
      <c r="AX108" s="306"/>
      <c r="AY108" s="306"/>
      <c r="AZ108" s="306"/>
      <c r="BA108" s="216"/>
      <c r="BB108" s="216"/>
      <c r="BC108" s="216"/>
      <c r="BD108" s="216"/>
      <c r="BE108" s="216"/>
      <c r="BF108" s="216"/>
      <c r="BG108" s="216"/>
      <c r="BH108" s="216"/>
      <c r="BI108" s="216"/>
      <c r="BJ108" s="216"/>
      <c r="BK108" s="292"/>
      <c r="BL108" s="29"/>
      <c r="BM108" s="29"/>
    </row>
    <row r="109" spans="1:65" hidden="1" outlineLevel="1" x14ac:dyDescent="0.25">
      <c r="A109" s="29"/>
      <c r="B109" s="30"/>
      <c r="C109" s="29"/>
      <c r="D109" s="29"/>
      <c r="E109" s="29"/>
      <c r="F109" s="32"/>
      <c r="G109" s="33"/>
      <c r="H109" s="29"/>
      <c r="I109" s="30"/>
      <c r="J109" s="30"/>
      <c r="K109" s="30"/>
      <c r="L109" s="30"/>
      <c r="M109" s="30"/>
      <c r="N109" s="30"/>
      <c r="O109" s="29"/>
      <c r="P109" s="387"/>
      <c r="Q109" s="3"/>
      <c r="R109" s="3"/>
      <c r="S109" s="3"/>
      <c r="T109" s="3"/>
      <c r="U109" s="3"/>
      <c r="V109" s="3"/>
      <c r="W109" s="30"/>
      <c r="X109" s="30"/>
      <c r="Y109" s="30"/>
      <c r="Z109" s="342"/>
      <c r="AA109" s="30"/>
      <c r="AB109" s="30"/>
      <c r="AC109" s="31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9"/>
      <c r="AN109" s="29"/>
      <c r="AO109" s="216"/>
      <c r="AP109" s="216"/>
      <c r="AQ109" s="316"/>
      <c r="AR109" s="29"/>
      <c r="AS109" s="29"/>
      <c r="AT109" s="29"/>
      <c r="AU109" s="30"/>
      <c r="AV109" s="30"/>
      <c r="AW109" s="306"/>
      <c r="AX109" s="306"/>
      <c r="AY109" s="306"/>
      <c r="AZ109" s="306"/>
      <c r="BA109" s="216"/>
      <c r="BB109" s="216"/>
      <c r="BC109" s="216"/>
      <c r="BD109" s="216"/>
      <c r="BE109" s="216"/>
      <c r="BF109" s="216"/>
      <c r="BG109" s="216"/>
      <c r="BH109" s="216"/>
      <c r="BI109" s="216"/>
      <c r="BJ109" s="216"/>
      <c r="BK109" s="292"/>
      <c r="BL109" s="29"/>
      <c r="BM109" s="29"/>
    </row>
    <row r="110" spans="1:65" s="39" customFormat="1" ht="108" collapsed="1" x14ac:dyDescent="0.25">
      <c r="A110" s="34">
        <v>3</v>
      </c>
      <c r="B110" s="320" t="s">
        <v>672</v>
      </c>
      <c r="C110" s="321" t="s">
        <v>491</v>
      </c>
      <c r="D110" s="322" t="s">
        <v>504</v>
      </c>
      <c r="E110" s="323" t="s">
        <v>401</v>
      </c>
      <c r="F110" s="323" t="s">
        <v>43</v>
      </c>
      <c r="G110" s="323" t="s">
        <v>402</v>
      </c>
      <c r="H110" s="324">
        <v>575</v>
      </c>
      <c r="I110" s="321" t="s">
        <v>403</v>
      </c>
      <c r="J110" s="325">
        <v>1</v>
      </c>
      <c r="K110" s="321">
        <v>5</v>
      </c>
      <c r="L110" s="321"/>
      <c r="M110" s="321">
        <v>1</v>
      </c>
      <c r="N110" s="321">
        <v>10</v>
      </c>
      <c r="O110" s="321">
        <v>16</v>
      </c>
      <c r="P110" s="388" t="s">
        <v>748</v>
      </c>
      <c r="Q110" s="326">
        <v>8200000</v>
      </c>
      <c r="R110" s="326">
        <v>2700000</v>
      </c>
      <c r="S110" s="326">
        <v>6300000</v>
      </c>
      <c r="T110" s="325">
        <v>1</v>
      </c>
      <c r="U110" s="321">
        <v>5</v>
      </c>
      <c r="V110" s="321"/>
      <c r="W110" s="321">
        <v>1</v>
      </c>
      <c r="X110" s="321">
        <v>11</v>
      </c>
      <c r="Y110" s="321">
        <f>SUM(U110:X110)</f>
        <v>17</v>
      </c>
      <c r="Z110" s="343" t="s">
        <v>743</v>
      </c>
      <c r="AA110" s="326"/>
      <c r="AB110" s="326"/>
      <c r="AC110" s="326"/>
      <c r="AD110" s="326"/>
      <c r="AE110" s="326"/>
      <c r="AF110" s="326"/>
      <c r="AG110" s="326"/>
      <c r="AH110" s="326">
        <f t="shared" si="141"/>
        <v>0</v>
      </c>
      <c r="AI110" s="326">
        <f t="shared" si="142"/>
        <v>0</v>
      </c>
      <c r="AJ110" s="326">
        <f t="shared" si="143"/>
        <v>9000000</v>
      </c>
      <c r="AK110" s="327" t="s">
        <v>791</v>
      </c>
      <c r="AL110" s="328"/>
      <c r="AM110" s="327" t="s">
        <v>792</v>
      </c>
      <c r="AN110" s="327" t="s">
        <v>793</v>
      </c>
      <c r="AO110" s="329" t="s">
        <v>695</v>
      </c>
      <c r="AP110" s="329" t="s">
        <v>696</v>
      </c>
      <c r="AQ110" s="330">
        <f>AS110-AR110+1</f>
        <v>140</v>
      </c>
      <c r="AR110" s="331">
        <v>42524</v>
      </c>
      <c r="AS110" s="331">
        <v>42663</v>
      </c>
      <c r="AT110" s="332"/>
      <c r="AU110" s="332"/>
      <c r="AV110" s="333">
        <f t="shared" ref="AV110:BC110" si="146">SUM(AV105:AV109)</f>
        <v>6720450.4995999988</v>
      </c>
      <c r="AW110" s="333">
        <f t="shared" si="146"/>
        <v>0</v>
      </c>
      <c r="AX110" s="333">
        <f t="shared" si="146"/>
        <v>0</v>
      </c>
      <c r="AY110" s="333">
        <f t="shared" si="146"/>
        <v>0</v>
      </c>
      <c r="AZ110" s="333">
        <f t="shared" si="146"/>
        <v>0</v>
      </c>
      <c r="BA110" s="333">
        <f t="shared" si="146"/>
        <v>0</v>
      </c>
      <c r="BB110" s="333">
        <f t="shared" si="146"/>
        <v>0</v>
      </c>
      <c r="BC110" s="333">
        <f t="shared" si="146"/>
        <v>0</v>
      </c>
      <c r="BD110" s="333">
        <f t="shared" si="144"/>
        <v>6720450.4995999988</v>
      </c>
      <c r="BE110" s="333">
        <f t="shared" si="145"/>
        <v>2279549.5004000012</v>
      </c>
      <c r="BF110" s="334"/>
      <c r="BG110" s="333"/>
    </row>
    <row r="111" spans="1:65" x14ac:dyDescent="0.25">
      <c r="A111" s="29"/>
      <c r="B111" s="174"/>
      <c r="C111" s="86"/>
      <c r="D111" s="87"/>
      <c r="E111" s="87"/>
      <c r="F111" s="87"/>
      <c r="G111" s="88"/>
      <c r="H111" s="90"/>
      <c r="I111" s="87"/>
      <c r="J111" s="86"/>
      <c r="K111" s="86"/>
      <c r="L111" s="86"/>
      <c r="M111" s="86"/>
      <c r="N111" s="86"/>
      <c r="O111" s="86"/>
      <c r="P111" s="92"/>
      <c r="Q111" s="93"/>
      <c r="R111" s="93"/>
      <c r="S111" s="93"/>
      <c r="T111" s="86"/>
      <c r="U111" s="86"/>
      <c r="V111" s="86"/>
      <c r="W111" s="86"/>
      <c r="X111" s="86"/>
      <c r="Y111" s="86"/>
      <c r="Z111" s="154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29"/>
      <c r="AL111" s="29"/>
      <c r="AM111" s="29"/>
      <c r="AN111" s="231"/>
      <c r="AO111" s="30"/>
      <c r="AP111" s="30"/>
      <c r="AQ111" s="309"/>
      <c r="AR111" s="217"/>
      <c r="AS111" s="217"/>
      <c r="AT111" s="217"/>
      <c r="AU111" s="217"/>
      <c r="AV111" s="216"/>
      <c r="AW111" s="216"/>
      <c r="AX111" s="216"/>
      <c r="AY111" s="216"/>
      <c r="AZ111" s="216"/>
      <c r="BA111" s="216"/>
      <c r="BB111" s="216"/>
      <c r="BC111" s="216"/>
      <c r="BD111" s="216"/>
      <c r="BE111" s="216"/>
      <c r="BF111" s="292"/>
      <c r="BG111" s="216"/>
    </row>
    <row r="112" spans="1:65" s="9" customFormat="1" ht="15.75" x14ac:dyDescent="0.25">
      <c r="A112" s="5"/>
      <c r="B112" s="172"/>
      <c r="C112" s="73"/>
      <c r="D112" s="142" t="s">
        <v>272</v>
      </c>
      <c r="E112" s="74"/>
      <c r="F112" s="74"/>
      <c r="G112" s="75"/>
      <c r="H112" s="140">
        <f>SUM(H113:H115)</f>
        <v>81</v>
      </c>
      <c r="I112" s="138">
        <f t="shared" ref="I112:Y112" si="147">SUM(I113:I115)</f>
        <v>0</v>
      </c>
      <c r="J112" s="137">
        <f t="shared" si="147"/>
        <v>2</v>
      </c>
      <c r="K112" s="137">
        <f t="shared" si="147"/>
        <v>5</v>
      </c>
      <c r="L112" s="137">
        <f t="shared" si="147"/>
        <v>0</v>
      </c>
      <c r="M112" s="137">
        <f t="shared" si="147"/>
        <v>0</v>
      </c>
      <c r="N112" s="137">
        <f t="shared" si="147"/>
        <v>0</v>
      </c>
      <c r="O112" s="137">
        <f t="shared" si="147"/>
        <v>5</v>
      </c>
      <c r="P112" s="365">
        <f t="shared" si="147"/>
        <v>0</v>
      </c>
      <c r="Q112" s="100">
        <f t="shared" si="147"/>
        <v>0</v>
      </c>
      <c r="R112" s="100">
        <f t="shared" si="147"/>
        <v>0</v>
      </c>
      <c r="S112" s="100">
        <f t="shared" si="147"/>
        <v>2800000</v>
      </c>
      <c r="T112" s="137">
        <f t="shared" si="147"/>
        <v>2</v>
      </c>
      <c r="U112" s="137">
        <f t="shared" si="147"/>
        <v>5</v>
      </c>
      <c r="V112" s="137">
        <f t="shared" si="147"/>
        <v>0</v>
      </c>
      <c r="W112" s="137">
        <f t="shared" si="147"/>
        <v>0</v>
      </c>
      <c r="X112" s="137">
        <f t="shared" si="147"/>
        <v>0</v>
      </c>
      <c r="Y112" s="137">
        <f t="shared" si="147"/>
        <v>5</v>
      </c>
      <c r="Z112" s="337"/>
      <c r="AA112" s="100">
        <f t="shared" ref="AA112:AJ112" si="148">SUM(AA113,AA114)</f>
        <v>0</v>
      </c>
      <c r="AB112" s="100">
        <f t="shared" si="148"/>
        <v>0</v>
      </c>
      <c r="AC112" s="100">
        <f t="shared" si="148"/>
        <v>0</v>
      </c>
      <c r="AD112" s="100">
        <f t="shared" si="148"/>
        <v>0</v>
      </c>
      <c r="AE112" s="100">
        <f t="shared" si="148"/>
        <v>0</v>
      </c>
      <c r="AF112" s="100">
        <f t="shared" si="148"/>
        <v>0</v>
      </c>
      <c r="AG112" s="100">
        <f t="shared" si="148"/>
        <v>0</v>
      </c>
      <c r="AH112" s="100">
        <f t="shared" si="148"/>
        <v>0</v>
      </c>
      <c r="AI112" s="100">
        <f t="shared" si="148"/>
        <v>0</v>
      </c>
      <c r="AJ112" s="100">
        <f t="shared" si="148"/>
        <v>2800000</v>
      </c>
      <c r="AK112" s="5"/>
      <c r="AL112" s="5"/>
      <c r="AM112" s="5"/>
      <c r="AN112" s="229"/>
      <c r="AO112" s="6"/>
      <c r="AP112" s="6"/>
      <c r="AQ112" s="314"/>
      <c r="AR112" s="215"/>
      <c r="AS112" s="215"/>
      <c r="AT112" s="215"/>
      <c r="AU112" s="215"/>
      <c r="AV112" s="214">
        <f>SUM(AV113,AV114)</f>
        <v>0</v>
      </c>
      <c r="AW112" s="214">
        <f t="shared" ref="AW112:BG112" si="149">SUM(AW113,AW114)</f>
        <v>0</v>
      </c>
      <c r="AX112" s="214">
        <f t="shared" si="149"/>
        <v>0</v>
      </c>
      <c r="AY112" s="214">
        <f t="shared" si="149"/>
        <v>0</v>
      </c>
      <c r="AZ112" s="214">
        <f t="shared" si="149"/>
        <v>0</v>
      </c>
      <c r="BA112" s="214">
        <f t="shared" si="149"/>
        <v>0</v>
      </c>
      <c r="BB112" s="214">
        <f t="shared" si="149"/>
        <v>0</v>
      </c>
      <c r="BC112" s="214">
        <f t="shared" si="149"/>
        <v>0</v>
      </c>
      <c r="BD112" s="214">
        <f t="shared" si="149"/>
        <v>0</v>
      </c>
      <c r="BE112" s="214">
        <f t="shared" si="149"/>
        <v>2800000</v>
      </c>
      <c r="BF112" s="298">
        <f t="shared" si="149"/>
        <v>0</v>
      </c>
      <c r="BG112" s="214">
        <f t="shared" si="149"/>
        <v>0</v>
      </c>
    </row>
    <row r="113" spans="1:59" s="39" customFormat="1" ht="24" x14ac:dyDescent="0.25">
      <c r="A113" s="34"/>
      <c r="B113" s="173"/>
      <c r="C113" s="86" t="s">
        <v>664</v>
      </c>
      <c r="D113" s="87" t="s">
        <v>548</v>
      </c>
      <c r="E113" s="87" t="s">
        <v>596</v>
      </c>
      <c r="F113" s="87" t="s">
        <v>272</v>
      </c>
      <c r="G113" s="89" t="s">
        <v>609</v>
      </c>
      <c r="H113" s="90">
        <v>48</v>
      </c>
      <c r="I113" s="86"/>
      <c r="J113" s="86">
        <v>1</v>
      </c>
      <c r="K113" s="94">
        <v>4</v>
      </c>
      <c r="L113" s="87"/>
      <c r="M113" s="87"/>
      <c r="N113" s="87"/>
      <c r="O113" s="86">
        <v>4</v>
      </c>
      <c r="P113" s="92" t="s">
        <v>734</v>
      </c>
      <c r="Q113" s="93"/>
      <c r="R113" s="93"/>
      <c r="S113" s="93">
        <v>2100000</v>
      </c>
      <c r="T113" s="86">
        <v>1</v>
      </c>
      <c r="U113" s="94">
        <v>4</v>
      </c>
      <c r="V113" s="87"/>
      <c r="W113" s="87"/>
      <c r="X113" s="87"/>
      <c r="Y113" s="86">
        <v>4</v>
      </c>
      <c r="Z113" s="154" t="s">
        <v>735</v>
      </c>
      <c r="AA113" s="93"/>
      <c r="AB113" s="93"/>
      <c r="AC113" s="93"/>
      <c r="AD113" s="93"/>
      <c r="AE113" s="93"/>
      <c r="AF113" s="93"/>
      <c r="AG113" s="93"/>
      <c r="AH113" s="93">
        <f t="shared" ref="AH113:AH114" si="150">ROUND((SUM(AA113,AB113,AC113,AD113,AE113,AG113)/1.16*0.03),2)</f>
        <v>0</v>
      </c>
      <c r="AI113" s="93">
        <f t="shared" ref="AI113:AI114" si="151">SUM(AA113:AH113)</f>
        <v>0</v>
      </c>
      <c r="AJ113" s="93">
        <f t="shared" ref="AJ113:AJ114" si="152">S113+R113-AI113</f>
        <v>2100000</v>
      </c>
      <c r="AK113" s="37"/>
      <c r="AL113" s="37"/>
      <c r="AM113" s="37"/>
      <c r="AN113" s="230"/>
      <c r="AO113" s="34"/>
      <c r="AP113" s="34"/>
      <c r="AQ113" s="315"/>
      <c r="AR113" s="198"/>
      <c r="AS113" s="198"/>
      <c r="AT113" s="198"/>
      <c r="AU113" s="198"/>
      <c r="AV113" s="47"/>
      <c r="AW113" s="47"/>
      <c r="AX113" s="47"/>
      <c r="AY113" s="47"/>
      <c r="AZ113" s="47"/>
      <c r="BA113" s="47"/>
      <c r="BB113" s="47"/>
      <c r="BC113" s="47"/>
      <c r="BD113" s="47">
        <f t="shared" ref="BD113:BD114" si="153">SUM(AV113:BC113)</f>
        <v>0</v>
      </c>
      <c r="BE113" s="47">
        <f t="shared" ref="BE113:BE114" si="154">R113+S113-BD113</f>
        <v>2100000</v>
      </c>
      <c r="BF113" s="299"/>
      <c r="BG113" s="47"/>
    </row>
    <row r="114" spans="1:59" s="39" customFormat="1" ht="24" x14ac:dyDescent="0.25">
      <c r="A114" s="34"/>
      <c r="B114" s="173"/>
      <c r="C114" s="86" t="s">
        <v>665</v>
      </c>
      <c r="D114" s="87" t="s">
        <v>548</v>
      </c>
      <c r="E114" s="88" t="s">
        <v>605</v>
      </c>
      <c r="F114" s="87" t="s">
        <v>272</v>
      </c>
      <c r="G114" s="89" t="s">
        <v>614</v>
      </c>
      <c r="H114" s="90">
        <v>33</v>
      </c>
      <c r="I114" s="86"/>
      <c r="J114" s="86">
        <v>1</v>
      </c>
      <c r="K114" s="94">
        <v>1</v>
      </c>
      <c r="L114" s="87"/>
      <c r="M114" s="87"/>
      <c r="N114" s="87"/>
      <c r="O114" s="86">
        <v>1</v>
      </c>
      <c r="P114" s="92" t="s">
        <v>744</v>
      </c>
      <c r="Q114" s="93"/>
      <c r="R114" s="93"/>
      <c r="S114" s="93">
        <v>700000</v>
      </c>
      <c r="T114" s="86">
        <v>1</v>
      </c>
      <c r="U114" s="94">
        <v>1</v>
      </c>
      <c r="V114" s="87"/>
      <c r="W114" s="87"/>
      <c r="X114" s="87"/>
      <c r="Y114" s="86">
        <v>1</v>
      </c>
      <c r="Z114" s="154" t="s">
        <v>745</v>
      </c>
      <c r="AA114" s="93"/>
      <c r="AB114" s="93"/>
      <c r="AC114" s="93"/>
      <c r="AD114" s="93"/>
      <c r="AE114" s="93"/>
      <c r="AF114" s="93"/>
      <c r="AG114" s="93"/>
      <c r="AH114" s="93">
        <f t="shared" si="150"/>
        <v>0</v>
      </c>
      <c r="AI114" s="93">
        <f t="shared" si="151"/>
        <v>0</v>
      </c>
      <c r="AJ114" s="93">
        <f t="shared" si="152"/>
        <v>700000</v>
      </c>
      <c r="AK114" s="37"/>
      <c r="AL114" s="37"/>
      <c r="AM114" s="37"/>
      <c r="AN114" s="230"/>
      <c r="AO114" s="34"/>
      <c r="AP114" s="34"/>
      <c r="AQ114" s="315"/>
      <c r="AR114" s="198"/>
      <c r="AS114" s="198"/>
      <c r="AT114" s="198"/>
      <c r="AU114" s="198"/>
      <c r="AV114" s="47"/>
      <c r="AW114" s="47"/>
      <c r="AX114" s="47"/>
      <c r="AY114" s="47"/>
      <c r="AZ114" s="47"/>
      <c r="BA114" s="47"/>
      <c r="BB114" s="47"/>
      <c r="BC114" s="47"/>
      <c r="BD114" s="47">
        <f t="shared" si="153"/>
        <v>0</v>
      </c>
      <c r="BE114" s="47">
        <f t="shared" si="154"/>
        <v>700000</v>
      </c>
      <c r="BF114" s="299"/>
      <c r="BG114" s="47"/>
    </row>
    <row r="115" spans="1:59" x14ac:dyDescent="0.25">
      <c r="A115" s="29"/>
      <c r="B115" s="172"/>
      <c r="C115" s="80"/>
      <c r="D115" s="81"/>
      <c r="E115" s="81"/>
      <c r="F115" s="74"/>
      <c r="G115" s="82"/>
      <c r="H115" s="83"/>
      <c r="I115" s="81"/>
      <c r="J115" s="80"/>
      <c r="K115" s="80"/>
      <c r="L115" s="80"/>
      <c r="M115" s="80"/>
      <c r="N115" s="80"/>
      <c r="O115" s="80"/>
      <c r="P115" s="383"/>
      <c r="Q115" s="84"/>
      <c r="R115" s="84"/>
      <c r="S115" s="84"/>
      <c r="T115" s="80"/>
      <c r="U115" s="80"/>
      <c r="V115" s="80"/>
      <c r="W115" s="80"/>
      <c r="X115" s="80"/>
      <c r="Y115" s="80"/>
      <c r="Z115" s="338"/>
      <c r="AA115" s="84"/>
      <c r="AB115" s="84"/>
      <c r="AC115" s="84"/>
      <c r="AD115" s="84"/>
      <c r="AE115" s="84"/>
      <c r="AF115" s="84"/>
      <c r="AG115" s="84"/>
      <c r="AH115" s="84"/>
      <c r="AI115" s="84"/>
      <c r="AJ115" s="84"/>
      <c r="AK115" s="29"/>
      <c r="AL115" s="29"/>
      <c r="AM115" s="29"/>
      <c r="AN115" s="231"/>
      <c r="AO115" s="30"/>
      <c r="AP115" s="30"/>
      <c r="AQ115" s="309"/>
      <c r="AR115" s="217"/>
      <c r="AS115" s="217"/>
      <c r="AT115" s="217"/>
      <c r="AU115" s="217"/>
      <c r="AV115" s="216"/>
      <c r="AW115" s="216"/>
      <c r="AX115" s="216"/>
      <c r="AY115" s="216"/>
      <c r="AZ115" s="216"/>
      <c r="BA115" s="216"/>
      <c r="BB115" s="216"/>
      <c r="BC115" s="216"/>
      <c r="BD115" s="216"/>
      <c r="BE115" s="216"/>
      <c r="BF115" s="292"/>
      <c r="BG115" s="216"/>
    </row>
    <row r="116" spans="1:59" s="9" customFormat="1" ht="15.75" x14ac:dyDescent="0.25">
      <c r="A116" s="5"/>
      <c r="B116" s="172"/>
      <c r="C116" s="137"/>
      <c r="D116" s="142" t="s">
        <v>114</v>
      </c>
      <c r="E116" s="138"/>
      <c r="F116" s="138"/>
      <c r="G116" s="139"/>
      <c r="H116" s="140">
        <f t="shared" ref="H116:Y116" si="155">SUM(H117:H119)</f>
        <v>313</v>
      </c>
      <c r="I116" s="138">
        <f t="shared" si="155"/>
        <v>0</v>
      </c>
      <c r="J116" s="137">
        <f t="shared" si="155"/>
        <v>1</v>
      </c>
      <c r="K116" s="137">
        <f t="shared" si="155"/>
        <v>2</v>
      </c>
      <c r="L116" s="137">
        <f t="shared" si="155"/>
        <v>1</v>
      </c>
      <c r="M116" s="137">
        <f t="shared" si="155"/>
        <v>0</v>
      </c>
      <c r="N116" s="137">
        <f t="shared" si="155"/>
        <v>3</v>
      </c>
      <c r="O116" s="137">
        <f t="shared" si="155"/>
        <v>6</v>
      </c>
      <c r="P116" s="365">
        <f t="shared" si="155"/>
        <v>0</v>
      </c>
      <c r="Q116" s="100">
        <f t="shared" si="155"/>
        <v>2450000</v>
      </c>
      <c r="R116" s="100">
        <f t="shared" si="155"/>
        <v>1114285.7000000002</v>
      </c>
      <c r="S116" s="100">
        <f t="shared" si="155"/>
        <v>2600000</v>
      </c>
      <c r="T116" s="137">
        <f t="shared" si="155"/>
        <v>2</v>
      </c>
      <c r="U116" s="137">
        <f t="shared" si="155"/>
        <v>2</v>
      </c>
      <c r="V116" s="137">
        <f t="shared" si="155"/>
        <v>0</v>
      </c>
      <c r="W116" s="137">
        <f t="shared" si="155"/>
        <v>0</v>
      </c>
      <c r="X116" s="137">
        <f t="shared" si="155"/>
        <v>4</v>
      </c>
      <c r="Y116" s="137">
        <f t="shared" si="155"/>
        <v>6</v>
      </c>
      <c r="Z116" s="337"/>
      <c r="AA116" s="100">
        <f t="shared" ref="AA116:AJ116" si="156">SUM(AA117,AA118)</f>
        <v>0</v>
      </c>
      <c r="AB116" s="100">
        <f t="shared" si="156"/>
        <v>0</v>
      </c>
      <c r="AC116" s="100">
        <f t="shared" si="156"/>
        <v>0</v>
      </c>
      <c r="AD116" s="100">
        <f t="shared" si="156"/>
        <v>0</v>
      </c>
      <c r="AE116" s="100">
        <f t="shared" si="156"/>
        <v>0</v>
      </c>
      <c r="AF116" s="100">
        <f t="shared" si="156"/>
        <v>0</v>
      </c>
      <c r="AG116" s="100">
        <f t="shared" si="156"/>
        <v>0</v>
      </c>
      <c r="AH116" s="100">
        <f t="shared" si="156"/>
        <v>0</v>
      </c>
      <c r="AI116" s="100">
        <f t="shared" si="156"/>
        <v>0</v>
      </c>
      <c r="AJ116" s="100">
        <f t="shared" si="156"/>
        <v>3714285.7</v>
      </c>
      <c r="AK116" s="5"/>
      <c r="AL116" s="5"/>
      <c r="AM116" s="5"/>
      <c r="AN116" s="229"/>
      <c r="AO116" s="6"/>
      <c r="AP116" s="6"/>
      <c r="AQ116" s="314"/>
      <c r="AR116" s="215"/>
      <c r="AS116" s="215"/>
      <c r="AT116" s="215"/>
      <c r="AU116" s="215"/>
      <c r="AV116" s="214">
        <f>SUM(AV117,AV118)</f>
        <v>0</v>
      </c>
      <c r="AW116" s="214">
        <f t="shared" ref="AW116:BG116" si="157">SUM(AW117,AW118)</f>
        <v>0</v>
      </c>
      <c r="AX116" s="214">
        <f t="shared" si="157"/>
        <v>0</v>
      </c>
      <c r="AY116" s="214">
        <f t="shared" si="157"/>
        <v>0</v>
      </c>
      <c r="AZ116" s="214">
        <f t="shared" si="157"/>
        <v>0</v>
      </c>
      <c r="BA116" s="214">
        <f t="shared" si="157"/>
        <v>0</v>
      </c>
      <c r="BB116" s="214">
        <f t="shared" si="157"/>
        <v>0</v>
      </c>
      <c r="BC116" s="214">
        <f t="shared" si="157"/>
        <v>0</v>
      </c>
      <c r="BD116" s="214">
        <f t="shared" si="157"/>
        <v>0</v>
      </c>
      <c r="BE116" s="214">
        <f t="shared" si="157"/>
        <v>3714285.7</v>
      </c>
      <c r="BF116" s="298">
        <f t="shared" si="157"/>
        <v>0</v>
      </c>
      <c r="BG116" s="214">
        <f t="shared" si="157"/>
        <v>0</v>
      </c>
    </row>
    <row r="117" spans="1:59" s="39" customFormat="1" ht="24" x14ac:dyDescent="0.25">
      <c r="A117" s="34">
        <v>3</v>
      </c>
      <c r="B117" s="173" t="s">
        <v>672</v>
      </c>
      <c r="C117" s="86" t="s">
        <v>421</v>
      </c>
      <c r="D117" s="87" t="s">
        <v>588</v>
      </c>
      <c r="E117" s="87" t="s">
        <v>113</v>
      </c>
      <c r="F117" s="87" t="s">
        <v>114</v>
      </c>
      <c r="G117" s="88" t="s">
        <v>115</v>
      </c>
      <c r="H117" s="90">
        <v>126</v>
      </c>
      <c r="I117" s="86" t="s">
        <v>116</v>
      </c>
      <c r="J117" s="94">
        <v>1</v>
      </c>
      <c r="K117" s="97">
        <v>2</v>
      </c>
      <c r="L117" s="97">
        <v>1</v>
      </c>
      <c r="M117" s="97"/>
      <c r="N117" s="97">
        <v>3</v>
      </c>
      <c r="O117" s="86">
        <f>SUM(K117:N117)</f>
        <v>6</v>
      </c>
      <c r="P117" s="92" t="s">
        <v>117</v>
      </c>
      <c r="Q117" s="93">
        <v>2450000</v>
      </c>
      <c r="R117" s="93">
        <v>385714.28</v>
      </c>
      <c r="S117" s="93">
        <v>900000</v>
      </c>
      <c r="T117" s="94">
        <v>1</v>
      </c>
      <c r="U117" s="97">
        <v>1</v>
      </c>
      <c r="V117" s="97"/>
      <c r="W117" s="97"/>
      <c r="X117" s="97"/>
      <c r="Y117" s="86">
        <f>SUM(U117:X117)</f>
        <v>1</v>
      </c>
      <c r="Z117" s="154" t="s">
        <v>620</v>
      </c>
      <c r="AA117" s="93"/>
      <c r="AB117" s="93"/>
      <c r="AC117" s="93"/>
      <c r="AD117" s="93"/>
      <c r="AE117" s="93"/>
      <c r="AF117" s="93"/>
      <c r="AG117" s="93"/>
      <c r="AH117" s="93">
        <f t="shared" ref="AH117:AH118" si="158">ROUND((SUM(AA117,AB117,AC117,AD117,AE117,AG117)/1.16*0.03),2)</f>
        <v>0</v>
      </c>
      <c r="AI117" s="93">
        <f t="shared" ref="AI117:AI118" si="159">SUM(AA117:AH117)</f>
        <v>0</v>
      </c>
      <c r="AJ117" s="93">
        <f t="shared" ref="AJ117:AJ118" si="160">S117+R117-AI117</f>
        <v>1285714.28</v>
      </c>
      <c r="AK117" s="37"/>
      <c r="AL117" s="37"/>
      <c r="AM117" s="37"/>
      <c r="AN117" s="230"/>
      <c r="AO117" s="34"/>
      <c r="AP117" s="34"/>
      <c r="AQ117" s="315"/>
      <c r="AR117" s="198"/>
      <c r="AS117" s="198"/>
      <c r="AT117" s="198"/>
      <c r="AU117" s="198"/>
      <c r="AV117" s="47"/>
      <c r="AW117" s="47"/>
      <c r="AX117" s="47"/>
      <c r="AY117" s="47"/>
      <c r="AZ117" s="47"/>
      <c r="BA117" s="47"/>
      <c r="BB117" s="47"/>
      <c r="BC117" s="47"/>
      <c r="BD117" s="47">
        <f t="shared" ref="BD117:BD118" si="161">SUM(AV117:BC117)</f>
        <v>0</v>
      </c>
      <c r="BE117" s="47">
        <f t="shared" ref="BE117:BE118" si="162">R117+S117-BD117</f>
        <v>1285714.28</v>
      </c>
      <c r="BF117" s="299"/>
      <c r="BG117" s="47"/>
    </row>
    <row r="118" spans="1:59" s="39" customFormat="1" ht="24" x14ac:dyDescent="0.25">
      <c r="A118" s="34"/>
      <c r="B118" s="173" t="s">
        <v>672</v>
      </c>
      <c r="C118" s="86" t="s">
        <v>667</v>
      </c>
      <c r="D118" s="87" t="s">
        <v>598</v>
      </c>
      <c r="E118" s="89" t="s">
        <v>599</v>
      </c>
      <c r="F118" s="87" t="s">
        <v>114</v>
      </c>
      <c r="G118" s="89" t="s">
        <v>600</v>
      </c>
      <c r="H118" s="90">
        <v>187</v>
      </c>
      <c r="I118" s="86"/>
      <c r="J118" s="94"/>
      <c r="K118" s="97"/>
      <c r="L118" s="97"/>
      <c r="M118" s="97"/>
      <c r="N118" s="97"/>
      <c r="O118" s="86"/>
      <c r="P118" s="92" t="s">
        <v>736</v>
      </c>
      <c r="Q118" s="96"/>
      <c r="R118" s="96">
        <v>728571.42</v>
      </c>
      <c r="S118" s="96">
        <v>1700000</v>
      </c>
      <c r="T118" s="94">
        <v>1</v>
      </c>
      <c r="U118" s="97">
        <v>1</v>
      </c>
      <c r="V118" s="97"/>
      <c r="W118" s="97"/>
      <c r="X118" s="97">
        <v>4</v>
      </c>
      <c r="Y118" s="86">
        <v>5</v>
      </c>
      <c r="Z118" s="154" t="s">
        <v>746</v>
      </c>
      <c r="AA118" s="96"/>
      <c r="AB118" s="96"/>
      <c r="AC118" s="96"/>
      <c r="AD118" s="96"/>
      <c r="AE118" s="96"/>
      <c r="AF118" s="96"/>
      <c r="AG118" s="96"/>
      <c r="AH118" s="96">
        <f t="shared" si="158"/>
        <v>0</v>
      </c>
      <c r="AI118" s="96">
        <f t="shared" si="159"/>
        <v>0</v>
      </c>
      <c r="AJ118" s="96">
        <f t="shared" si="160"/>
        <v>2428571.42</v>
      </c>
      <c r="AK118" s="37"/>
      <c r="AL118" s="37"/>
      <c r="AM118" s="37"/>
      <c r="AN118" s="230"/>
      <c r="AO118" s="34"/>
      <c r="AP118" s="34"/>
      <c r="AQ118" s="315"/>
      <c r="AR118" s="198"/>
      <c r="AS118" s="198"/>
      <c r="AT118" s="198"/>
      <c r="AU118" s="198"/>
      <c r="AV118" s="47"/>
      <c r="AW118" s="47"/>
      <c r="AX118" s="47"/>
      <c r="AY118" s="47"/>
      <c r="AZ118" s="47"/>
      <c r="BA118" s="47"/>
      <c r="BB118" s="47"/>
      <c r="BC118" s="47"/>
      <c r="BD118" s="47">
        <f t="shared" si="161"/>
        <v>0</v>
      </c>
      <c r="BE118" s="47">
        <f t="shared" si="162"/>
        <v>2428571.42</v>
      </c>
      <c r="BF118" s="299"/>
      <c r="BG118" s="47"/>
    </row>
    <row r="119" spans="1:59" x14ac:dyDescent="0.25">
      <c r="A119" s="29"/>
      <c r="B119" s="172"/>
      <c r="C119" s="86"/>
      <c r="D119" s="87"/>
      <c r="E119" s="87"/>
      <c r="F119" s="87"/>
      <c r="G119" s="88"/>
      <c r="H119" s="90"/>
      <c r="I119" s="87"/>
      <c r="J119" s="86"/>
      <c r="K119" s="86"/>
      <c r="L119" s="86"/>
      <c r="M119" s="86"/>
      <c r="N119" s="86"/>
      <c r="O119" s="86"/>
      <c r="P119" s="92"/>
      <c r="Q119" s="93"/>
      <c r="R119" s="93"/>
      <c r="S119" s="93"/>
      <c r="T119" s="86"/>
      <c r="U119" s="86"/>
      <c r="V119" s="86"/>
      <c r="W119" s="86"/>
      <c r="X119" s="86"/>
      <c r="Y119" s="86"/>
      <c r="Z119" s="154"/>
      <c r="AA119" s="93"/>
      <c r="AB119" s="93"/>
      <c r="AC119" s="93"/>
      <c r="AD119" s="93"/>
      <c r="AE119" s="93"/>
      <c r="AF119" s="93"/>
      <c r="AG119" s="93"/>
      <c r="AH119" s="93"/>
      <c r="AI119" s="93"/>
      <c r="AJ119" s="93"/>
      <c r="AK119" s="29"/>
      <c r="AL119" s="29"/>
      <c r="AM119" s="29"/>
      <c r="AN119" s="231"/>
      <c r="AO119" s="30"/>
      <c r="AP119" s="30"/>
      <c r="AQ119" s="309"/>
      <c r="AR119" s="217"/>
      <c r="AS119" s="217"/>
      <c r="AT119" s="217"/>
      <c r="AU119" s="217"/>
      <c r="AV119" s="216"/>
      <c r="AW119" s="216"/>
      <c r="AX119" s="216"/>
      <c r="AY119" s="216"/>
      <c r="AZ119" s="216"/>
      <c r="BA119" s="216"/>
      <c r="BB119" s="216"/>
      <c r="BC119" s="216"/>
      <c r="BD119" s="216"/>
      <c r="BE119" s="216"/>
      <c r="BF119" s="292"/>
      <c r="BG119" s="216"/>
    </row>
    <row r="120" spans="1:59" s="39" customFormat="1" ht="15.75" x14ac:dyDescent="0.25">
      <c r="A120" s="34"/>
      <c r="B120" s="173"/>
      <c r="C120" s="137"/>
      <c r="D120" s="142" t="s">
        <v>707</v>
      </c>
      <c r="E120" s="138"/>
      <c r="F120" s="138"/>
      <c r="G120" s="139"/>
      <c r="H120" s="140">
        <f>SUM(H121:H122)</f>
        <v>285</v>
      </c>
      <c r="I120" s="138">
        <f t="shared" ref="I120:Y120" si="163">SUM(I121:I122)</f>
        <v>0</v>
      </c>
      <c r="J120" s="137">
        <f t="shared" si="163"/>
        <v>1</v>
      </c>
      <c r="K120" s="137">
        <f t="shared" si="163"/>
        <v>0</v>
      </c>
      <c r="L120" s="137">
        <f t="shared" si="163"/>
        <v>0</v>
      </c>
      <c r="M120" s="137">
        <f t="shared" si="163"/>
        <v>0</v>
      </c>
      <c r="N120" s="137">
        <f t="shared" si="163"/>
        <v>0</v>
      </c>
      <c r="O120" s="137">
        <f t="shared" si="163"/>
        <v>0</v>
      </c>
      <c r="P120" s="92">
        <f t="shared" si="163"/>
        <v>0</v>
      </c>
      <c r="Q120" s="100">
        <f t="shared" si="163"/>
        <v>2150000</v>
      </c>
      <c r="R120" s="100">
        <f t="shared" si="163"/>
        <v>0</v>
      </c>
      <c r="S120" s="100">
        <f t="shared" si="163"/>
        <v>1700000</v>
      </c>
      <c r="T120" s="137">
        <f t="shared" si="163"/>
        <v>1</v>
      </c>
      <c r="U120" s="137">
        <f t="shared" si="163"/>
        <v>1</v>
      </c>
      <c r="V120" s="137">
        <f t="shared" si="163"/>
        <v>0</v>
      </c>
      <c r="W120" s="137">
        <f t="shared" si="163"/>
        <v>0</v>
      </c>
      <c r="X120" s="137">
        <f t="shared" si="163"/>
        <v>0</v>
      </c>
      <c r="Y120" s="137">
        <f t="shared" si="163"/>
        <v>1</v>
      </c>
      <c r="Z120" s="154"/>
      <c r="AA120" s="100">
        <f t="shared" ref="AA120" si="164">SUM(AA121:AA122)</f>
        <v>0</v>
      </c>
      <c r="AB120" s="100">
        <f t="shared" ref="AB120" si="165">SUM(AB121:AB122)</f>
        <v>0</v>
      </c>
      <c r="AC120" s="100">
        <f t="shared" ref="AC120" si="166">SUM(AC121:AC122)</f>
        <v>0</v>
      </c>
      <c r="AD120" s="100">
        <f t="shared" ref="AD120" si="167">SUM(AD121:AD122)</f>
        <v>0</v>
      </c>
      <c r="AE120" s="100">
        <f t="shared" ref="AE120" si="168">SUM(AE121:AE122)</f>
        <v>0</v>
      </c>
      <c r="AF120" s="100">
        <f t="shared" ref="AF120" si="169">SUM(AF121:AF122)</f>
        <v>0</v>
      </c>
      <c r="AG120" s="100">
        <f t="shared" ref="AG120" si="170">SUM(AG121:AG122)</f>
        <v>0</v>
      </c>
      <c r="AH120" s="100">
        <f t="shared" ref="AH120" si="171">SUM(AH121:AH122)</f>
        <v>0</v>
      </c>
      <c r="AI120" s="100">
        <f t="shared" ref="AI120" si="172">SUM(AI121:AI122)</f>
        <v>0</v>
      </c>
      <c r="AJ120" s="100">
        <f t="shared" ref="AJ120" si="173">SUM(AJ121:AJ122)</f>
        <v>1700000</v>
      </c>
      <c r="AK120" s="37"/>
      <c r="AL120" s="37"/>
      <c r="AM120" s="37"/>
      <c r="AN120" s="230"/>
      <c r="AO120" s="34"/>
      <c r="AP120" s="34"/>
      <c r="AQ120" s="315"/>
      <c r="AR120" s="198"/>
      <c r="AS120" s="198"/>
      <c r="AT120" s="198"/>
      <c r="AU120" s="198"/>
      <c r="AV120" s="214">
        <f>SUM(AV121)</f>
        <v>0</v>
      </c>
      <c r="AW120" s="214">
        <f t="shared" ref="AW120:BG120" si="174">SUM(AW121)</f>
        <v>0</v>
      </c>
      <c r="AX120" s="214">
        <f t="shared" si="174"/>
        <v>0</v>
      </c>
      <c r="AY120" s="214">
        <f t="shared" si="174"/>
        <v>0</v>
      </c>
      <c r="AZ120" s="214">
        <f t="shared" si="174"/>
        <v>0</v>
      </c>
      <c r="BA120" s="214">
        <f t="shared" si="174"/>
        <v>0</v>
      </c>
      <c r="BB120" s="214">
        <f t="shared" si="174"/>
        <v>0</v>
      </c>
      <c r="BC120" s="214">
        <f t="shared" si="174"/>
        <v>0</v>
      </c>
      <c r="BD120" s="214">
        <f t="shared" si="174"/>
        <v>0</v>
      </c>
      <c r="BE120" s="214">
        <f t="shared" si="174"/>
        <v>1700000</v>
      </c>
      <c r="BF120" s="298">
        <f t="shared" si="174"/>
        <v>0</v>
      </c>
      <c r="BG120" s="214">
        <f t="shared" si="174"/>
        <v>0</v>
      </c>
    </row>
    <row r="121" spans="1:59" s="39" customFormat="1" ht="24" x14ac:dyDescent="0.25">
      <c r="A121" s="34"/>
      <c r="B121" s="187"/>
      <c r="C121" s="86" t="s">
        <v>435</v>
      </c>
      <c r="D121" s="87" t="s">
        <v>494</v>
      </c>
      <c r="E121" s="89" t="s">
        <v>183</v>
      </c>
      <c r="F121" s="89" t="s">
        <v>707</v>
      </c>
      <c r="G121" s="89" t="s">
        <v>184</v>
      </c>
      <c r="H121" s="90">
        <v>285</v>
      </c>
      <c r="I121" s="86" t="s">
        <v>185</v>
      </c>
      <c r="J121" s="86">
        <v>1</v>
      </c>
      <c r="K121" s="87" t="s">
        <v>186</v>
      </c>
      <c r="L121" s="87"/>
      <c r="M121" s="87"/>
      <c r="N121" s="87"/>
      <c r="O121" s="86">
        <f>SUM(K121:N121)</f>
        <v>0</v>
      </c>
      <c r="P121" s="92" t="s">
        <v>719</v>
      </c>
      <c r="Q121" s="93">
        <v>2150000</v>
      </c>
      <c r="R121" s="93"/>
      <c r="S121" s="93">
        <v>1700000</v>
      </c>
      <c r="T121" s="86">
        <v>1</v>
      </c>
      <c r="U121" s="86">
        <v>1</v>
      </c>
      <c r="V121" s="88" t="s">
        <v>627</v>
      </c>
      <c r="W121" s="86"/>
      <c r="X121" s="86"/>
      <c r="Y121" s="86">
        <f t="shared" ref="Y121" si="175">SUM(U121:X121)</f>
        <v>1</v>
      </c>
      <c r="Z121" s="154" t="s">
        <v>720</v>
      </c>
      <c r="AA121" s="93"/>
      <c r="AB121" s="93"/>
      <c r="AC121" s="93"/>
      <c r="AD121" s="93"/>
      <c r="AE121" s="93"/>
      <c r="AF121" s="93"/>
      <c r="AG121" s="93"/>
      <c r="AH121" s="93">
        <f t="shared" ref="AH121" si="176">ROUND((SUM(AA121,AB121,AC121,AD121,AE121,AG121)/1.16*0.03),2)</f>
        <v>0</v>
      </c>
      <c r="AI121" s="93">
        <f t="shared" ref="AI121" si="177">SUM(AA121:AH121)</f>
        <v>0</v>
      </c>
      <c r="AJ121" s="93">
        <f t="shared" ref="AJ121" si="178">S121+R121-AI121</f>
        <v>1700000</v>
      </c>
      <c r="AK121" s="37"/>
      <c r="AL121" s="37"/>
      <c r="AM121" s="37"/>
      <c r="AN121" s="230"/>
      <c r="AO121" s="34"/>
      <c r="AP121" s="34"/>
      <c r="AQ121" s="315"/>
      <c r="AR121" s="198"/>
      <c r="AS121" s="198"/>
      <c r="AT121" s="198"/>
      <c r="AU121" s="198"/>
      <c r="AV121" s="47"/>
      <c r="AW121" s="47"/>
      <c r="AX121" s="47"/>
      <c r="AY121" s="47"/>
      <c r="AZ121" s="47"/>
      <c r="BA121" s="47"/>
      <c r="BB121" s="47"/>
      <c r="BC121" s="47"/>
      <c r="BD121" s="47">
        <f>SUM(AV121:BC121)</f>
        <v>0</v>
      </c>
      <c r="BE121" s="47">
        <f>R121+S121-BD121</f>
        <v>1700000</v>
      </c>
      <c r="BF121" s="299"/>
      <c r="BG121" s="47"/>
    </row>
    <row r="122" spans="1:59" x14ac:dyDescent="0.25">
      <c r="A122" s="29"/>
      <c r="B122" s="174"/>
      <c r="C122" s="86"/>
      <c r="D122" s="87"/>
      <c r="E122" s="87"/>
      <c r="F122" s="87"/>
      <c r="G122" s="88"/>
      <c r="H122" s="90"/>
      <c r="I122" s="87"/>
      <c r="J122" s="86"/>
      <c r="K122" s="86"/>
      <c r="L122" s="86"/>
      <c r="M122" s="86"/>
      <c r="N122" s="86"/>
      <c r="O122" s="86"/>
      <c r="P122" s="92"/>
      <c r="Q122" s="93"/>
      <c r="R122" s="93"/>
      <c r="S122" s="93"/>
      <c r="T122" s="86"/>
      <c r="U122" s="86"/>
      <c r="V122" s="86"/>
      <c r="W122" s="86"/>
      <c r="X122" s="86"/>
      <c r="Y122" s="86"/>
      <c r="Z122" s="154"/>
      <c r="AA122" s="93"/>
      <c r="AB122" s="93"/>
      <c r="AC122" s="93"/>
      <c r="AD122" s="93"/>
      <c r="AE122" s="93"/>
      <c r="AF122" s="93"/>
      <c r="AG122" s="93"/>
      <c r="AH122" s="93"/>
      <c r="AI122" s="93"/>
      <c r="AJ122" s="93"/>
      <c r="AK122" s="29"/>
      <c r="AL122" s="29"/>
      <c r="AM122" s="29"/>
      <c r="AN122" s="231"/>
      <c r="AO122" s="30"/>
      <c r="AP122" s="30"/>
      <c r="AQ122" s="309"/>
      <c r="AR122" s="217"/>
      <c r="AS122" s="217"/>
      <c r="AT122" s="217"/>
      <c r="AU122" s="217"/>
      <c r="AV122" s="216"/>
      <c r="AW122" s="216"/>
      <c r="AX122" s="216"/>
      <c r="AY122" s="216"/>
      <c r="AZ122" s="216"/>
      <c r="BA122" s="216"/>
      <c r="BB122" s="216"/>
      <c r="BC122" s="216"/>
      <c r="BD122" s="216"/>
      <c r="BE122" s="216"/>
      <c r="BF122" s="292"/>
      <c r="BG122" s="216"/>
    </row>
    <row r="123" spans="1:59" s="9" customFormat="1" ht="15.75" x14ac:dyDescent="0.25">
      <c r="A123" s="5"/>
      <c r="B123" s="172"/>
      <c r="C123" s="137"/>
      <c r="D123" s="142" t="s">
        <v>58</v>
      </c>
      <c r="E123" s="138"/>
      <c r="F123" s="138"/>
      <c r="G123" s="139"/>
      <c r="H123" s="140">
        <f>SUM(H124:H131)</f>
        <v>375</v>
      </c>
      <c r="I123" s="138">
        <f t="shared" ref="I123:Y123" si="179">SUM(I124:I131)</f>
        <v>0</v>
      </c>
      <c r="J123" s="137">
        <f t="shared" si="179"/>
        <v>7</v>
      </c>
      <c r="K123" s="137">
        <f t="shared" si="179"/>
        <v>7</v>
      </c>
      <c r="L123" s="137">
        <f t="shared" si="179"/>
        <v>0</v>
      </c>
      <c r="M123" s="137">
        <f t="shared" si="179"/>
        <v>0</v>
      </c>
      <c r="N123" s="137">
        <f t="shared" si="179"/>
        <v>4</v>
      </c>
      <c r="O123" s="137">
        <f t="shared" si="179"/>
        <v>11</v>
      </c>
      <c r="P123" s="365">
        <f t="shared" si="179"/>
        <v>0</v>
      </c>
      <c r="Q123" s="100">
        <f t="shared" si="179"/>
        <v>7330000</v>
      </c>
      <c r="R123" s="100">
        <f t="shared" si="179"/>
        <v>0</v>
      </c>
      <c r="S123" s="100">
        <f t="shared" si="179"/>
        <v>7062755.2300000004</v>
      </c>
      <c r="T123" s="137">
        <f t="shared" si="179"/>
        <v>7</v>
      </c>
      <c r="U123" s="137">
        <f t="shared" si="179"/>
        <v>9</v>
      </c>
      <c r="V123" s="137">
        <f t="shared" si="179"/>
        <v>0</v>
      </c>
      <c r="W123" s="137">
        <f t="shared" si="179"/>
        <v>0</v>
      </c>
      <c r="X123" s="137">
        <f t="shared" si="179"/>
        <v>0</v>
      </c>
      <c r="Y123" s="137">
        <f t="shared" si="179"/>
        <v>9</v>
      </c>
      <c r="Z123" s="337"/>
      <c r="AA123" s="100">
        <f t="shared" ref="AA123:AJ123" si="180">SUM(AA124:AA131)</f>
        <v>0</v>
      </c>
      <c r="AB123" s="100">
        <f t="shared" si="180"/>
        <v>0</v>
      </c>
      <c r="AC123" s="100">
        <f t="shared" si="180"/>
        <v>0</v>
      </c>
      <c r="AD123" s="100">
        <f t="shared" si="180"/>
        <v>0</v>
      </c>
      <c r="AE123" s="100">
        <f t="shared" si="180"/>
        <v>0</v>
      </c>
      <c r="AF123" s="100">
        <f t="shared" si="180"/>
        <v>0</v>
      </c>
      <c r="AG123" s="100">
        <f t="shared" si="180"/>
        <v>0</v>
      </c>
      <c r="AH123" s="100">
        <f t="shared" si="180"/>
        <v>0</v>
      </c>
      <c r="AI123" s="100">
        <f t="shared" si="180"/>
        <v>0</v>
      </c>
      <c r="AJ123" s="100">
        <f t="shared" si="180"/>
        <v>7062755.2300000004</v>
      </c>
      <c r="AK123" s="5"/>
      <c r="AL123" s="5"/>
      <c r="AM123" s="5"/>
      <c r="AN123" s="229"/>
      <c r="AO123" s="6"/>
      <c r="AP123" s="6"/>
      <c r="AQ123" s="314"/>
      <c r="AR123" s="215"/>
      <c r="AS123" s="215"/>
      <c r="AT123" s="215"/>
      <c r="AU123" s="215"/>
      <c r="AV123" s="214">
        <f>SUM(AV124,AV125,AV126,AV127,AV128,AV129,AV130)</f>
        <v>0</v>
      </c>
      <c r="AW123" s="214">
        <f t="shared" ref="AW123:BG123" si="181">SUM(AW124,AW125,AW126,AW127,AW128,AW129,AW130)</f>
        <v>0</v>
      </c>
      <c r="AX123" s="214">
        <f t="shared" si="181"/>
        <v>0</v>
      </c>
      <c r="AY123" s="214">
        <f t="shared" si="181"/>
        <v>0</v>
      </c>
      <c r="AZ123" s="214">
        <f t="shared" si="181"/>
        <v>0</v>
      </c>
      <c r="BA123" s="214">
        <f t="shared" si="181"/>
        <v>0</v>
      </c>
      <c r="BB123" s="214">
        <f t="shared" si="181"/>
        <v>0</v>
      </c>
      <c r="BC123" s="214">
        <f t="shared" si="181"/>
        <v>0</v>
      </c>
      <c r="BD123" s="214">
        <f t="shared" si="181"/>
        <v>0</v>
      </c>
      <c r="BE123" s="214">
        <f t="shared" si="181"/>
        <v>7062755.2300000004</v>
      </c>
      <c r="BF123" s="298">
        <f t="shared" si="181"/>
        <v>0</v>
      </c>
      <c r="BG123" s="214">
        <f t="shared" si="181"/>
        <v>0</v>
      </c>
    </row>
    <row r="124" spans="1:59" s="39" customFormat="1" ht="36" x14ac:dyDescent="0.25">
      <c r="A124" s="34">
        <v>3</v>
      </c>
      <c r="B124" s="173"/>
      <c r="C124" s="86" t="s">
        <v>416</v>
      </c>
      <c r="D124" s="87" t="s">
        <v>505</v>
      </c>
      <c r="E124" s="87" t="s">
        <v>94</v>
      </c>
      <c r="F124" s="87" t="s">
        <v>58</v>
      </c>
      <c r="G124" s="88" t="s">
        <v>95</v>
      </c>
      <c r="H124" s="90">
        <v>52</v>
      </c>
      <c r="I124" s="86" t="s">
        <v>96</v>
      </c>
      <c r="J124" s="94">
        <v>1</v>
      </c>
      <c r="K124" s="94">
        <v>1</v>
      </c>
      <c r="L124" s="95" t="s">
        <v>97</v>
      </c>
      <c r="M124" s="95"/>
      <c r="N124" s="95"/>
      <c r="O124" s="86">
        <f t="shared" ref="O124:O130" si="182">SUM(K124:N124)</f>
        <v>1</v>
      </c>
      <c r="P124" s="92" t="s">
        <v>98</v>
      </c>
      <c r="Q124" s="93">
        <v>850000</v>
      </c>
      <c r="R124" s="93"/>
      <c r="S124" s="93">
        <v>1000000</v>
      </c>
      <c r="T124" s="94">
        <v>1</v>
      </c>
      <c r="U124" s="94">
        <v>1</v>
      </c>
      <c r="V124" s="95" t="s">
        <v>97</v>
      </c>
      <c r="W124" s="95"/>
      <c r="X124" s="95"/>
      <c r="Y124" s="86">
        <f t="shared" ref="Y124:Y129" si="183">SUM(U124:X124)</f>
        <v>1</v>
      </c>
      <c r="Z124" s="154" t="s">
        <v>98</v>
      </c>
      <c r="AA124" s="93"/>
      <c r="AB124" s="93"/>
      <c r="AC124" s="93"/>
      <c r="AD124" s="93"/>
      <c r="AE124" s="93"/>
      <c r="AF124" s="93"/>
      <c r="AG124" s="93"/>
      <c r="AH124" s="93">
        <f t="shared" ref="AH124:AH130" si="184">ROUND((SUM(AA124,AB124,AC124,AD124,AE124,AG124)/1.16*0.03),2)</f>
        <v>0</v>
      </c>
      <c r="AI124" s="93">
        <f t="shared" ref="AI124:AI130" si="185">SUM(AA124:AH124)</f>
        <v>0</v>
      </c>
      <c r="AJ124" s="93">
        <f t="shared" ref="AJ124:AJ130" si="186">S124+R124-AI124</f>
        <v>1000000</v>
      </c>
      <c r="AK124" s="37"/>
      <c r="AL124" s="37"/>
      <c r="AM124" s="37"/>
      <c r="AN124" s="230"/>
      <c r="AO124" s="34"/>
      <c r="AP124" s="34"/>
      <c r="AQ124" s="315"/>
      <c r="AR124" s="198"/>
      <c r="AS124" s="198"/>
      <c r="AT124" s="198"/>
      <c r="AU124" s="198"/>
      <c r="AV124" s="47"/>
      <c r="AW124" s="47"/>
      <c r="AX124" s="47"/>
      <c r="AY124" s="47"/>
      <c r="AZ124" s="47"/>
      <c r="BA124" s="47"/>
      <c r="BB124" s="47"/>
      <c r="BC124" s="47"/>
      <c r="BD124" s="47">
        <f t="shared" ref="BD124:BD130" si="187">SUM(AV124:BC124)</f>
        <v>0</v>
      </c>
      <c r="BE124" s="47">
        <f t="shared" ref="BE124:BE130" si="188">R124+S124-BD124</f>
        <v>1000000</v>
      </c>
      <c r="BF124" s="299"/>
      <c r="BG124" s="47"/>
    </row>
    <row r="125" spans="1:59" s="39" customFormat="1" ht="33.75" x14ac:dyDescent="0.25">
      <c r="A125" s="34">
        <v>3</v>
      </c>
      <c r="B125" s="173"/>
      <c r="C125" s="86" t="s">
        <v>443</v>
      </c>
      <c r="D125" s="87" t="s">
        <v>525</v>
      </c>
      <c r="E125" s="87" t="s">
        <v>223</v>
      </c>
      <c r="F125" s="95" t="s">
        <v>58</v>
      </c>
      <c r="G125" s="101" t="s">
        <v>224</v>
      </c>
      <c r="H125" s="90">
        <v>45</v>
      </c>
      <c r="I125" s="86" t="s">
        <v>225</v>
      </c>
      <c r="J125" s="86">
        <v>1</v>
      </c>
      <c r="K125" s="94">
        <v>2</v>
      </c>
      <c r="L125" s="95" t="s">
        <v>28</v>
      </c>
      <c r="M125" s="95"/>
      <c r="N125" s="94">
        <v>1</v>
      </c>
      <c r="O125" s="86">
        <f t="shared" si="182"/>
        <v>3</v>
      </c>
      <c r="P125" s="92" t="s">
        <v>226</v>
      </c>
      <c r="Q125" s="78">
        <v>1350000</v>
      </c>
      <c r="R125" s="78"/>
      <c r="S125" s="78">
        <v>1350000</v>
      </c>
      <c r="T125" s="86">
        <v>1</v>
      </c>
      <c r="U125" s="94">
        <v>2</v>
      </c>
      <c r="V125" s="95" t="s">
        <v>28</v>
      </c>
      <c r="W125" s="95"/>
      <c r="X125" s="94"/>
      <c r="Y125" s="86">
        <f t="shared" si="183"/>
        <v>2</v>
      </c>
      <c r="Z125" s="154" t="s">
        <v>621</v>
      </c>
      <c r="AA125" s="78"/>
      <c r="AB125" s="78"/>
      <c r="AC125" s="78"/>
      <c r="AD125" s="78"/>
      <c r="AE125" s="78"/>
      <c r="AF125" s="78"/>
      <c r="AG125" s="78"/>
      <c r="AH125" s="78">
        <f t="shared" si="184"/>
        <v>0</v>
      </c>
      <c r="AI125" s="78">
        <f t="shared" si="185"/>
        <v>0</v>
      </c>
      <c r="AJ125" s="78">
        <f t="shared" si="186"/>
        <v>1350000</v>
      </c>
      <c r="AK125" s="37"/>
      <c r="AL125" s="37"/>
      <c r="AM125" s="37"/>
      <c r="AN125" s="230"/>
      <c r="AO125" s="34"/>
      <c r="AP125" s="34"/>
      <c r="AQ125" s="315"/>
      <c r="AR125" s="198"/>
      <c r="AS125" s="198"/>
      <c r="AT125" s="198"/>
      <c r="AU125" s="198"/>
      <c r="AV125" s="47"/>
      <c r="AW125" s="47"/>
      <c r="AX125" s="47"/>
      <c r="AY125" s="47"/>
      <c r="AZ125" s="47"/>
      <c r="BA125" s="47"/>
      <c r="BB125" s="47"/>
      <c r="BC125" s="47"/>
      <c r="BD125" s="47">
        <f t="shared" si="187"/>
        <v>0</v>
      </c>
      <c r="BE125" s="47">
        <f t="shared" si="188"/>
        <v>1350000</v>
      </c>
      <c r="BF125" s="299"/>
      <c r="BG125" s="47"/>
    </row>
    <row r="126" spans="1:59" s="39" customFormat="1" ht="48" x14ac:dyDescent="0.25">
      <c r="A126" s="34">
        <v>3</v>
      </c>
      <c r="B126" s="173"/>
      <c r="C126" s="86" t="s">
        <v>457</v>
      </c>
      <c r="D126" s="87" t="s">
        <v>542</v>
      </c>
      <c r="E126" s="87" t="s">
        <v>274</v>
      </c>
      <c r="F126" s="88" t="s">
        <v>58</v>
      </c>
      <c r="G126" s="89" t="s">
        <v>275</v>
      </c>
      <c r="H126" s="90">
        <v>49</v>
      </c>
      <c r="I126" s="86" t="s">
        <v>276</v>
      </c>
      <c r="J126" s="86">
        <v>1</v>
      </c>
      <c r="K126" s="99" t="s">
        <v>44</v>
      </c>
      <c r="L126" s="99"/>
      <c r="M126" s="99"/>
      <c r="N126" s="99"/>
      <c r="O126" s="86">
        <f t="shared" si="182"/>
        <v>0</v>
      </c>
      <c r="P126" s="92" t="s">
        <v>273</v>
      </c>
      <c r="Q126" s="96">
        <v>500000</v>
      </c>
      <c r="R126" s="96"/>
      <c r="S126" s="96">
        <v>700000</v>
      </c>
      <c r="T126" s="86">
        <v>1</v>
      </c>
      <c r="U126" s="99" t="s">
        <v>44</v>
      </c>
      <c r="V126" s="99"/>
      <c r="W126" s="99"/>
      <c r="X126" s="99"/>
      <c r="Y126" s="86"/>
      <c r="Z126" s="154" t="s">
        <v>273</v>
      </c>
      <c r="AA126" s="96"/>
      <c r="AB126" s="96"/>
      <c r="AC126" s="96"/>
      <c r="AD126" s="96"/>
      <c r="AE126" s="96"/>
      <c r="AF126" s="96"/>
      <c r="AG126" s="96"/>
      <c r="AH126" s="96">
        <f t="shared" si="184"/>
        <v>0</v>
      </c>
      <c r="AI126" s="96">
        <f t="shared" si="185"/>
        <v>0</v>
      </c>
      <c r="AJ126" s="96">
        <f t="shared" si="186"/>
        <v>700000</v>
      </c>
      <c r="AK126" s="37"/>
      <c r="AL126" s="37"/>
      <c r="AM126" s="37"/>
      <c r="AN126" s="230"/>
      <c r="AO126" s="34"/>
      <c r="AP126" s="34"/>
      <c r="AQ126" s="315"/>
      <c r="AR126" s="198"/>
      <c r="AS126" s="198"/>
      <c r="AT126" s="198"/>
      <c r="AU126" s="198"/>
      <c r="AV126" s="47"/>
      <c r="AW126" s="47"/>
      <c r="AX126" s="47"/>
      <c r="AY126" s="47"/>
      <c r="AZ126" s="47"/>
      <c r="BA126" s="47"/>
      <c r="BB126" s="47"/>
      <c r="BC126" s="47"/>
      <c r="BD126" s="47">
        <f t="shared" si="187"/>
        <v>0</v>
      </c>
      <c r="BE126" s="47">
        <f t="shared" si="188"/>
        <v>700000</v>
      </c>
      <c r="BF126" s="299"/>
      <c r="BG126" s="47"/>
    </row>
    <row r="127" spans="1:59" s="39" customFormat="1" ht="24" x14ac:dyDescent="0.25">
      <c r="A127" s="34">
        <v>3</v>
      </c>
      <c r="B127" s="173"/>
      <c r="C127" s="86" t="s">
        <v>460</v>
      </c>
      <c r="D127" s="87" t="s">
        <v>506</v>
      </c>
      <c r="E127" s="89" t="s">
        <v>286</v>
      </c>
      <c r="F127" s="88" t="s">
        <v>58</v>
      </c>
      <c r="G127" s="89" t="s">
        <v>287</v>
      </c>
      <c r="H127" s="90">
        <v>61</v>
      </c>
      <c r="I127" s="86" t="s">
        <v>288</v>
      </c>
      <c r="J127" s="86">
        <v>1</v>
      </c>
      <c r="K127" s="99" t="s">
        <v>44</v>
      </c>
      <c r="L127" s="99"/>
      <c r="M127" s="99"/>
      <c r="N127" s="99"/>
      <c r="O127" s="86">
        <f t="shared" si="182"/>
        <v>0</v>
      </c>
      <c r="P127" s="92" t="s">
        <v>289</v>
      </c>
      <c r="Q127" s="96">
        <v>900000</v>
      </c>
      <c r="R127" s="96"/>
      <c r="S127" s="96">
        <v>700000</v>
      </c>
      <c r="T127" s="86">
        <v>1</v>
      </c>
      <c r="U127" s="94">
        <v>1</v>
      </c>
      <c r="V127" s="99"/>
      <c r="W127" s="99"/>
      <c r="X127" s="99"/>
      <c r="Y127" s="86">
        <f t="shared" si="183"/>
        <v>1</v>
      </c>
      <c r="Z127" s="154" t="s">
        <v>749</v>
      </c>
      <c r="AA127" s="96"/>
      <c r="AB127" s="96"/>
      <c r="AC127" s="96"/>
      <c r="AD127" s="96"/>
      <c r="AE127" s="96"/>
      <c r="AF127" s="96"/>
      <c r="AG127" s="96"/>
      <c r="AH127" s="96">
        <f t="shared" si="184"/>
        <v>0</v>
      </c>
      <c r="AI127" s="96">
        <f t="shared" si="185"/>
        <v>0</v>
      </c>
      <c r="AJ127" s="96">
        <f t="shared" si="186"/>
        <v>700000</v>
      </c>
      <c r="AK127" s="37"/>
      <c r="AL127" s="37"/>
      <c r="AM127" s="37"/>
      <c r="AN127" s="230"/>
      <c r="AO127" s="34"/>
      <c r="AP127" s="34"/>
      <c r="AQ127" s="315"/>
      <c r="AR127" s="198"/>
      <c r="AS127" s="198"/>
      <c r="AT127" s="198"/>
      <c r="AU127" s="198"/>
      <c r="AV127" s="47"/>
      <c r="AW127" s="47"/>
      <c r="AX127" s="47"/>
      <c r="AY127" s="47"/>
      <c r="AZ127" s="47"/>
      <c r="BA127" s="47"/>
      <c r="BB127" s="47"/>
      <c r="BC127" s="47"/>
      <c r="BD127" s="47">
        <f t="shared" si="187"/>
        <v>0</v>
      </c>
      <c r="BE127" s="47">
        <f t="shared" si="188"/>
        <v>700000</v>
      </c>
      <c r="BF127" s="299"/>
      <c r="BG127" s="47"/>
    </row>
    <row r="128" spans="1:59" s="39" customFormat="1" ht="36" x14ac:dyDescent="0.25">
      <c r="A128" s="34">
        <v>3</v>
      </c>
      <c r="B128" s="187"/>
      <c r="C128" s="86" t="s">
        <v>488</v>
      </c>
      <c r="D128" s="87" t="s">
        <v>526</v>
      </c>
      <c r="E128" s="88" t="s">
        <v>389</v>
      </c>
      <c r="F128" s="88" t="s">
        <v>58</v>
      </c>
      <c r="G128" s="88" t="s">
        <v>390</v>
      </c>
      <c r="H128" s="90">
        <v>106</v>
      </c>
      <c r="I128" s="86" t="s">
        <v>391</v>
      </c>
      <c r="J128" s="86">
        <v>1</v>
      </c>
      <c r="K128" s="86">
        <v>2</v>
      </c>
      <c r="L128" s="86"/>
      <c r="M128" s="86"/>
      <c r="N128" s="86">
        <v>3</v>
      </c>
      <c r="O128" s="86">
        <f t="shared" si="182"/>
        <v>5</v>
      </c>
      <c r="P128" s="92" t="s">
        <v>597</v>
      </c>
      <c r="Q128" s="78">
        <v>2450000</v>
      </c>
      <c r="R128" s="78"/>
      <c r="S128" s="78">
        <v>1800000</v>
      </c>
      <c r="T128" s="86">
        <v>1</v>
      </c>
      <c r="U128" s="86">
        <v>2</v>
      </c>
      <c r="V128" s="86"/>
      <c r="W128" s="86"/>
      <c r="X128" s="86"/>
      <c r="Y128" s="86">
        <f t="shared" si="183"/>
        <v>2</v>
      </c>
      <c r="Z128" s="154" t="s">
        <v>622</v>
      </c>
      <c r="AA128" s="78"/>
      <c r="AB128" s="78"/>
      <c r="AC128" s="78"/>
      <c r="AD128" s="78"/>
      <c r="AE128" s="78"/>
      <c r="AF128" s="78"/>
      <c r="AG128" s="78"/>
      <c r="AH128" s="78">
        <f t="shared" si="184"/>
        <v>0</v>
      </c>
      <c r="AI128" s="78">
        <f t="shared" si="185"/>
        <v>0</v>
      </c>
      <c r="AJ128" s="78">
        <f t="shared" si="186"/>
        <v>1800000</v>
      </c>
      <c r="AK128" s="37"/>
      <c r="AL128" s="37"/>
      <c r="AM128" s="37"/>
      <c r="AN128" s="230"/>
      <c r="AO128" s="34"/>
      <c r="AP128" s="34"/>
      <c r="AQ128" s="315"/>
      <c r="AR128" s="198"/>
      <c r="AS128" s="198"/>
      <c r="AT128" s="198"/>
      <c r="AU128" s="198"/>
      <c r="AV128" s="47"/>
      <c r="AW128" s="47"/>
      <c r="AX128" s="47"/>
      <c r="AY128" s="47"/>
      <c r="AZ128" s="47"/>
      <c r="BA128" s="47"/>
      <c r="BB128" s="47"/>
      <c r="BC128" s="47"/>
      <c r="BD128" s="47">
        <f t="shared" si="187"/>
        <v>0</v>
      </c>
      <c r="BE128" s="47">
        <f t="shared" si="188"/>
        <v>1800000</v>
      </c>
      <c r="BF128" s="299"/>
      <c r="BG128" s="47"/>
    </row>
    <row r="129" spans="1:59" s="39" customFormat="1" ht="24" x14ac:dyDescent="0.25">
      <c r="A129" s="34"/>
      <c r="B129" s="187"/>
      <c r="C129" s="86" t="s">
        <v>418</v>
      </c>
      <c r="D129" s="87" t="s">
        <v>540</v>
      </c>
      <c r="E129" s="87" t="s">
        <v>104</v>
      </c>
      <c r="F129" s="87" t="s">
        <v>58</v>
      </c>
      <c r="G129" s="88" t="s">
        <v>105</v>
      </c>
      <c r="H129" s="90">
        <v>37</v>
      </c>
      <c r="I129" s="86" t="s">
        <v>106</v>
      </c>
      <c r="J129" s="86">
        <v>1</v>
      </c>
      <c r="K129" s="94">
        <v>1</v>
      </c>
      <c r="L129" s="94"/>
      <c r="M129" s="94"/>
      <c r="N129" s="94"/>
      <c r="O129" s="86">
        <f t="shared" si="182"/>
        <v>1</v>
      </c>
      <c r="P129" s="154" t="s">
        <v>747</v>
      </c>
      <c r="Q129" s="93">
        <v>480000</v>
      </c>
      <c r="R129" s="93"/>
      <c r="S129" s="93">
        <v>756377.62</v>
      </c>
      <c r="T129" s="86">
        <v>1</v>
      </c>
      <c r="U129" s="86">
        <v>2</v>
      </c>
      <c r="V129" s="86"/>
      <c r="W129" s="86"/>
      <c r="X129" s="86"/>
      <c r="Y129" s="86">
        <f t="shared" si="183"/>
        <v>2</v>
      </c>
      <c r="Z129" s="154" t="s">
        <v>747</v>
      </c>
      <c r="AA129" s="93"/>
      <c r="AB129" s="93"/>
      <c r="AC129" s="93"/>
      <c r="AD129" s="93"/>
      <c r="AE129" s="93"/>
      <c r="AF129" s="93"/>
      <c r="AG129" s="93"/>
      <c r="AH129" s="93">
        <f t="shared" si="184"/>
        <v>0</v>
      </c>
      <c r="AI129" s="93">
        <f t="shared" si="185"/>
        <v>0</v>
      </c>
      <c r="AJ129" s="93">
        <f t="shared" si="186"/>
        <v>756377.62</v>
      </c>
      <c r="AK129" s="37"/>
      <c r="AL129" s="37"/>
      <c r="AM129" s="37"/>
      <c r="AN129" s="230"/>
      <c r="AO129" s="34"/>
      <c r="AP129" s="34"/>
      <c r="AQ129" s="315"/>
      <c r="AR129" s="198"/>
      <c r="AS129" s="198"/>
      <c r="AT129" s="198"/>
      <c r="AU129" s="198"/>
      <c r="AV129" s="47"/>
      <c r="AW129" s="47"/>
      <c r="AX129" s="47"/>
      <c r="AY129" s="47"/>
      <c r="AZ129" s="47"/>
      <c r="BA129" s="47"/>
      <c r="BB129" s="47"/>
      <c r="BC129" s="47"/>
      <c r="BD129" s="47">
        <f t="shared" si="187"/>
        <v>0</v>
      </c>
      <c r="BE129" s="47">
        <f t="shared" si="188"/>
        <v>756377.62</v>
      </c>
      <c r="BF129" s="299"/>
      <c r="BG129" s="47"/>
    </row>
    <row r="130" spans="1:59" s="39" customFormat="1" ht="36" x14ac:dyDescent="0.25">
      <c r="A130" s="34"/>
      <c r="B130" s="187"/>
      <c r="C130" s="86" t="s">
        <v>440</v>
      </c>
      <c r="D130" s="87" t="s">
        <v>541</v>
      </c>
      <c r="E130" s="88" t="s">
        <v>209</v>
      </c>
      <c r="F130" s="88" t="s">
        <v>58</v>
      </c>
      <c r="G130" s="89" t="s">
        <v>210</v>
      </c>
      <c r="H130" s="90">
        <v>25</v>
      </c>
      <c r="I130" s="86" t="s">
        <v>211</v>
      </c>
      <c r="J130" s="86">
        <v>1</v>
      </c>
      <c r="K130" s="86">
        <v>1</v>
      </c>
      <c r="L130" s="87" t="s">
        <v>28</v>
      </c>
      <c r="M130" s="87"/>
      <c r="N130" s="86"/>
      <c r="O130" s="86">
        <f t="shared" si="182"/>
        <v>1</v>
      </c>
      <c r="P130" s="154" t="s">
        <v>747</v>
      </c>
      <c r="Q130" s="96">
        <v>800000</v>
      </c>
      <c r="R130" s="96"/>
      <c r="S130" s="93">
        <v>756377.61</v>
      </c>
      <c r="T130" s="86">
        <v>1</v>
      </c>
      <c r="U130" s="86">
        <v>1</v>
      </c>
      <c r="V130" s="88"/>
      <c r="W130" s="86"/>
      <c r="X130" s="86"/>
      <c r="Y130" s="86">
        <f t="shared" ref="Y130" si="189">SUM(U130:X130)</f>
        <v>1</v>
      </c>
      <c r="Z130" s="154" t="s">
        <v>750</v>
      </c>
      <c r="AA130" s="96"/>
      <c r="AB130" s="96"/>
      <c r="AC130" s="96"/>
      <c r="AD130" s="96"/>
      <c r="AE130" s="96"/>
      <c r="AF130" s="96"/>
      <c r="AG130" s="96"/>
      <c r="AH130" s="96">
        <f t="shared" si="184"/>
        <v>0</v>
      </c>
      <c r="AI130" s="96">
        <f t="shared" si="185"/>
        <v>0</v>
      </c>
      <c r="AJ130" s="96">
        <f t="shared" si="186"/>
        <v>756377.61</v>
      </c>
      <c r="AK130" s="37"/>
      <c r="AL130" s="37"/>
      <c r="AM130" s="37"/>
      <c r="AN130" s="230"/>
      <c r="AO130" s="34"/>
      <c r="AP130" s="34"/>
      <c r="AQ130" s="315"/>
      <c r="AR130" s="198"/>
      <c r="AS130" s="198"/>
      <c r="AT130" s="198"/>
      <c r="AU130" s="198"/>
      <c r="AV130" s="47"/>
      <c r="AW130" s="47"/>
      <c r="AX130" s="47"/>
      <c r="AY130" s="47"/>
      <c r="AZ130" s="47"/>
      <c r="BA130" s="47"/>
      <c r="BB130" s="47"/>
      <c r="BC130" s="47"/>
      <c r="BD130" s="47">
        <f t="shared" si="187"/>
        <v>0</v>
      </c>
      <c r="BE130" s="47">
        <f t="shared" si="188"/>
        <v>756377.61</v>
      </c>
      <c r="BF130" s="299"/>
      <c r="BG130" s="47"/>
    </row>
    <row r="131" spans="1:59" s="39" customFormat="1" x14ac:dyDescent="0.25">
      <c r="A131" s="34"/>
      <c r="B131" s="173"/>
      <c r="C131" s="86"/>
      <c r="D131" s="87"/>
      <c r="E131" s="88"/>
      <c r="F131" s="88"/>
      <c r="G131" s="88"/>
      <c r="H131" s="90"/>
      <c r="I131" s="86"/>
      <c r="J131" s="86"/>
      <c r="K131" s="86"/>
      <c r="L131" s="86"/>
      <c r="M131" s="86"/>
      <c r="N131" s="86"/>
      <c r="O131" s="86"/>
      <c r="P131" s="92"/>
      <c r="Q131" s="78"/>
      <c r="R131" s="78"/>
      <c r="S131" s="78"/>
      <c r="T131" s="86"/>
      <c r="U131" s="86"/>
      <c r="V131" s="86"/>
      <c r="W131" s="86"/>
      <c r="X131" s="86"/>
      <c r="Y131" s="86"/>
      <c r="Z131" s="154"/>
      <c r="AA131" s="78"/>
      <c r="AB131" s="78"/>
      <c r="AC131" s="78"/>
      <c r="AD131" s="78"/>
      <c r="AE131" s="78"/>
      <c r="AF131" s="78"/>
      <c r="AG131" s="78"/>
      <c r="AH131" s="78"/>
      <c r="AI131" s="78"/>
      <c r="AJ131" s="78"/>
      <c r="AK131" s="37"/>
      <c r="AL131" s="37"/>
      <c r="AM131" s="37"/>
      <c r="AN131" s="230"/>
      <c r="AO131" s="34"/>
      <c r="AP131" s="34"/>
      <c r="AQ131" s="315"/>
      <c r="AR131" s="198"/>
      <c r="AS131" s="198"/>
      <c r="AT131" s="198"/>
      <c r="AU131" s="198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  <c r="BF131" s="299"/>
      <c r="BG131" s="47"/>
    </row>
    <row r="132" spans="1:59" s="9" customFormat="1" ht="15.75" x14ac:dyDescent="0.25">
      <c r="A132" s="5"/>
      <c r="B132" s="174"/>
      <c r="C132" s="137"/>
      <c r="D132" s="142" t="s">
        <v>88</v>
      </c>
      <c r="E132" s="138"/>
      <c r="F132" s="138"/>
      <c r="G132" s="139"/>
      <c r="H132" s="140">
        <f t="shared" ref="H132:Y132" si="190">SUM(H133:H134)</f>
        <v>128</v>
      </c>
      <c r="I132" s="138">
        <f t="shared" si="190"/>
        <v>0</v>
      </c>
      <c r="J132" s="137">
        <f t="shared" si="190"/>
        <v>1</v>
      </c>
      <c r="K132" s="137">
        <f t="shared" si="190"/>
        <v>6</v>
      </c>
      <c r="L132" s="137">
        <f t="shared" si="190"/>
        <v>0</v>
      </c>
      <c r="M132" s="137">
        <f t="shared" si="190"/>
        <v>0</v>
      </c>
      <c r="N132" s="137">
        <f t="shared" si="190"/>
        <v>5</v>
      </c>
      <c r="O132" s="137">
        <f t="shared" si="190"/>
        <v>11</v>
      </c>
      <c r="P132" s="365">
        <f t="shared" si="190"/>
        <v>0</v>
      </c>
      <c r="Q132" s="100">
        <f t="shared" si="190"/>
        <v>5400000</v>
      </c>
      <c r="R132" s="100">
        <f t="shared" si="190"/>
        <v>0</v>
      </c>
      <c r="S132" s="100">
        <f t="shared" si="190"/>
        <v>5400000</v>
      </c>
      <c r="T132" s="137">
        <f t="shared" si="190"/>
        <v>1</v>
      </c>
      <c r="U132" s="137">
        <f t="shared" si="190"/>
        <v>6</v>
      </c>
      <c r="V132" s="137">
        <f t="shared" si="190"/>
        <v>0</v>
      </c>
      <c r="W132" s="137">
        <f t="shared" si="190"/>
        <v>0</v>
      </c>
      <c r="X132" s="137">
        <f t="shared" si="190"/>
        <v>3</v>
      </c>
      <c r="Y132" s="137">
        <f t="shared" si="190"/>
        <v>9</v>
      </c>
      <c r="Z132" s="337"/>
      <c r="AA132" s="100">
        <f t="shared" ref="AA132:AJ132" si="191">SUM(AA133)</f>
        <v>0</v>
      </c>
      <c r="AB132" s="100">
        <f t="shared" si="191"/>
        <v>0</v>
      </c>
      <c r="AC132" s="100">
        <f t="shared" si="191"/>
        <v>0</v>
      </c>
      <c r="AD132" s="100">
        <f t="shared" si="191"/>
        <v>0</v>
      </c>
      <c r="AE132" s="100">
        <f t="shared" si="191"/>
        <v>0</v>
      </c>
      <c r="AF132" s="100">
        <f t="shared" si="191"/>
        <v>0</v>
      </c>
      <c r="AG132" s="100">
        <f t="shared" si="191"/>
        <v>0</v>
      </c>
      <c r="AH132" s="100">
        <f t="shared" si="191"/>
        <v>0</v>
      </c>
      <c r="AI132" s="100">
        <f t="shared" si="191"/>
        <v>0</v>
      </c>
      <c r="AJ132" s="100">
        <f t="shared" si="191"/>
        <v>5400000</v>
      </c>
      <c r="AK132" s="5"/>
      <c r="AL132" s="5"/>
      <c r="AM132" s="5"/>
      <c r="AN132" s="229"/>
      <c r="AO132" s="6"/>
      <c r="AP132" s="6"/>
      <c r="AQ132" s="314"/>
      <c r="AR132" s="215"/>
      <c r="AS132" s="215"/>
      <c r="AT132" s="215"/>
      <c r="AU132" s="215"/>
      <c r="AV132" s="214">
        <f>SUM(AV133)</f>
        <v>0</v>
      </c>
      <c r="AW132" s="214">
        <f t="shared" ref="AW132:BG132" si="192">SUM(AW133)</f>
        <v>0</v>
      </c>
      <c r="AX132" s="214">
        <f t="shared" si="192"/>
        <v>0</v>
      </c>
      <c r="AY132" s="214">
        <f t="shared" si="192"/>
        <v>0</v>
      </c>
      <c r="AZ132" s="214">
        <f t="shared" si="192"/>
        <v>0</v>
      </c>
      <c r="BA132" s="214">
        <f t="shared" si="192"/>
        <v>0</v>
      </c>
      <c r="BB132" s="214">
        <f t="shared" si="192"/>
        <v>0</v>
      </c>
      <c r="BC132" s="214">
        <f t="shared" si="192"/>
        <v>0</v>
      </c>
      <c r="BD132" s="214">
        <f t="shared" si="192"/>
        <v>0</v>
      </c>
      <c r="BE132" s="214">
        <f t="shared" si="192"/>
        <v>5400000</v>
      </c>
      <c r="BF132" s="298">
        <f t="shared" si="192"/>
        <v>0</v>
      </c>
      <c r="BG132" s="214">
        <f t="shared" si="192"/>
        <v>0</v>
      </c>
    </row>
    <row r="133" spans="1:59" s="39" customFormat="1" ht="48" x14ac:dyDescent="0.25">
      <c r="A133" s="190">
        <v>3</v>
      </c>
      <c r="B133" s="173"/>
      <c r="C133" s="86" t="s">
        <v>486</v>
      </c>
      <c r="D133" s="87" t="s">
        <v>543</v>
      </c>
      <c r="E133" s="88" t="s">
        <v>382</v>
      </c>
      <c r="F133" s="88" t="s">
        <v>88</v>
      </c>
      <c r="G133" s="88" t="s">
        <v>383</v>
      </c>
      <c r="H133" s="90">
        <v>128</v>
      </c>
      <c r="I133" s="86" t="s">
        <v>384</v>
      </c>
      <c r="J133" s="86">
        <v>1</v>
      </c>
      <c r="K133" s="86">
        <v>6</v>
      </c>
      <c r="L133" s="86"/>
      <c r="M133" s="86"/>
      <c r="N133" s="86">
        <v>5</v>
      </c>
      <c r="O133" s="86">
        <f>SUM(K133:N133)</f>
        <v>11</v>
      </c>
      <c r="P133" s="92" t="s">
        <v>385</v>
      </c>
      <c r="Q133" s="78">
        <v>5400000</v>
      </c>
      <c r="R133" s="78"/>
      <c r="S133" s="78">
        <v>5400000</v>
      </c>
      <c r="T133" s="86">
        <v>1</v>
      </c>
      <c r="U133" s="86">
        <v>6</v>
      </c>
      <c r="V133" s="86"/>
      <c r="W133" s="86"/>
      <c r="X133" s="86">
        <v>3</v>
      </c>
      <c r="Y133" s="86">
        <v>9</v>
      </c>
      <c r="Z133" s="154" t="s">
        <v>751</v>
      </c>
      <c r="AA133" s="78"/>
      <c r="AB133" s="78"/>
      <c r="AC133" s="78"/>
      <c r="AD133" s="78"/>
      <c r="AE133" s="78"/>
      <c r="AF133" s="78"/>
      <c r="AG133" s="78"/>
      <c r="AH133" s="78">
        <f t="shared" ref="AH133" si="193">ROUND((SUM(AA133,AB133,AC133,AD133,AE133,AG133)/1.16*0.03),2)</f>
        <v>0</v>
      </c>
      <c r="AI133" s="78">
        <f t="shared" ref="AI133" si="194">SUM(AA133:AH133)</f>
        <v>0</v>
      </c>
      <c r="AJ133" s="78">
        <f t="shared" ref="AJ133" si="195">S133+R133-AI133</f>
        <v>5400000</v>
      </c>
      <c r="AK133" s="37"/>
      <c r="AL133" s="37"/>
      <c r="AM133" s="37"/>
      <c r="AN133" s="230"/>
      <c r="AO133" s="34"/>
      <c r="AP133" s="34"/>
      <c r="AQ133" s="315"/>
      <c r="AR133" s="198"/>
      <c r="AS133" s="198"/>
      <c r="AT133" s="198"/>
      <c r="AU133" s="198"/>
      <c r="AV133" s="47"/>
      <c r="AW133" s="47"/>
      <c r="AX133" s="47"/>
      <c r="AY133" s="47"/>
      <c r="AZ133" s="47"/>
      <c r="BA133" s="47"/>
      <c r="BB133" s="47"/>
      <c r="BC133" s="47"/>
      <c r="BD133" s="47">
        <f>SUM(AV133:BC133)</f>
        <v>0</v>
      </c>
      <c r="BE133" s="47">
        <f>R133+S133-BD133</f>
        <v>5400000</v>
      </c>
      <c r="BF133" s="299"/>
      <c r="BG133" s="47"/>
    </row>
    <row r="134" spans="1:59" s="39" customFormat="1" ht="15.75" thickBot="1" x14ac:dyDescent="0.3">
      <c r="A134" s="190"/>
      <c r="B134" s="191"/>
      <c r="C134" s="192"/>
      <c r="D134" s="193"/>
      <c r="E134" s="194"/>
      <c r="F134" s="194"/>
      <c r="G134" s="194"/>
      <c r="H134" s="195"/>
      <c r="I134" s="192"/>
      <c r="J134" s="192"/>
      <c r="K134" s="192"/>
      <c r="L134" s="192"/>
      <c r="M134" s="192"/>
      <c r="N134" s="192"/>
      <c r="O134" s="192"/>
      <c r="P134" s="389"/>
      <c r="Q134" s="196"/>
      <c r="R134" s="196"/>
      <c r="S134" s="196"/>
      <c r="T134" s="192"/>
      <c r="U134" s="192"/>
      <c r="V134" s="192"/>
      <c r="W134" s="192"/>
      <c r="X134" s="192"/>
      <c r="Y134" s="192"/>
      <c r="Z134" s="344"/>
      <c r="AA134" s="196"/>
      <c r="AB134" s="196"/>
      <c r="AC134" s="196"/>
      <c r="AD134" s="196"/>
      <c r="AE134" s="196"/>
      <c r="AF134" s="196"/>
      <c r="AG134" s="196"/>
      <c r="AH134" s="196"/>
      <c r="AI134" s="196"/>
      <c r="AJ134" s="196"/>
      <c r="AK134" s="251"/>
      <c r="AL134" s="251"/>
      <c r="AM134" s="251"/>
      <c r="AN134" s="252"/>
      <c r="AO134" s="253"/>
      <c r="AP134" s="253"/>
      <c r="AQ134" s="317"/>
      <c r="AR134" s="254"/>
      <c r="AS134" s="254"/>
      <c r="AT134" s="254"/>
      <c r="AU134" s="254"/>
      <c r="AV134" s="255"/>
      <c r="AW134" s="255"/>
      <c r="AX134" s="255"/>
      <c r="AY134" s="255"/>
      <c r="AZ134" s="255"/>
      <c r="BA134" s="255"/>
      <c r="BB134" s="255"/>
      <c r="BC134" s="255"/>
      <c r="BD134" s="255"/>
      <c r="BE134" s="255"/>
      <c r="BF134" s="300"/>
      <c r="BG134" s="255"/>
    </row>
    <row r="135" spans="1:59" ht="19.5" thickBot="1" x14ac:dyDescent="0.3">
      <c r="A135" s="63"/>
      <c r="B135" s="171"/>
      <c r="C135" s="65"/>
      <c r="D135" s="71" t="s">
        <v>567</v>
      </c>
      <c r="E135" s="66"/>
      <c r="F135" s="66"/>
      <c r="G135" s="67"/>
      <c r="H135" s="68">
        <f>SUM(H137,H140,H143,H148,H156,H159,H162,H167,H170)</f>
        <v>1224</v>
      </c>
      <c r="I135" s="66">
        <f t="shared" ref="I135:Y135" si="196">SUM(I137,I140,I143,I148,I156,I159,I162,I167,I170)</f>
        <v>0</v>
      </c>
      <c r="J135" s="65">
        <f t="shared" si="196"/>
        <v>13</v>
      </c>
      <c r="K135" s="65">
        <f t="shared" si="196"/>
        <v>25</v>
      </c>
      <c r="L135" s="65">
        <f t="shared" si="196"/>
        <v>0</v>
      </c>
      <c r="M135" s="65">
        <f t="shared" si="196"/>
        <v>0</v>
      </c>
      <c r="N135" s="65">
        <f t="shared" si="196"/>
        <v>16</v>
      </c>
      <c r="O135" s="65">
        <f t="shared" si="196"/>
        <v>41</v>
      </c>
      <c r="P135" s="382">
        <f t="shared" si="196"/>
        <v>0</v>
      </c>
      <c r="Q135" s="69">
        <f t="shared" si="196"/>
        <v>18370000</v>
      </c>
      <c r="R135" s="69">
        <f t="shared" si="196"/>
        <v>300000</v>
      </c>
      <c r="S135" s="70">
        <f t="shared" si="196"/>
        <v>18308753.16</v>
      </c>
      <c r="T135" s="65">
        <f t="shared" si="196"/>
        <v>14</v>
      </c>
      <c r="U135" s="65">
        <f t="shared" si="196"/>
        <v>21</v>
      </c>
      <c r="V135" s="65">
        <f t="shared" si="196"/>
        <v>0</v>
      </c>
      <c r="W135" s="65">
        <f t="shared" si="196"/>
        <v>0</v>
      </c>
      <c r="X135" s="65">
        <f t="shared" si="196"/>
        <v>11</v>
      </c>
      <c r="Y135" s="65">
        <f t="shared" si="196"/>
        <v>32</v>
      </c>
      <c r="Z135" s="336"/>
      <c r="AA135" s="69">
        <f t="shared" ref="AA135:AJ135" si="197">SUM(AA137,AA140,AA143,AA148,AA156,AA159,AA162,AA167,AA170)</f>
        <v>0</v>
      </c>
      <c r="AB135" s="69">
        <f t="shared" si="197"/>
        <v>0</v>
      </c>
      <c r="AC135" s="69">
        <f t="shared" si="197"/>
        <v>0</v>
      </c>
      <c r="AD135" s="69">
        <f t="shared" si="197"/>
        <v>0</v>
      </c>
      <c r="AE135" s="69">
        <f t="shared" si="197"/>
        <v>0</v>
      </c>
      <c r="AF135" s="69">
        <f t="shared" si="197"/>
        <v>0</v>
      </c>
      <c r="AG135" s="69">
        <f t="shared" si="197"/>
        <v>0</v>
      </c>
      <c r="AH135" s="69">
        <f t="shared" si="197"/>
        <v>0</v>
      </c>
      <c r="AI135" s="69">
        <f t="shared" si="197"/>
        <v>0</v>
      </c>
      <c r="AJ135" s="69">
        <f t="shared" si="197"/>
        <v>18608753.16</v>
      </c>
      <c r="AK135" s="66"/>
      <c r="AL135" s="66"/>
      <c r="AM135" s="66"/>
      <c r="AN135" s="66"/>
      <c r="AO135" s="66"/>
      <c r="AP135" s="66"/>
      <c r="AQ135" s="313"/>
      <c r="AR135" s="66"/>
      <c r="AS135" s="66"/>
      <c r="AT135" s="66"/>
      <c r="AU135" s="66"/>
      <c r="AV135" s="69">
        <f t="shared" ref="AV135:BG135" si="198">SUM(AV137,AV140,AV143,AV148,AV156,AV159,AV162,AV167,AV170)</f>
        <v>203490.40159999998</v>
      </c>
      <c r="AW135" s="69">
        <f t="shared" si="198"/>
        <v>0</v>
      </c>
      <c r="AX135" s="69">
        <f t="shared" si="198"/>
        <v>0</v>
      </c>
      <c r="AY135" s="69">
        <f t="shared" si="198"/>
        <v>0</v>
      </c>
      <c r="AZ135" s="69">
        <f t="shared" si="198"/>
        <v>0</v>
      </c>
      <c r="BA135" s="69">
        <f t="shared" si="198"/>
        <v>0</v>
      </c>
      <c r="BB135" s="69">
        <f t="shared" si="198"/>
        <v>0</v>
      </c>
      <c r="BC135" s="69">
        <f t="shared" si="198"/>
        <v>5262.68</v>
      </c>
      <c r="BD135" s="69">
        <f t="shared" si="198"/>
        <v>208753.08159999998</v>
      </c>
      <c r="BE135" s="69">
        <f>SUM(BE137,BE140,BE143,BE148,BE156,BE159,BE162,BE167,BE170)</f>
        <v>18400000.078400001</v>
      </c>
      <c r="BF135" s="297">
        <f t="shared" si="198"/>
        <v>0</v>
      </c>
      <c r="BG135" s="69">
        <f t="shared" si="198"/>
        <v>0</v>
      </c>
    </row>
    <row r="136" spans="1:59" x14ac:dyDescent="0.25">
      <c r="A136" s="29"/>
      <c r="B136" s="241"/>
      <c r="C136" s="247"/>
      <c r="D136" s="248"/>
      <c r="E136" s="248"/>
      <c r="F136" s="248"/>
      <c r="G136" s="249"/>
      <c r="H136" s="250"/>
      <c r="I136" s="248"/>
      <c r="J136" s="247"/>
      <c r="K136" s="247"/>
      <c r="L136" s="247"/>
      <c r="M136" s="247"/>
      <c r="N136" s="247"/>
      <c r="O136" s="247"/>
      <c r="P136" s="386"/>
      <c r="Q136" s="246"/>
      <c r="R136" s="246"/>
      <c r="S136" s="246"/>
      <c r="T136" s="247"/>
      <c r="U136" s="247"/>
      <c r="V136" s="247"/>
      <c r="W136" s="247"/>
      <c r="X136" s="247"/>
      <c r="Y136" s="247"/>
      <c r="Z136" s="341"/>
      <c r="AA136" s="246"/>
      <c r="AB136" s="246"/>
      <c r="AC136" s="246"/>
      <c r="AD136" s="246"/>
      <c r="AE136" s="246"/>
      <c r="AF136" s="246"/>
      <c r="AG136" s="246"/>
      <c r="AH136" s="246"/>
      <c r="AI136" s="246"/>
      <c r="AJ136" s="246"/>
      <c r="AK136" s="24"/>
      <c r="AL136" s="24"/>
      <c r="AM136" s="24"/>
      <c r="AN136" s="226"/>
      <c r="AO136" s="25"/>
      <c r="AP136" s="25"/>
      <c r="AQ136" s="308"/>
      <c r="AR136" s="227"/>
      <c r="AS136" s="227"/>
      <c r="AT136" s="227"/>
      <c r="AU136" s="227"/>
      <c r="AV136" s="228"/>
      <c r="AW136" s="228"/>
      <c r="AX136" s="228"/>
      <c r="AY136" s="228"/>
      <c r="AZ136" s="228"/>
      <c r="BA136" s="228"/>
      <c r="BB136" s="228"/>
      <c r="BC136" s="228"/>
      <c r="BD136" s="228"/>
      <c r="BE136" s="228"/>
      <c r="BF136" s="291"/>
      <c r="BG136" s="228"/>
    </row>
    <row r="137" spans="1:59" s="9" customFormat="1" ht="15.75" x14ac:dyDescent="0.25">
      <c r="A137" s="5"/>
      <c r="B137" s="172"/>
      <c r="C137" s="73"/>
      <c r="D137" s="142" t="s">
        <v>50</v>
      </c>
      <c r="E137" s="74"/>
      <c r="F137" s="74"/>
      <c r="G137" s="75"/>
      <c r="H137" s="140">
        <f t="shared" ref="H137" si="199">SUM(H138:H139)</f>
        <v>32</v>
      </c>
      <c r="I137" s="138">
        <f t="shared" ref="I137" si="200">SUM(I138:I139)</f>
        <v>0</v>
      </c>
      <c r="J137" s="137">
        <f t="shared" ref="J137" si="201">SUM(J138:J139)</f>
        <v>1</v>
      </c>
      <c r="K137" s="137">
        <f t="shared" ref="K137" si="202">SUM(K138:K139)</f>
        <v>1</v>
      </c>
      <c r="L137" s="137">
        <f t="shared" ref="L137" si="203">SUM(L138:L139)</f>
        <v>0</v>
      </c>
      <c r="M137" s="137">
        <f t="shared" ref="M137" si="204">SUM(M138:M139)</f>
        <v>0</v>
      </c>
      <c r="N137" s="137">
        <f t="shared" ref="N137" si="205">SUM(N138:N139)</f>
        <v>1</v>
      </c>
      <c r="O137" s="137">
        <f t="shared" ref="O137" si="206">SUM(O138:O139)</f>
        <v>2</v>
      </c>
      <c r="P137" s="365">
        <f t="shared" ref="P137" si="207">SUM(P138:P139)</f>
        <v>0</v>
      </c>
      <c r="Q137" s="100">
        <f t="shared" ref="Q137" si="208">SUM(Q138:Q139)</f>
        <v>800000</v>
      </c>
      <c r="R137" s="100">
        <f t="shared" ref="R137" si="209">SUM(R138:R139)</f>
        <v>0</v>
      </c>
      <c r="S137" s="100">
        <f>SUM(S138:S139)</f>
        <v>900000</v>
      </c>
      <c r="T137" s="137">
        <f t="shared" ref="T137" si="210">SUM(T138:T139)</f>
        <v>1</v>
      </c>
      <c r="U137" s="137">
        <f t="shared" ref="U137" si="211">SUM(U138:U139)</f>
        <v>1</v>
      </c>
      <c r="V137" s="137">
        <f t="shared" ref="V137" si="212">SUM(V138:V139)</f>
        <v>0</v>
      </c>
      <c r="W137" s="137">
        <f t="shared" ref="W137" si="213">SUM(W138:W139)</f>
        <v>0</v>
      </c>
      <c r="X137" s="137">
        <f t="shared" ref="X137" si="214">SUM(X138:X139)</f>
        <v>0</v>
      </c>
      <c r="Y137" s="137">
        <f t="shared" ref="Y137" si="215">SUM(Y138:Y139)</f>
        <v>1</v>
      </c>
      <c r="Z137" s="337"/>
      <c r="AA137" s="100">
        <f>SUM(AA138)</f>
        <v>0</v>
      </c>
      <c r="AB137" s="100">
        <f t="shared" ref="AB137:AJ137" si="216">SUM(AB138)</f>
        <v>0</v>
      </c>
      <c r="AC137" s="100">
        <f t="shared" si="216"/>
        <v>0</v>
      </c>
      <c r="AD137" s="100">
        <f t="shared" si="216"/>
        <v>0</v>
      </c>
      <c r="AE137" s="100">
        <f t="shared" si="216"/>
        <v>0</v>
      </c>
      <c r="AF137" s="100">
        <f t="shared" si="216"/>
        <v>0</v>
      </c>
      <c r="AG137" s="100">
        <f t="shared" si="216"/>
        <v>0</v>
      </c>
      <c r="AH137" s="100">
        <f t="shared" si="216"/>
        <v>0</v>
      </c>
      <c r="AI137" s="100">
        <f t="shared" si="216"/>
        <v>0</v>
      </c>
      <c r="AJ137" s="100">
        <f t="shared" si="216"/>
        <v>900000</v>
      </c>
      <c r="AK137" s="5"/>
      <c r="AL137" s="5"/>
      <c r="AM137" s="5"/>
      <c r="AN137" s="229"/>
      <c r="AO137" s="6"/>
      <c r="AP137" s="6"/>
      <c r="AQ137" s="314"/>
      <c r="AR137" s="215"/>
      <c r="AS137" s="215"/>
      <c r="AT137" s="215"/>
      <c r="AU137" s="215"/>
      <c r="AV137" s="214">
        <f>SUM(AV138)</f>
        <v>0</v>
      </c>
      <c r="AW137" s="214">
        <f t="shared" ref="AW137:BG137" si="217">SUM(AW138)</f>
        <v>0</v>
      </c>
      <c r="AX137" s="214">
        <f t="shared" si="217"/>
        <v>0</v>
      </c>
      <c r="AY137" s="214">
        <f t="shared" si="217"/>
        <v>0</v>
      </c>
      <c r="AZ137" s="214">
        <f t="shared" si="217"/>
        <v>0</v>
      </c>
      <c r="BA137" s="214">
        <f t="shared" si="217"/>
        <v>0</v>
      </c>
      <c r="BB137" s="214">
        <f t="shared" si="217"/>
        <v>0</v>
      </c>
      <c r="BC137" s="214">
        <f t="shared" si="217"/>
        <v>0</v>
      </c>
      <c r="BD137" s="214">
        <f t="shared" si="217"/>
        <v>0</v>
      </c>
      <c r="BE137" s="214">
        <f>SUM(BE138)</f>
        <v>900000</v>
      </c>
      <c r="BF137" s="298">
        <f t="shared" si="217"/>
        <v>0</v>
      </c>
      <c r="BG137" s="214">
        <f t="shared" si="217"/>
        <v>0</v>
      </c>
    </row>
    <row r="138" spans="1:59" s="39" customFormat="1" ht="33.75" x14ac:dyDescent="0.25">
      <c r="A138" s="34">
        <v>4</v>
      </c>
      <c r="B138" s="173"/>
      <c r="C138" s="86" t="s">
        <v>449</v>
      </c>
      <c r="D138" s="87" t="s">
        <v>576</v>
      </c>
      <c r="E138" s="98" t="s">
        <v>246</v>
      </c>
      <c r="F138" s="98" t="s">
        <v>50</v>
      </c>
      <c r="G138" s="98" t="s">
        <v>247</v>
      </c>
      <c r="H138" s="90">
        <v>32</v>
      </c>
      <c r="I138" s="86" t="s">
        <v>248</v>
      </c>
      <c r="J138" s="103">
        <v>1</v>
      </c>
      <c r="K138" s="103">
        <v>1</v>
      </c>
      <c r="L138" s="99" t="s">
        <v>28</v>
      </c>
      <c r="M138" s="99"/>
      <c r="N138" s="103">
        <v>1</v>
      </c>
      <c r="O138" s="86">
        <f>SUM(K138:N138)</f>
        <v>2</v>
      </c>
      <c r="P138" s="92" t="s">
        <v>249</v>
      </c>
      <c r="Q138" s="104">
        <v>800000</v>
      </c>
      <c r="R138" s="104"/>
      <c r="S138" s="104">
        <v>900000</v>
      </c>
      <c r="T138" s="103">
        <v>1</v>
      </c>
      <c r="U138" s="103">
        <v>1</v>
      </c>
      <c r="V138" s="99"/>
      <c r="W138" s="99"/>
      <c r="X138" s="103"/>
      <c r="Y138" s="86">
        <f>SUM(U138:X138)</f>
        <v>1</v>
      </c>
      <c r="Z138" s="154" t="s">
        <v>623</v>
      </c>
      <c r="AA138" s="104"/>
      <c r="AB138" s="104"/>
      <c r="AC138" s="104"/>
      <c r="AD138" s="104"/>
      <c r="AE138" s="104"/>
      <c r="AF138" s="104"/>
      <c r="AG138" s="104"/>
      <c r="AH138" s="104">
        <f t="shared" ref="AH138" si="218">ROUND((SUM(AA138,AB138,AC138,AD138,AE138,AG138)/1.16*0.03),2)</f>
        <v>0</v>
      </c>
      <c r="AI138" s="104">
        <f t="shared" ref="AI138" si="219">SUM(AA138:AH138)</f>
        <v>0</v>
      </c>
      <c r="AJ138" s="104">
        <f t="shared" ref="AJ138" si="220">S138+R138-AI138</f>
        <v>900000</v>
      </c>
      <c r="AK138" s="37"/>
      <c r="AL138" s="37"/>
      <c r="AM138" s="37"/>
      <c r="AN138" s="230"/>
      <c r="AO138" s="34"/>
      <c r="AP138" s="34"/>
      <c r="AQ138" s="315"/>
      <c r="AR138" s="198"/>
      <c r="AS138" s="198"/>
      <c r="AT138" s="198"/>
      <c r="AU138" s="198"/>
      <c r="AV138" s="47"/>
      <c r="AW138" s="47"/>
      <c r="AX138" s="47"/>
      <c r="AY138" s="47"/>
      <c r="AZ138" s="47"/>
      <c r="BA138" s="47"/>
      <c r="BB138" s="47"/>
      <c r="BC138" s="47"/>
      <c r="BD138" s="47">
        <f>SUM(AV138:BC138)</f>
        <v>0</v>
      </c>
      <c r="BE138" s="47">
        <f>R138+S138-BD138</f>
        <v>900000</v>
      </c>
      <c r="BF138" s="299"/>
      <c r="BG138" s="47"/>
    </row>
    <row r="139" spans="1:59" x14ac:dyDescent="0.25">
      <c r="A139" s="29"/>
      <c r="B139" s="172"/>
      <c r="C139" s="80"/>
      <c r="D139" s="81"/>
      <c r="E139" s="81"/>
      <c r="F139" s="81"/>
      <c r="G139" s="82"/>
      <c r="H139" s="83"/>
      <c r="I139" s="81"/>
      <c r="J139" s="80"/>
      <c r="K139" s="80"/>
      <c r="L139" s="80"/>
      <c r="M139" s="80"/>
      <c r="N139" s="80"/>
      <c r="O139" s="80"/>
      <c r="P139" s="92"/>
      <c r="Q139" s="84"/>
      <c r="R139" s="84"/>
      <c r="S139" s="84"/>
      <c r="T139" s="80"/>
      <c r="U139" s="80"/>
      <c r="V139" s="80"/>
      <c r="W139" s="80"/>
      <c r="X139" s="80"/>
      <c r="Y139" s="80"/>
      <c r="Z139" s="154"/>
      <c r="AA139" s="84"/>
      <c r="AB139" s="84"/>
      <c r="AC139" s="84"/>
      <c r="AD139" s="84"/>
      <c r="AE139" s="84"/>
      <c r="AF139" s="84"/>
      <c r="AG139" s="84"/>
      <c r="AH139" s="84"/>
      <c r="AI139" s="84"/>
      <c r="AJ139" s="84"/>
      <c r="AK139" s="29"/>
      <c r="AL139" s="29"/>
      <c r="AM139" s="29"/>
      <c r="AN139" s="231"/>
      <c r="AO139" s="30"/>
      <c r="AP139" s="30"/>
      <c r="AQ139" s="309"/>
      <c r="AR139" s="217"/>
      <c r="AS139" s="217"/>
      <c r="AT139" s="217"/>
      <c r="AU139" s="217"/>
      <c r="AV139" s="216"/>
      <c r="AW139" s="216"/>
      <c r="AX139" s="216"/>
      <c r="AY139" s="216"/>
      <c r="AZ139" s="216"/>
      <c r="BA139" s="216"/>
      <c r="BB139" s="216"/>
      <c r="BC139" s="216"/>
      <c r="BD139" s="216"/>
      <c r="BE139" s="216"/>
      <c r="BF139" s="292"/>
      <c r="BG139" s="216"/>
    </row>
    <row r="140" spans="1:59" s="9" customFormat="1" ht="15.75" x14ac:dyDescent="0.25">
      <c r="A140" s="5"/>
      <c r="B140" s="174"/>
      <c r="C140" s="137"/>
      <c r="D140" s="142" t="s">
        <v>84</v>
      </c>
      <c r="E140" s="138"/>
      <c r="F140" s="138"/>
      <c r="G140" s="139"/>
      <c r="H140" s="140">
        <f t="shared" ref="H140" si="221">SUM(H141:H142)</f>
        <v>26</v>
      </c>
      <c r="I140" s="138">
        <f t="shared" ref="I140" si="222">SUM(I141:I142)</f>
        <v>0</v>
      </c>
      <c r="J140" s="137">
        <f t="shared" ref="J140" si="223">SUM(J141:J142)</f>
        <v>1</v>
      </c>
      <c r="K140" s="137">
        <f t="shared" ref="K140" si="224">SUM(K141:K142)</f>
        <v>1</v>
      </c>
      <c r="L140" s="137">
        <f t="shared" ref="L140" si="225">SUM(L141:L142)</f>
        <v>0</v>
      </c>
      <c r="M140" s="137">
        <f t="shared" ref="M140" si="226">SUM(M141:M142)</f>
        <v>0</v>
      </c>
      <c r="N140" s="137">
        <f t="shared" ref="N140" si="227">SUM(N141:N142)</f>
        <v>0</v>
      </c>
      <c r="O140" s="137">
        <f t="shared" ref="O140" si="228">SUM(O141:O142)</f>
        <v>1</v>
      </c>
      <c r="P140" s="365">
        <f t="shared" ref="P140" si="229">SUM(P141:P142)</f>
        <v>0</v>
      </c>
      <c r="Q140" s="100">
        <f t="shared" ref="Q140" si="230">SUM(Q141:Q142)</f>
        <v>700000</v>
      </c>
      <c r="R140" s="100">
        <f t="shared" ref="R140" si="231">SUM(R141:R142)</f>
        <v>300000</v>
      </c>
      <c r="S140" s="100">
        <f>SUM(S141:S142)</f>
        <v>700000</v>
      </c>
      <c r="T140" s="137">
        <f t="shared" ref="T140" si="232">SUM(T141:T142)</f>
        <v>1</v>
      </c>
      <c r="U140" s="137">
        <f t="shared" ref="U140" si="233">SUM(U141:U142)</f>
        <v>1</v>
      </c>
      <c r="V140" s="137">
        <f t="shared" ref="V140" si="234">SUM(V141:V142)</f>
        <v>0</v>
      </c>
      <c r="W140" s="137">
        <f t="shared" ref="W140" si="235">SUM(W141:W142)</f>
        <v>0</v>
      </c>
      <c r="X140" s="137">
        <f t="shared" ref="X140" si="236">SUM(X141:X142)</f>
        <v>0</v>
      </c>
      <c r="Y140" s="137">
        <f t="shared" ref="Y140" si="237">SUM(Y141:Y142)</f>
        <v>1</v>
      </c>
      <c r="Z140" s="337"/>
      <c r="AA140" s="100">
        <f>SUM(AA141)</f>
        <v>0</v>
      </c>
      <c r="AB140" s="100">
        <f t="shared" ref="AB140:AJ140" si="238">SUM(AB141)</f>
        <v>0</v>
      </c>
      <c r="AC140" s="100">
        <f t="shared" si="238"/>
        <v>0</v>
      </c>
      <c r="AD140" s="100">
        <f t="shared" si="238"/>
        <v>0</v>
      </c>
      <c r="AE140" s="100">
        <f t="shared" si="238"/>
        <v>0</v>
      </c>
      <c r="AF140" s="100">
        <f t="shared" si="238"/>
        <v>0</v>
      </c>
      <c r="AG140" s="100">
        <f t="shared" si="238"/>
        <v>0</v>
      </c>
      <c r="AH140" s="100">
        <f t="shared" si="238"/>
        <v>0</v>
      </c>
      <c r="AI140" s="100">
        <f t="shared" si="238"/>
        <v>0</v>
      </c>
      <c r="AJ140" s="100">
        <f t="shared" si="238"/>
        <v>1000000</v>
      </c>
      <c r="AK140" s="5"/>
      <c r="AL140" s="5"/>
      <c r="AM140" s="5"/>
      <c r="AN140" s="229"/>
      <c r="AO140" s="6"/>
      <c r="AP140" s="6"/>
      <c r="AQ140" s="314"/>
      <c r="AR140" s="215"/>
      <c r="AS140" s="215"/>
      <c r="AT140" s="215"/>
      <c r="AU140" s="215"/>
      <c r="AV140" s="214">
        <f>SUM(AV141)</f>
        <v>0</v>
      </c>
      <c r="AW140" s="214">
        <f t="shared" ref="AW140:BG140" si="239">SUM(AW141)</f>
        <v>0</v>
      </c>
      <c r="AX140" s="214">
        <f t="shared" si="239"/>
        <v>0</v>
      </c>
      <c r="AY140" s="214">
        <f t="shared" si="239"/>
        <v>0</v>
      </c>
      <c r="AZ140" s="214">
        <f t="shared" si="239"/>
        <v>0</v>
      </c>
      <c r="BA140" s="214">
        <f t="shared" si="239"/>
        <v>0</v>
      </c>
      <c r="BB140" s="214">
        <f t="shared" si="239"/>
        <v>0</v>
      </c>
      <c r="BC140" s="214">
        <f t="shared" si="239"/>
        <v>0</v>
      </c>
      <c r="BD140" s="214">
        <f t="shared" si="239"/>
        <v>0</v>
      </c>
      <c r="BE140" s="214">
        <f>SUM(BE141)</f>
        <v>1000000</v>
      </c>
      <c r="BF140" s="298">
        <f t="shared" si="239"/>
        <v>0</v>
      </c>
      <c r="BG140" s="214">
        <f t="shared" si="239"/>
        <v>0</v>
      </c>
    </row>
    <row r="141" spans="1:59" s="39" customFormat="1" ht="24" x14ac:dyDescent="0.25">
      <c r="A141" s="34">
        <v>4</v>
      </c>
      <c r="B141" s="173" t="s">
        <v>672</v>
      </c>
      <c r="C141" s="86" t="s">
        <v>413</v>
      </c>
      <c r="D141" s="87" t="s">
        <v>708</v>
      </c>
      <c r="E141" s="87" t="s">
        <v>83</v>
      </c>
      <c r="F141" s="87" t="s">
        <v>84</v>
      </c>
      <c r="G141" s="88" t="s">
        <v>85</v>
      </c>
      <c r="H141" s="90">
        <v>26</v>
      </c>
      <c r="I141" s="87" t="s">
        <v>86</v>
      </c>
      <c r="J141" s="86">
        <v>1</v>
      </c>
      <c r="K141" s="94">
        <v>1</v>
      </c>
      <c r="L141" s="95" t="s">
        <v>28</v>
      </c>
      <c r="M141" s="95"/>
      <c r="N141" s="95"/>
      <c r="O141" s="86">
        <f>SUM(K141:N141)</f>
        <v>1</v>
      </c>
      <c r="P141" s="92" t="s">
        <v>87</v>
      </c>
      <c r="Q141" s="93">
        <v>700000</v>
      </c>
      <c r="R141" s="93">
        <v>300000</v>
      </c>
      <c r="S141" s="93">
        <v>700000</v>
      </c>
      <c r="T141" s="86">
        <v>1</v>
      </c>
      <c r="U141" s="94">
        <v>1</v>
      </c>
      <c r="V141" s="95"/>
      <c r="W141" s="95"/>
      <c r="X141" s="95"/>
      <c r="Y141" s="86">
        <f>SUM(U141:X141)</f>
        <v>1</v>
      </c>
      <c r="Z141" s="154" t="s">
        <v>624</v>
      </c>
      <c r="AA141" s="93"/>
      <c r="AB141" s="93"/>
      <c r="AC141" s="93"/>
      <c r="AD141" s="93"/>
      <c r="AE141" s="93"/>
      <c r="AF141" s="93"/>
      <c r="AG141" s="93"/>
      <c r="AH141" s="93">
        <f t="shared" ref="AH141" si="240">ROUND((SUM(AA141,AB141,AC141,AD141,AE141,AG141)/1.16*0.03),2)</f>
        <v>0</v>
      </c>
      <c r="AI141" s="93">
        <f t="shared" ref="AI141" si="241">SUM(AA141:AH141)</f>
        <v>0</v>
      </c>
      <c r="AJ141" s="93">
        <f t="shared" ref="AJ141" si="242">S141+R141-AI141</f>
        <v>1000000</v>
      </c>
      <c r="AK141" s="37"/>
      <c r="AL141" s="37"/>
      <c r="AM141" s="37"/>
      <c r="AN141" s="230"/>
      <c r="AO141" s="34"/>
      <c r="AP141" s="34"/>
      <c r="AQ141" s="315"/>
      <c r="AR141" s="198"/>
      <c r="AS141" s="198"/>
      <c r="AT141" s="198"/>
      <c r="AU141" s="198"/>
      <c r="AV141" s="47"/>
      <c r="AW141" s="47"/>
      <c r="AX141" s="47"/>
      <c r="AY141" s="47"/>
      <c r="AZ141" s="47"/>
      <c r="BA141" s="47"/>
      <c r="BB141" s="47"/>
      <c r="BC141" s="47"/>
      <c r="BD141" s="47">
        <f>SUM(AV141:BC141)</f>
        <v>0</v>
      </c>
      <c r="BE141" s="47">
        <f>R141+S141-BD141</f>
        <v>1000000</v>
      </c>
      <c r="BF141" s="299"/>
      <c r="BG141" s="47"/>
    </row>
    <row r="142" spans="1:59" x14ac:dyDescent="0.25">
      <c r="A142" s="29"/>
      <c r="B142" s="174"/>
      <c r="C142" s="86"/>
      <c r="D142" s="87"/>
      <c r="E142" s="87"/>
      <c r="F142" s="87"/>
      <c r="G142" s="88"/>
      <c r="H142" s="90"/>
      <c r="I142" s="87"/>
      <c r="J142" s="86"/>
      <c r="K142" s="86"/>
      <c r="L142" s="86"/>
      <c r="M142" s="86"/>
      <c r="N142" s="86"/>
      <c r="O142" s="86"/>
      <c r="P142" s="92"/>
      <c r="Q142" s="93"/>
      <c r="R142" s="93"/>
      <c r="S142" s="93"/>
      <c r="T142" s="86"/>
      <c r="U142" s="86"/>
      <c r="V142" s="86"/>
      <c r="W142" s="86"/>
      <c r="X142" s="86"/>
      <c r="Y142" s="86"/>
      <c r="Z142" s="154"/>
      <c r="AA142" s="93"/>
      <c r="AB142" s="93"/>
      <c r="AC142" s="93"/>
      <c r="AD142" s="93"/>
      <c r="AE142" s="93"/>
      <c r="AF142" s="93"/>
      <c r="AG142" s="93"/>
      <c r="AH142" s="93"/>
      <c r="AI142" s="93"/>
      <c r="AJ142" s="93"/>
      <c r="AK142" s="29"/>
      <c r="AL142" s="29"/>
      <c r="AM142" s="29"/>
      <c r="AN142" s="231"/>
      <c r="AO142" s="30"/>
      <c r="AP142" s="30"/>
      <c r="AQ142" s="309"/>
      <c r="AR142" s="217"/>
      <c r="AS142" s="217"/>
      <c r="AT142" s="217"/>
      <c r="AU142" s="217"/>
      <c r="AV142" s="216"/>
      <c r="AW142" s="216"/>
      <c r="AX142" s="216"/>
      <c r="AY142" s="216"/>
      <c r="AZ142" s="216"/>
      <c r="BA142" s="216"/>
      <c r="BB142" s="216"/>
      <c r="BC142" s="216"/>
      <c r="BD142" s="216"/>
      <c r="BE142" s="216"/>
      <c r="BF142" s="292"/>
      <c r="BG142" s="216"/>
    </row>
    <row r="143" spans="1:59" s="9" customFormat="1" ht="15.75" x14ac:dyDescent="0.25">
      <c r="A143" s="5"/>
      <c r="B143" s="174"/>
      <c r="C143" s="137"/>
      <c r="D143" s="142" t="s">
        <v>215</v>
      </c>
      <c r="E143" s="138"/>
      <c r="F143" s="138"/>
      <c r="G143" s="139"/>
      <c r="H143" s="140">
        <f>SUM(H144:H146)</f>
        <v>347</v>
      </c>
      <c r="I143" s="138">
        <f t="shared" ref="I143:Y143" si="243">SUM(I144:I146)</f>
        <v>0</v>
      </c>
      <c r="J143" s="137">
        <f t="shared" si="243"/>
        <v>3</v>
      </c>
      <c r="K143" s="137">
        <f t="shared" si="243"/>
        <v>7</v>
      </c>
      <c r="L143" s="137">
        <f t="shared" si="243"/>
        <v>0</v>
      </c>
      <c r="M143" s="137">
        <f t="shared" si="243"/>
        <v>0</v>
      </c>
      <c r="N143" s="137">
        <f t="shared" si="243"/>
        <v>4</v>
      </c>
      <c r="O143" s="137">
        <f t="shared" si="243"/>
        <v>11</v>
      </c>
      <c r="P143" s="365">
        <f t="shared" si="243"/>
        <v>0</v>
      </c>
      <c r="Q143" s="100">
        <f t="shared" si="243"/>
        <v>4140000</v>
      </c>
      <c r="R143" s="100">
        <f t="shared" si="243"/>
        <v>0</v>
      </c>
      <c r="S143" s="100">
        <f>SUM(S144:S146)</f>
        <v>5100000</v>
      </c>
      <c r="T143" s="137">
        <f t="shared" si="243"/>
        <v>3</v>
      </c>
      <c r="U143" s="137">
        <f t="shared" si="243"/>
        <v>6</v>
      </c>
      <c r="V143" s="137">
        <f t="shared" si="243"/>
        <v>0</v>
      </c>
      <c r="W143" s="137">
        <f t="shared" si="243"/>
        <v>0</v>
      </c>
      <c r="X143" s="137">
        <f t="shared" si="243"/>
        <v>3</v>
      </c>
      <c r="Y143" s="137">
        <f t="shared" si="243"/>
        <v>9</v>
      </c>
      <c r="Z143" s="337"/>
      <c r="AA143" s="100">
        <f>SUM(AA144,AA145,AA146)</f>
        <v>0</v>
      </c>
      <c r="AB143" s="100">
        <f t="shared" ref="AB143:AJ143" si="244">SUM(AB144,AB145,AB146)</f>
        <v>0</v>
      </c>
      <c r="AC143" s="100">
        <f t="shared" si="244"/>
        <v>0</v>
      </c>
      <c r="AD143" s="100">
        <f t="shared" si="244"/>
        <v>0</v>
      </c>
      <c r="AE143" s="100">
        <f t="shared" si="244"/>
        <v>0</v>
      </c>
      <c r="AF143" s="100">
        <f t="shared" si="244"/>
        <v>0</v>
      </c>
      <c r="AG143" s="100">
        <f t="shared" si="244"/>
        <v>0</v>
      </c>
      <c r="AH143" s="100">
        <f t="shared" si="244"/>
        <v>0</v>
      </c>
      <c r="AI143" s="100">
        <f t="shared" si="244"/>
        <v>0</v>
      </c>
      <c r="AJ143" s="100">
        <f t="shared" si="244"/>
        <v>5100000</v>
      </c>
      <c r="AK143" s="5"/>
      <c r="AL143" s="5"/>
      <c r="AM143" s="5"/>
      <c r="AN143" s="229"/>
      <c r="AO143" s="6"/>
      <c r="AP143" s="6"/>
      <c r="AQ143" s="314"/>
      <c r="AR143" s="215"/>
      <c r="AS143" s="215"/>
      <c r="AT143" s="215"/>
      <c r="AU143" s="215"/>
      <c r="AV143" s="214">
        <f>SUM(AV144,AV145,AV146)</f>
        <v>0</v>
      </c>
      <c r="AW143" s="214">
        <f t="shared" ref="AW143:BG143" si="245">SUM(AW144,AW145,AW146)</f>
        <v>0</v>
      </c>
      <c r="AX143" s="214">
        <f t="shared" si="245"/>
        <v>0</v>
      </c>
      <c r="AY143" s="214">
        <f t="shared" si="245"/>
        <v>0</v>
      </c>
      <c r="AZ143" s="214">
        <f t="shared" si="245"/>
        <v>0</v>
      </c>
      <c r="BA143" s="214">
        <f t="shared" si="245"/>
        <v>0</v>
      </c>
      <c r="BB143" s="214">
        <f t="shared" si="245"/>
        <v>0</v>
      </c>
      <c r="BC143" s="214">
        <f t="shared" si="245"/>
        <v>0</v>
      </c>
      <c r="BD143" s="214">
        <f t="shared" si="245"/>
        <v>0</v>
      </c>
      <c r="BE143" s="214">
        <f>SUM(BE144,BE145,BE146)</f>
        <v>5100000</v>
      </c>
      <c r="BF143" s="298">
        <f t="shared" si="245"/>
        <v>0</v>
      </c>
      <c r="BG143" s="214">
        <f t="shared" si="245"/>
        <v>0</v>
      </c>
    </row>
    <row r="144" spans="1:59" s="39" customFormat="1" ht="36" x14ac:dyDescent="0.25">
      <c r="A144" s="34">
        <v>4</v>
      </c>
      <c r="B144" s="173"/>
      <c r="C144" s="86" t="s">
        <v>441</v>
      </c>
      <c r="D144" s="87" t="s">
        <v>557</v>
      </c>
      <c r="E144" s="89" t="s">
        <v>214</v>
      </c>
      <c r="F144" s="88" t="s">
        <v>215</v>
      </c>
      <c r="G144" s="89" t="s">
        <v>216</v>
      </c>
      <c r="H144" s="90">
        <v>22</v>
      </c>
      <c r="I144" s="86" t="s">
        <v>217</v>
      </c>
      <c r="J144" s="86">
        <v>1</v>
      </c>
      <c r="K144" s="94">
        <v>1</v>
      </c>
      <c r="L144" s="94"/>
      <c r="M144" s="94"/>
      <c r="N144" s="86">
        <v>1</v>
      </c>
      <c r="O144" s="86">
        <f>SUM(K144:N144)</f>
        <v>2</v>
      </c>
      <c r="P144" s="92" t="s">
        <v>218</v>
      </c>
      <c r="Q144" s="96">
        <v>620000</v>
      </c>
      <c r="R144" s="96"/>
      <c r="S144" s="96">
        <v>900000</v>
      </c>
      <c r="T144" s="86">
        <v>1</v>
      </c>
      <c r="U144" s="94">
        <v>1</v>
      </c>
      <c r="V144" s="94"/>
      <c r="W144" s="94"/>
      <c r="X144" s="86"/>
      <c r="Y144" s="86">
        <f>SUM(U144:X144)</f>
        <v>1</v>
      </c>
      <c r="Z144" s="154" t="s">
        <v>625</v>
      </c>
      <c r="AA144" s="96"/>
      <c r="AB144" s="96"/>
      <c r="AC144" s="96"/>
      <c r="AD144" s="96"/>
      <c r="AE144" s="96"/>
      <c r="AF144" s="96"/>
      <c r="AG144" s="96"/>
      <c r="AH144" s="96">
        <f t="shared" ref="AH144:AH146" si="246">ROUND((SUM(AA144,AB144,AC144,AD144,AE144,AG144)/1.16*0.03),2)</f>
        <v>0</v>
      </c>
      <c r="AI144" s="96">
        <f t="shared" ref="AI144:AI146" si="247">SUM(AA144:AH144)</f>
        <v>0</v>
      </c>
      <c r="AJ144" s="96">
        <f t="shared" ref="AJ144:AJ146" si="248">S144+R144-AI144</f>
        <v>900000</v>
      </c>
      <c r="AK144" s="37"/>
      <c r="AL144" s="37"/>
      <c r="AM144" s="37"/>
      <c r="AN144" s="230"/>
      <c r="AO144" s="34"/>
      <c r="AP144" s="34"/>
      <c r="AQ144" s="315"/>
      <c r="AR144" s="198"/>
      <c r="AS144" s="198"/>
      <c r="AT144" s="198"/>
      <c r="AU144" s="198"/>
      <c r="AV144" s="47"/>
      <c r="AW144" s="47"/>
      <c r="AX144" s="47"/>
      <c r="AY144" s="47"/>
      <c r="AZ144" s="47"/>
      <c r="BA144" s="47"/>
      <c r="BB144" s="47"/>
      <c r="BC144" s="47"/>
      <c r="BD144" s="47">
        <f t="shared" ref="BD144:BD146" si="249">SUM(AV144:BC144)</f>
        <v>0</v>
      </c>
      <c r="BE144" s="47">
        <f t="shared" ref="BE144:BE146" si="250">R144+S144-BD144</f>
        <v>900000</v>
      </c>
      <c r="BF144" s="299"/>
      <c r="BG144" s="47"/>
    </row>
    <row r="145" spans="1:59" s="39" customFormat="1" ht="36" x14ac:dyDescent="0.25">
      <c r="A145" s="34">
        <v>4</v>
      </c>
      <c r="B145" s="173"/>
      <c r="C145" s="86" t="s">
        <v>484</v>
      </c>
      <c r="D145" s="87" t="s">
        <v>552</v>
      </c>
      <c r="E145" s="98" t="s">
        <v>376</v>
      </c>
      <c r="F145" s="98" t="s">
        <v>215</v>
      </c>
      <c r="G145" s="98" t="s">
        <v>377</v>
      </c>
      <c r="H145" s="90">
        <v>261</v>
      </c>
      <c r="I145" s="86" t="s">
        <v>378</v>
      </c>
      <c r="J145" s="103">
        <v>1</v>
      </c>
      <c r="K145" s="103">
        <v>4</v>
      </c>
      <c r="L145" s="103"/>
      <c r="M145" s="103"/>
      <c r="N145" s="103"/>
      <c r="O145" s="86">
        <f>SUM(K145:N145)</f>
        <v>4</v>
      </c>
      <c r="P145" s="92" t="s">
        <v>737</v>
      </c>
      <c r="Q145" s="104">
        <v>1770000</v>
      </c>
      <c r="R145" s="104"/>
      <c r="S145" s="104">
        <v>2000000</v>
      </c>
      <c r="T145" s="103">
        <v>1</v>
      </c>
      <c r="U145" s="103">
        <v>3</v>
      </c>
      <c r="V145" s="103"/>
      <c r="W145" s="103"/>
      <c r="X145" s="103"/>
      <c r="Y145" s="86">
        <f>SUM(U145:X145)</f>
        <v>3</v>
      </c>
      <c r="Z145" s="154" t="s">
        <v>738</v>
      </c>
      <c r="AA145" s="104"/>
      <c r="AB145" s="104"/>
      <c r="AC145" s="104"/>
      <c r="AD145" s="104"/>
      <c r="AE145" s="104"/>
      <c r="AF145" s="104"/>
      <c r="AG145" s="104"/>
      <c r="AH145" s="104">
        <f t="shared" si="246"/>
        <v>0</v>
      </c>
      <c r="AI145" s="104">
        <f t="shared" si="247"/>
        <v>0</v>
      </c>
      <c r="AJ145" s="104">
        <f t="shared" si="248"/>
        <v>2000000</v>
      </c>
      <c r="AK145" s="37"/>
      <c r="AL145" s="37"/>
      <c r="AM145" s="37"/>
      <c r="AN145" s="230"/>
      <c r="AO145" s="34"/>
      <c r="AP145" s="34"/>
      <c r="AQ145" s="315"/>
      <c r="AR145" s="198"/>
      <c r="AS145" s="198"/>
      <c r="AT145" s="198"/>
      <c r="AU145" s="198"/>
      <c r="AV145" s="47"/>
      <c r="AW145" s="47"/>
      <c r="AX145" s="47"/>
      <c r="AY145" s="47"/>
      <c r="AZ145" s="47"/>
      <c r="BA145" s="47"/>
      <c r="BB145" s="47"/>
      <c r="BC145" s="47"/>
      <c r="BD145" s="47">
        <f t="shared" si="249"/>
        <v>0</v>
      </c>
      <c r="BE145" s="47">
        <f t="shared" si="250"/>
        <v>2000000</v>
      </c>
      <c r="BF145" s="299"/>
      <c r="BG145" s="47"/>
    </row>
    <row r="146" spans="1:59" s="39" customFormat="1" ht="48" x14ac:dyDescent="0.25">
      <c r="A146" s="34">
        <v>4</v>
      </c>
      <c r="B146" s="173"/>
      <c r="C146" s="86" t="s">
        <v>487</v>
      </c>
      <c r="D146" s="87" t="s">
        <v>553</v>
      </c>
      <c r="E146" s="98" t="s">
        <v>752</v>
      </c>
      <c r="F146" s="98" t="s">
        <v>215</v>
      </c>
      <c r="G146" s="98" t="s">
        <v>386</v>
      </c>
      <c r="H146" s="90">
        <v>64</v>
      </c>
      <c r="I146" s="86" t="s">
        <v>387</v>
      </c>
      <c r="J146" s="103">
        <v>1</v>
      </c>
      <c r="K146" s="94">
        <v>2</v>
      </c>
      <c r="L146" s="95" t="s">
        <v>28</v>
      </c>
      <c r="M146" s="95"/>
      <c r="N146" s="86">
        <v>3</v>
      </c>
      <c r="O146" s="86">
        <f>SUM(K146:N146)</f>
        <v>5</v>
      </c>
      <c r="P146" s="92" t="s">
        <v>388</v>
      </c>
      <c r="Q146" s="104">
        <v>1750000</v>
      </c>
      <c r="R146" s="104"/>
      <c r="S146" s="104">
        <v>2200000</v>
      </c>
      <c r="T146" s="103">
        <v>1</v>
      </c>
      <c r="U146" s="94">
        <v>2</v>
      </c>
      <c r="V146" s="95"/>
      <c r="W146" s="95"/>
      <c r="X146" s="86">
        <v>3</v>
      </c>
      <c r="Y146" s="86">
        <f>SUM(U146:X146)</f>
        <v>5</v>
      </c>
      <c r="Z146" s="154" t="s">
        <v>626</v>
      </c>
      <c r="AA146" s="104"/>
      <c r="AB146" s="104"/>
      <c r="AC146" s="104"/>
      <c r="AD146" s="104"/>
      <c r="AE146" s="104"/>
      <c r="AF146" s="104"/>
      <c r="AG146" s="104"/>
      <c r="AH146" s="104">
        <f t="shared" si="246"/>
        <v>0</v>
      </c>
      <c r="AI146" s="104">
        <f t="shared" si="247"/>
        <v>0</v>
      </c>
      <c r="AJ146" s="104">
        <f t="shared" si="248"/>
        <v>2200000</v>
      </c>
      <c r="AK146" s="37"/>
      <c r="AL146" s="37"/>
      <c r="AM146" s="37"/>
      <c r="AN146" s="230"/>
      <c r="AO146" s="34"/>
      <c r="AP146" s="34"/>
      <c r="AQ146" s="315"/>
      <c r="AR146" s="198"/>
      <c r="AS146" s="198"/>
      <c r="AT146" s="198"/>
      <c r="AU146" s="198"/>
      <c r="AV146" s="47"/>
      <c r="AW146" s="47"/>
      <c r="AX146" s="47"/>
      <c r="AY146" s="47"/>
      <c r="AZ146" s="47"/>
      <c r="BA146" s="47"/>
      <c r="BB146" s="47"/>
      <c r="BC146" s="47"/>
      <c r="BD146" s="47">
        <f t="shared" si="249"/>
        <v>0</v>
      </c>
      <c r="BE146" s="47">
        <f t="shared" si="250"/>
        <v>2200000</v>
      </c>
      <c r="BF146" s="299"/>
      <c r="BG146" s="47"/>
    </row>
    <row r="147" spans="1:59" x14ac:dyDescent="0.25">
      <c r="A147" s="29"/>
      <c r="B147" s="174"/>
      <c r="C147" s="86"/>
      <c r="D147" s="87"/>
      <c r="E147" s="87"/>
      <c r="F147" s="87"/>
      <c r="G147" s="88"/>
      <c r="H147" s="90"/>
      <c r="I147" s="87"/>
      <c r="J147" s="86"/>
      <c r="K147" s="86"/>
      <c r="L147" s="86"/>
      <c r="M147" s="86"/>
      <c r="N147" s="86"/>
      <c r="O147" s="86"/>
      <c r="P147" s="92"/>
      <c r="Q147" s="93"/>
      <c r="R147" s="93"/>
      <c r="S147" s="93"/>
      <c r="T147" s="86"/>
      <c r="U147" s="86"/>
      <c r="V147" s="86"/>
      <c r="W147" s="86"/>
      <c r="X147" s="86"/>
      <c r="Y147" s="86"/>
      <c r="Z147" s="154"/>
      <c r="AA147" s="93"/>
      <c r="AB147" s="93"/>
      <c r="AC147" s="93"/>
      <c r="AD147" s="93"/>
      <c r="AE147" s="93"/>
      <c r="AF147" s="93"/>
      <c r="AG147" s="93"/>
      <c r="AH147" s="93"/>
      <c r="AI147" s="93"/>
      <c r="AJ147" s="93"/>
      <c r="AK147" s="29"/>
      <c r="AL147" s="29"/>
      <c r="AM147" s="29"/>
      <c r="AN147" s="231"/>
      <c r="AO147" s="30"/>
      <c r="AP147" s="30"/>
      <c r="AQ147" s="309"/>
      <c r="AR147" s="217"/>
      <c r="AS147" s="217"/>
      <c r="AT147" s="217"/>
      <c r="AU147" s="217"/>
      <c r="AV147" s="216"/>
      <c r="AW147" s="216"/>
      <c r="AX147" s="216"/>
      <c r="AY147" s="216"/>
      <c r="AZ147" s="216"/>
      <c r="BA147" s="216"/>
      <c r="BB147" s="216"/>
      <c r="BC147" s="216"/>
      <c r="BD147" s="216"/>
      <c r="BE147" s="216"/>
      <c r="BF147" s="292"/>
      <c r="BG147" s="216"/>
    </row>
    <row r="148" spans="1:59" s="9" customFormat="1" ht="15.75" x14ac:dyDescent="0.25">
      <c r="A148" s="5"/>
      <c r="B148" s="174"/>
      <c r="C148" s="137"/>
      <c r="D148" s="142" t="s">
        <v>222</v>
      </c>
      <c r="E148" s="138"/>
      <c r="F148" s="138"/>
      <c r="G148" s="139"/>
      <c r="H148" s="140">
        <f>SUM(H149:H155)</f>
        <v>203</v>
      </c>
      <c r="I148" s="138">
        <f t="shared" ref="I148:Y148" si="251">SUM(I149:I155)</f>
        <v>0</v>
      </c>
      <c r="J148" s="137">
        <f t="shared" si="251"/>
        <v>1</v>
      </c>
      <c r="K148" s="137">
        <f t="shared" si="251"/>
        <v>0</v>
      </c>
      <c r="L148" s="137">
        <f t="shared" si="251"/>
        <v>0</v>
      </c>
      <c r="M148" s="137">
        <f t="shared" si="251"/>
        <v>0</v>
      </c>
      <c r="N148" s="137">
        <f t="shared" si="251"/>
        <v>0</v>
      </c>
      <c r="O148" s="137">
        <f t="shared" si="251"/>
        <v>0</v>
      </c>
      <c r="P148" s="365">
        <f t="shared" si="251"/>
        <v>0</v>
      </c>
      <c r="Q148" s="100">
        <f t="shared" si="251"/>
        <v>1200000</v>
      </c>
      <c r="R148" s="100">
        <f t="shared" si="251"/>
        <v>0</v>
      </c>
      <c r="S148" s="100">
        <f>SUM(S149:S155)</f>
        <v>508753.16000000003</v>
      </c>
      <c r="T148" s="137">
        <f t="shared" si="251"/>
        <v>2</v>
      </c>
      <c r="U148" s="137">
        <f t="shared" si="251"/>
        <v>0</v>
      </c>
      <c r="V148" s="137">
        <f t="shared" si="251"/>
        <v>0</v>
      </c>
      <c r="W148" s="137">
        <f t="shared" si="251"/>
        <v>0</v>
      </c>
      <c r="X148" s="137">
        <f t="shared" si="251"/>
        <v>0</v>
      </c>
      <c r="Y148" s="137">
        <f t="shared" si="251"/>
        <v>0</v>
      </c>
      <c r="Z148" s="337"/>
      <c r="AA148" s="100">
        <f t="shared" ref="AA148:AJ148" si="252">SUM(AA149,AA154)</f>
        <v>0</v>
      </c>
      <c r="AB148" s="100">
        <f t="shared" si="252"/>
        <v>0</v>
      </c>
      <c r="AC148" s="100">
        <f t="shared" si="252"/>
        <v>0</v>
      </c>
      <c r="AD148" s="100">
        <f t="shared" si="252"/>
        <v>0</v>
      </c>
      <c r="AE148" s="100">
        <f t="shared" si="252"/>
        <v>0</v>
      </c>
      <c r="AF148" s="100">
        <f t="shared" si="252"/>
        <v>0</v>
      </c>
      <c r="AG148" s="100">
        <f t="shared" si="252"/>
        <v>0</v>
      </c>
      <c r="AH148" s="100">
        <f t="shared" si="252"/>
        <v>0</v>
      </c>
      <c r="AI148" s="100">
        <f t="shared" si="252"/>
        <v>0</v>
      </c>
      <c r="AJ148" s="100">
        <f t="shared" si="252"/>
        <v>508753.16000000003</v>
      </c>
      <c r="AK148" s="5"/>
      <c r="AL148" s="5"/>
      <c r="AM148" s="5"/>
      <c r="AN148" s="229"/>
      <c r="AO148" s="6"/>
      <c r="AP148" s="6"/>
      <c r="AQ148" s="314"/>
      <c r="AR148" s="215"/>
      <c r="AS148" s="215"/>
      <c r="AT148" s="215"/>
      <c r="AU148" s="215"/>
      <c r="AV148" s="214">
        <f>SUM(AV149,AV154)</f>
        <v>203490.40159999998</v>
      </c>
      <c r="AW148" s="214">
        <f t="shared" ref="AW148:BG148" si="253">SUM(AW149,AW154)</f>
        <v>0</v>
      </c>
      <c r="AX148" s="214">
        <f t="shared" si="253"/>
        <v>0</v>
      </c>
      <c r="AY148" s="214">
        <f t="shared" si="253"/>
        <v>0</v>
      </c>
      <c r="AZ148" s="214">
        <f t="shared" si="253"/>
        <v>0</v>
      </c>
      <c r="BA148" s="214">
        <f t="shared" si="253"/>
        <v>0</v>
      </c>
      <c r="BB148" s="214">
        <f t="shared" si="253"/>
        <v>0</v>
      </c>
      <c r="BC148" s="214">
        <f t="shared" si="253"/>
        <v>5262.68</v>
      </c>
      <c r="BD148" s="214">
        <f t="shared" si="253"/>
        <v>208753.08159999998</v>
      </c>
      <c r="BE148" s="214">
        <f>SUM(BE149,BE154)</f>
        <v>300000.0784</v>
      </c>
      <c r="BF148" s="298">
        <f t="shared" si="253"/>
        <v>0</v>
      </c>
      <c r="BG148" s="214">
        <f t="shared" si="253"/>
        <v>0</v>
      </c>
    </row>
    <row r="149" spans="1:59" s="39" customFormat="1" x14ac:dyDescent="0.25">
      <c r="A149" s="34">
        <v>4</v>
      </c>
      <c r="B149" s="173"/>
      <c r="C149" s="86" t="s">
        <v>451</v>
      </c>
      <c r="D149" s="87" t="s">
        <v>709</v>
      </c>
      <c r="E149" s="98" t="s">
        <v>252</v>
      </c>
      <c r="F149" s="98" t="s">
        <v>222</v>
      </c>
      <c r="G149" s="98" t="s">
        <v>253</v>
      </c>
      <c r="H149" s="90">
        <v>145</v>
      </c>
      <c r="I149" s="86" t="s">
        <v>254</v>
      </c>
      <c r="J149" s="103">
        <v>1</v>
      </c>
      <c r="K149" s="86" t="s">
        <v>158</v>
      </c>
      <c r="L149" s="95"/>
      <c r="M149" s="95"/>
      <c r="N149" s="86"/>
      <c r="O149" s="86">
        <f>SUM(K149:N149)</f>
        <v>0</v>
      </c>
      <c r="P149" s="92" t="s">
        <v>232</v>
      </c>
      <c r="Q149" s="78">
        <v>1200000</v>
      </c>
      <c r="R149" s="78"/>
      <c r="S149" s="104">
        <v>300000</v>
      </c>
      <c r="T149" s="103">
        <v>1</v>
      </c>
      <c r="U149" s="88" t="s">
        <v>753</v>
      </c>
      <c r="V149" s="95"/>
      <c r="W149" s="95"/>
      <c r="X149" s="86"/>
      <c r="Y149" s="86"/>
      <c r="Z149" s="154" t="s">
        <v>232</v>
      </c>
      <c r="AA149" s="78"/>
      <c r="AB149" s="78"/>
      <c r="AC149" s="78"/>
      <c r="AD149" s="78"/>
      <c r="AE149" s="78"/>
      <c r="AF149" s="78"/>
      <c r="AG149" s="78"/>
      <c r="AH149" s="78">
        <f t="shared" ref="AH149" si="254">ROUND((SUM(AA149,AB149,AC149,AD149,AE149,AG149)/1.16*0.03),2)</f>
        <v>0</v>
      </c>
      <c r="AI149" s="78">
        <f t="shared" ref="AI149" si="255">SUM(AA149:AH149)</f>
        <v>0</v>
      </c>
      <c r="AJ149" s="78">
        <f t="shared" ref="AJ149" si="256">S149+R149-AI149</f>
        <v>300000</v>
      </c>
      <c r="AK149" s="37"/>
      <c r="AL149" s="37"/>
      <c r="AM149" s="37"/>
      <c r="AN149" s="230"/>
      <c r="AO149" s="34"/>
      <c r="AP149" s="34"/>
      <c r="AQ149" s="315"/>
      <c r="AR149" s="198"/>
      <c r="AS149" s="198"/>
      <c r="AT149" s="198"/>
      <c r="AU149" s="198"/>
      <c r="AV149" s="47"/>
      <c r="AW149" s="47"/>
      <c r="AX149" s="47"/>
      <c r="AY149" s="47"/>
      <c r="AZ149" s="47"/>
      <c r="BA149" s="47"/>
      <c r="BB149" s="47"/>
      <c r="BC149" s="47"/>
      <c r="BD149" s="47">
        <f>SUM(AV149:BC149)</f>
        <v>0</v>
      </c>
      <c r="BE149" s="47">
        <f>R149+S149-BD149</f>
        <v>300000</v>
      </c>
      <c r="BF149" s="299"/>
      <c r="BG149" s="47"/>
    </row>
    <row r="150" spans="1:59" s="39" customFormat="1" hidden="1" outlineLevel="1" x14ac:dyDescent="0.25">
      <c r="A150" s="34"/>
      <c r="B150" s="173"/>
      <c r="C150" s="86"/>
      <c r="D150" s="87"/>
      <c r="E150" s="98"/>
      <c r="F150" s="98"/>
      <c r="G150" s="98"/>
      <c r="H150" s="90"/>
      <c r="I150" s="86"/>
      <c r="J150" s="103"/>
      <c r="K150" s="86"/>
      <c r="L150" s="95"/>
      <c r="M150" s="95"/>
      <c r="N150" s="86"/>
      <c r="O150" s="86"/>
      <c r="P150" s="92"/>
      <c r="Q150" s="78"/>
      <c r="R150" s="78"/>
      <c r="S150" s="104"/>
      <c r="T150" s="104"/>
      <c r="U150" s="103"/>
      <c r="V150" s="88"/>
      <c r="W150" s="95"/>
      <c r="X150" s="95"/>
      <c r="Y150" s="86"/>
      <c r="Z150" s="345"/>
      <c r="AA150" s="78"/>
      <c r="AB150" s="78"/>
      <c r="AC150" s="78"/>
      <c r="AD150" s="78"/>
      <c r="AE150" s="78"/>
      <c r="AF150" s="78"/>
      <c r="AG150" s="78"/>
      <c r="AH150" s="78"/>
      <c r="AI150" s="78"/>
      <c r="AJ150" s="78"/>
      <c r="AK150" s="47" t="s">
        <v>691</v>
      </c>
      <c r="AL150" s="197" t="s">
        <v>692</v>
      </c>
      <c r="AM150" s="197" t="s">
        <v>693</v>
      </c>
      <c r="AN150" s="224" t="s">
        <v>694</v>
      </c>
      <c r="AO150" s="222" t="s">
        <v>695</v>
      </c>
      <c r="AP150" s="34" t="s">
        <v>696</v>
      </c>
      <c r="AQ150" s="315"/>
      <c r="AR150" s="198">
        <v>42567</v>
      </c>
      <c r="AS150" s="198">
        <v>42642</v>
      </c>
      <c r="AT150" s="198"/>
      <c r="AU150" s="198"/>
      <c r="AV150" s="47">
        <f>175422.76*1.16</f>
        <v>203490.40159999998</v>
      </c>
      <c r="AW150" s="47"/>
      <c r="AX150" s="47"/>
      <c r="AY150" s="47"/>
      <c r="AZ150" s="47"/>
      <c r="BA150" s="47"/>
      <c r="BB150" s="47"/>
      <c r="BC150" s="47"/>
      <c r="BD150" s="47"/>
      <c r="BE150" s="47"/>
      <c r="BF150" s="299"/>
      <c r="BG150" s="47"/>
    </row>
    <row r="151" spans="1:59" s="39" customFormat="1" hidden="1" outlineLevel="1" x14ac:dyDescent="0.25">
      <c r="A151" s="34"/>
      <c r="B151" s="173"/>
      <c r="C151" s="86"/>
      <c r="D151" s="87"/>
      <c r="E151" s="98"/>
      <c r="F151" s="98"/>
      <c r="G151" s="98"/>
      <c r="H151" s="90"/>
      <c r="I151" s="86"/>
      <c r="J151" s="103"/>
      <c r="K151" s="86"/>
      <c r="L151" s="95"/>
      <c r="M151" s="95"/>
      <c r="N151" s="86"/>
      <c r="O151" s="86"/>
      <c r="P151" s="92"/>
      <c r="Q151" s="78"/>
      <c r="R151" s="78"/>
      <c r="S151" s="104"/>
      <c r="T151" s="104"/>
      <c r="U151" s="103"/>
      <c r="V151" s="88"/>
      <c r="W151" s="95"/>
      <c r="X151" s="95"/>
      <c r="Y151" s="86"/>
      <c r="Z151" s="345"/>
      <c r="AA151" s="78"/>
      <c r="AB151" s="78"/>
      <c r="AC151" s="78"/>
      <c r="AD151" s="78"/>
      <c r="AE151" s="78"/>
      <c r="AF151" s="78"/>
      <c r="AG151" s="78"/>
      <c r="AH151" s="78"/>
      <c r="AI151" s="78"/>
      <c r="AJ151" s="78"/>
      <c r="AK151" s="47"/>
      <c r="AL151" s="197"/>
      <c r="AM151" s="197"/>
      <c r="AN151" s="224"/>
      <c r="AO151" s="222"/>
      <c r="AP151" s="34"/>
      <c r="AQ151" s="315"/>
      <c r="AR151" s="198"/>
      <c r="AS151" s="198"/>
      <c r="AT151" s="198"/>
      <c r="AU151" s="198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  <c r="BF151" s="299"/>
      <c r="BG151" s="47"/>
    </row>
    <row r="152" spans="1:59" s="39" customFormat="1" hidden="1" outlineLevel="1" x14ac:dyDescent="0.25">
      <c r="A152" s="34"/>
      <c r="B152" s="173"/>
      <c r="C152" s="86"/>
      <c r="D152" s="87"/>
      <c r="E152" s="98"/>
      <c r="F152" s="98"/>
      <c r="G152" s="98"/>
      <c r="H152" s="90"/>
      <c r="I152" s="86"/>
      <c r="J152" s="103"/>
      <c r="K152" s="86"/>
      <c r="L152" s="95"/>
      <c r="M152" s="95"/>
      <c r="N152" s="86"/>
      <c r="O152" s="86"/>
      <c r="P152" s="92"/>
      <c r="Q152" s="78"/>
      <c r="R152" s="78"/>
      <c r="S152" s="104"/>
      <c r="T152" s="104"/>
      <c r="U152" s="103"/>
      <c r="V152" s="88"/>
      <c r="W152" s="95"/>
      <c r="X152" s="95"/>
      <c r="Y152" s="86"/>
      <c r="Z152" s="345"/>
      <c r="AA152" s="78"/>
      <c r="AB152" s="78"/>
      <c r="AC152" s="78"/>
      <c r="AD152" s="78"/>
      <c r="AE152" s="78"/>
      <c r="AF152" s="78"/>
      <c r="AG152" s="78"/>
      <c r="AH152" s="78"/>
      <c r="AI152" s="78"/>
      <c r="AJ152" s="78"/>
      <c r="AK152" s="47"/>
      <c r="AL152" s="197"/>
      <c r="AM152" s="197"/>
      <c r="AN152" s="224"/>
      <c r="AO152" s="222"/>
      <c r="AP152" s="34"/>
      <c r="AQ152" s="315"/>
      <c r="AR152" s="198"/>
      <c r="AS152" s="198"/>
      <c r="AT152" s="198"/>
      <c r="AU152" s="198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  <c r="BF152" s="299"/>
      <c r="BG152" s="47"/>
    </row>
    <row r="153" spans="1:59" s="39" customFormat="1" hidden="1" outlineLevel="1" x14ac:dyDescent="0.25">
      <c r="A153" s="34"/>
      <c r="B153" s="173"/>
      <c r="C153" s="86"/>
      <c r="D153" s="87"/>
      <c r="E153" s="98"/>
      <c r="F153" s="98"/>
      <c r="G153" s="98"/>
      <c r="H153" s="90"/>
      <c r="I153" s="86"/>
      <c r="J153" s="103"/>
      <c r="K153" s="86"/>
      <c r="L153" s="95"/>
      <c r="M153" s="95"/>
      <c r="N153" s="86"/>
      <c r="O153" s="86"/>
      <c r="P153" s="92"/>
      <c r="Q153" s="78"/>
      <c r="R153" s="78"/>
      <c r="S153" s="104"/>
      <c r="T153" s="104"/>
      <c r="U153" s="103"/>
      <c r="V153" s="88"/>
      <c r="W153" s="95"/>
      <c r="X153" s="95"/>
      <c r="Y153" s="86"/>
      <c r="Z153" s="345"/>
      <c r="AA153" s="78"/>
      <c r="AB153" s="78"/>
      <c r="AC153" s="78"/>
      <c r="AD153" s="78"/>
      <c r="AE153" s="78"/>
      <c r="AF153" s="78"/>
      <c r="AG153" s="78"/>
      <c r="AH153" s="78"/>
      <c r="AI153" s="78"/>
      <c r="AJ153" s="78"/>
      <c r="AK153" s="47"/>
      <c r="AL153" s="197"/>
      <c r="AM153" s="197"/>
      <c r="AN153" s="224"/>
      <c r="AO153" s="222"/>
      <c r="AP153" s="34"/>
      <c r="AQ153" s="315"/>
      <c r="AR153" s="198"/>
      <c r="AS153" s="198"/>
      <c r="AT153" s="198"/>
      <c r="AU153" s="198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  <c r="BF153" s="299"/>
      <c r="BG153" s="47"/>
    </row>
    <row r="154" spans="1:59" s="39" customFormat="1" ht="24" collapsed="1" x14ac:dyDescent="0.25">
      <c r="A154" s="34"/>
      <c r="B154" s="203"/>
      <c r="C154" s="204" t="s">
        <v>630</v>
      </c>
      <c r="D154" s="205" t="s">
        <v>710</v>
      </c>
      <c r="E154" s="206" t="s">
        <v>252</v>
      </c>
      <c r="F154" s="206" t="s">
        <v>222</v>
      </c>
      <c r="G154" s="206" t="s">
        <v>629</v>
      </c>
      <c r="H154" s="207">
        <v>58</v>
      </c>
      <c r="I154" s="204"/>
      <c r="J154" s="208"/>
      <c r="K154" s="204"/>
      <c r="L154" s="209"/>
      <c r="M154" s="209"/>
      <c r="N154" s="204"/>
      <c r="O154" s="204"/>
      <c r="P154" s="390"/>
      <c r="Q154" s="210">
        <v>0</v>
      </c>
      <c r="R154" s="210"/>
      <c r="S154" s="211">
        <v>208753.16</v>
      </c>
      <c r="T154" s="208">
        <v>1</v>
      </c>
      <c r="U154" s="212" t="s">
        <v>232</v>
      </c>
      <c r="V154" s="209"/>
      <c r="W154" s="209"/>
      <c r="X154" s="204"/>
      <c r="Y154" s="204"/>
      <c r="Z154" s="346" t="s">
        <v>631</v>
      </c>
      <c r="AA154" s="210"/>
      <c r="AB154" s="210"/>
      <c r="AC154" s="210"/>
      <c r="AD154" s="210"/>
      <c r="AE154" s="210"/>
      <c r="AF154" s="210"/>
      <c r="AG154" s="210"/>
      <c r="AH154" s="210">
        <f t="shared" ref="AH154" si="257">ROUND((SUM(AA154,AB154,AC154,AD154,AE154,AG154)/1.16*0.03),2)</f>
        <v>0</v>
      </c>
      <c r="AI154" s="210">
        <f t="shared" ref="AI154" si="258">SUM(AA154:AH154)</f>
        <v>0</v>
      </c>
      <c r="AJ154" s="210">
        <f t="shared" ref="AJ154" si="259">S154+R154-AI154</f>
        <v>208753.16</v>
      </c>
      <c r="AK154" s="256" t="s">
        <v>691</v>
      </c>
      <c r="AL154" s="256" t="s">
        <v>692</v>
      </c>
      <c r="AM154" s="256" t="s">
        <v>693</v>
      </c>
      <c r="AN154" s="257" t="s">
        <v>694</v>
      </c>
      <c r="AO154" s="258" t="s">
        <v>695</v>
      </c>
      <c r="AP154" s="258" t="s">
        <v>696</v>
      </c>
      <c r="AQ154" s="318"/>
      <c r="AR154" s="259">
        <v>42567</v>
      </c>
      <c r="AS154" s="259">
        <v>42642</v>
      </c>
      <c r="AT154" s="259"/>
      <c r="AU154" s="259"/>
      <c r="AV154" s="260">
        <f t="shared" ref="AV154" si="260">SUM(AV150:AV153)</f>
        <v>203490.40159999998</v>
      </c>
      <c r="AW154" s="260">
        <f t="shared" ref="AW154:BG154" si="261">SUM(AW150:AW153)</f>
        <v>0</v>
      </c>
      <c r="AX154" s="260">
        <f t="shared" si="261"/>
        <v>0</v>
      </c>
      <c r="AY154" s="260">
        <f t="shared" si="261"/>
        <v>0</v>
      </c>
      <c r="AZ154" s="260">
        <f t="shared" si="261"/>
        <v>0</v>
      </c>
      <c r="BA154" s="260">
        <f t="shared" si="261"/>
        <v>0</v>
      </c>
      <c r="BB154" s="260">
        <f t="shared" si="261"/>
        <v>0</v>
      </c>
      <c r="BC154" s="260">
        <f>ROUND((SUM(AV154,AW154,AX154,AY154,AZ154,BA154,BB154)/1.16*0.03),2)</f>
        <v>5262.68</v>
      </c>
      <c r="BD154" s="260">
        <f>SUM(AV154:BC154)</f>
        <v>208753.08159999998</v>
      </c>
      <c r="BE154" s="260">
        <f>R154+S154-BD154</f>
        <v>7.8400000027613714E-2</v>
      </c>
      <c r="BF154" s="301">
        <f t="shared" si="261"/>
        <v>0</v>
      </c>
      <c r="BG154" s="260">
        <f t="shared" si="261"/>
        <v>0</v>
      </c>
    </row>
    <row r="155" spans="1:59" x14ac:dyDescent="0.25">
      <c r="A155" s="29"/>
      <c r="B155" s="174"/>
      <c r="C155" s="86"/>
      <c r="D155" s="87"/>
      <c r="E155" s="87"/>
      <c r="F155" s="87"/>
      <c r="G155" s="88"/>
      <c r="H155" s="90"/>
      <c r="I155" s="87"/>
      <c r="J155" s="86"/>
      <c r="K155" s="86"/>
      <c r="L155" s="86"/>
      <c r="M155" s="86"/>
      <c r="N155" s="86"/>
      <c r="O155" s="86"/>
      <c r="P155" s="92"/>
      <c r="Q155" s="93"/>
      <c r="R155" s="93"/>
      <c r="S155" s="93"/>
      <c r="T155" s="86"/>
      <c r="U155" s="86"/>
      <c r="V155" s="86"/>
      <c r="W155" s="86"/>
      <c r="X155" s="86"/>
      <c r="Y155" s="86"/>
      <c r="Z155" s="154"/>
      <c r="AA155" s="93"/>
      <c r="AB155" s="93"/>
      <c r="AC155" s="93"/>
      <c r="AD155" s="93"/>
      <c r="AE155" s="93"/>
      <c r="AF155" s="93"/>
      <c r="AG155" s="93"/>
      <c r="AH155" s="93"/>
      <c r="AI155" s="93"/>
      <c r="AJ155" s="93"/>
      <c r="AK155" s="29"/>
      <c r="AL155" s="29"/>
      <c r="AM155" s="29"/>
      <c r="AN155" s="231"/>
      <c r="AO155" s="30"/>
      <c r="AP155" s="30"/>
      <c r="AQ155" s="309"/>
      <c r="AR155" s="217"/>
      <c r="AS155" s="217"/>
      <c r="AT155" s="217"/>
      <c r="AU155" s="217"/>
      <c r="AV155" s="216"/>
      <c r="AW155" s="216"/>
      <c r="AX155" s="216"/>
      <c r="AY155" s="216"/>
      <c r="AZ155" s="216"/>
      <c r="BA155" s="216"/>
      <c r="BB155" s="216"/>
      <c r="BC155" s="216"/>
      <c r="BD155" s="216"/>
      <c r="BE155" s="216"/>
      <c r="BF155" s="292"/>
      <c r="BG155" s="216"/>
    </row>
    <row r="156" spans="1:59" s="9" customFormat="1" ht="15.75" x14ac:dyDescent="0.25">
      <c r="A156" s="5"/>
      <c r="B156" s="174"/>
      <c r="C156" s="137"/>
      <c r="D156" s="142" t="s">
        <v>150</v>
      </c>
      <c r="E156" s="138"/>
      <c r="F156" s="138"/>
      <c r="G156" s="139"/>
      <c r="H156" s="140">
        <f t="shared" ref="H156" si="262">SUM(H157:H158)</f>
        <v>78</v>
      </c>
      <c r="I156" s="138">
        <f t="shared" ref="I156" si="263">SUM(I157:I158)</f>
        <v>0</v>
      </c>
      <c r="J156" s="137">
        <f t="shared" ref="J156" si="264">SUM(J157:J158)</f>
        <v>1</v>
      </c>
      <c r="K156" s="137">
        <f t="shared" ref="K156" si="265">SUM(K157:K158)</f>
        <v>3</v>
      </c>
      <c r="L156" s="137">
        <f t="shared" ref="L156" si="266">SUM(L157:L158)</f>
        <v>0</v>
      </c>
      <c r="M156" s="137">
        <f t="shared" ref="M156" si="267">SUM(M157:M158)</f>
        <v>0</v>
      </c>
      <c r="N156" s="137">
        <f t="shared" ref="N156" si="268">SUM(N157:N158)</f>
        <v>0</v>
      </c>
      <c r="O156" s="137">
        <f t="shared" ref="O156" si="269">SUM(O157:O158)</f>
        <v>3</v>
      </c>
      <c r="P156" s="365">
        <f t="shared" ref="P156" si="270">SUM(P157:P158)</f>
        <v>0</v>
      </c>
      <c r="Q156" s="100">
        <f t="shared" ref="Q156" si="271">SUM(Q157:Q158)</f>
        <v>1380000</v>
      </c>
      <c r="R156" s="100">
        <f t="shared" ref="R156" si="272">SUM(R157:R158)</f>
        <v>0</v>
      </c>
      <c r="S156" s="100">
        <f>SUM(S157:S158)</f>
        <v>1500000</v>
      </c>
      <c r="T156" s="137">
        <f t="shared" ref="T156" si="273">SUM(T157:T158)</f>
        <v>1</v>
      </c>
      <c r="U156" s="137">
        <f t="shared" ref="U156" si="274">SUM(U157:U158)</f>
        <v>1</v>
      </c>
      <c r="V156" s="137">
        <f t="shared" ref="V156" si="275">SUM(V157:V158)</f>
        <v>0</v>
      </c>
      <c r="W156" s="137">
        <f t="shared" ref="W156" si="276">SUM(W157:W158)</f>
        <v>0</v>
      </c>
      <c r="X156" s="137">
        <f t="shared" ref="X156" si="277">SUM(X157:X158)</f>
        <v>0</v>
      </c>
      <c r="Y156" s="137">
        <f t="shared" ref="Y156" si="278">SUM(Y157:Y158)</f>
        <v>1</v>
      </c>
      <c r="Z156" s="337"/>
      <c r="AA156" s="100">
        <f>SUM(AA157)</f>
        <v>0</v>
      </c>
      <c r="AB156" s="100">
        <f t="shared" ref="AB156:AJ156" si="279">SUM(AB157)</f>
        <v>0</v>
      </c>
      <c r="AC156" s="100">
        <f t="shared" si="279"/>
        <v>0</v>
      </c>
      <c r="AD156" s="100">
        <f t="shared" si="279"/>
        <v>0</v>
      </c>
      <c r="AE156" s="100">
        <f t="shared" si="279"/>
        <v>0</v>
      </c>
      <c r="AF156" s="100">
        <f t="shared" si="279"/>
        <v>0</v>
      </c>
      <c r="AG156" s="100">
        <f t="shared" si="279"/>
        <v>0</v>
      </c>
      <c r="AH156" s="100">
        <f t="shared" si="279"/>
        <v>0</v>
      </c>
      <c r="AI156" s="100">
        <f t="shared" si="279"/>
        <v>0</v>
      </c>
      <c r="AJ156" s="100">
        <f t="shared" si="279"/>
        <v>1500000</v>
      </c>
      <c r="AK156" s="5"/>
      <c r="AL156" s="5"/>
      <c r="AM156" s="5"/>
      <c r="AN156" s="229"/>
      <c r="AO156" s="6"/>
      <c r="AP156" s="6"/>
      <c r="AQ156" s="314"/>
      <c r="AR156" s="215"/>
      <c r="AS156" s="215"/>
      <c r="AT156" s="215"/>
      <c r="AU156" s="215"/>
      <c r="AV156" s="214">
        <f>SUM(AV157)</f>
        <v>0</v>
      </c>
      <c r="AW156" s="214">
        <f t="shared" ref="AW156:BG156" si="280">SUM(AW157)</f>
        <v>0</v>
      </c>
      <c r="AX156" s="214">
        <f t="shared" si="280"/>
        <v>0</v>
      </c>
      <c r="AY156" s="214">
        <f t="shared" si="280"/>
        <v>0</v>
      </c>
      <c r="AZ156" s="214">
        <f t="shared" si="280"/>
        <v>0</v>
      </c>
      <c r="BA156" s="214">
        <f t="shared" si="280"/>
        <v>0</v>
      </c>
      <c r="BB156" s="214">
        <f t="shared" si="280"/>
        <v>0</v>
      </c>
      <c r="BC156" s="214">
        <f t="shared" si="280"/>
        <v>0</v>
      </c>
      <c r="BD156" s="214">
        <f t="shared" si="280"/>
        <v>0</v>
      </c>
      <c r="BE156" s="214">
        <f>SUM(BE157)</f>
        <v>1500000</v>
      </c>
      <c r="BF156" s="298">
        <f t="shared" si="280"/>
        <v>0</v>
      </c>
      <c r="BG156" s="214">
        <f t="shared" si="280"/>
        <v>0</v>
      </c>
    </row>
    <row r="157" spans="1:59" s="39" customFormat="1" ht="48" x14ac:dyDescent="0.25">
      <c r="A157" s="34">
        <v>4</v>
      </c>
      <c r="B157" s="173"/>
      <c r="C157" s="86" t="s">
        <v>483</v>
      </c>
      <c r="D157" s="87" t="s">
        <v>711</v>
      </c>
      <c r="E157" s="98" t="s">
        <v>372</v>
      </c>
      <c r="F157" s="98" t="s">
        <v>150</v>
      </c>
      <c r="G157" s="98" t="s">
        <v>373</v>
      </c>
      <c r="H157" s="90">
        <v>78</v>
      </c>
      <c r="I157" s="86" t="s">
        <v>374</v>
      </c>
      <c r="J157" s="103">
        <v>1</v>
      </c>
      <c r="K157" s="103">
        <v>3</v>
      </c>
      <c r="L157" s="103"/>
      <c r="M157" s="103"/>
      <c r="N157" s="103"/>
      <c r="O157" s="86">
        <f>SUM(K157:N157)</f>
        <v>3</v>
      </c>
      <c r="P157" s="92" t="s">
        <v>375</v>
      </c>
      <c r="Q157" s="104">
        <v>1380000</v>
      </c>
      <c r="R157" s="104"/>
      <c r="S157" s="104">
        <v>1500000</v>
      </c>
      <c r="T157" s="103">
        <v>1</v>
      </c>
      <c r="U157" s="103">
        <v>1</v>
      </c>
      <c r="V157" s="98" t="s">
        <v>627</v>
      </c>
      <c r="W157" s="103"/>
      <c r="X157" s="103"/>
      <c r="Y157" s="86">
        <f>SUM(U157:X157)</f>
        <v>1</v>
      </c>
      <c r="Z157" s="154" t="s">
        <v>628</v>
      </c>
      <c r="AA157" s="104"/>
      <c r="AB157" s="104"/>
      <c r="AC157" s="104"/>
      <c r="AD157" s="104"/>
      <c r="AE157" s="104"/>
      <c r="AF157" s="104"/>
      <c r="AG157" s="104"/>
      <c r="AH157" s="104">
        <f t="shared" ref="AH157" si="281">ROUND((SUM(AA157,AB157,AC157,AD157,AE157,AG157)/1.16*0.03),2)</f>
        <v>0</v>
      </c>
      <c r="AI157" s="104">
        <f t="shared" ref="AI157" si="282">SUM(AA157:AH157)</f>
        <v>0</v>
      </c>
      <c r="AJ157" s="104">
        <f t="shared" ref="AJ157" si="283">S157+R157-AI157</f>
        <v>1500000</v>
      </c>
      <c r="AK157" s="37"/>
      <c r="AL157" s="37"/>
      <c r="AM157" s="37"/>
      <c r="AN157" s="230"/>
      <c r="AO157" s="34"/>
      <c r="AP157" s="34"/>
      <c r="AQ157" s="315"/>
      <c r="AR157" s="198"/>
      <c r="AS157" s="198"/>
      <c r="AT157" s="198"/>
      <c r="AU157" s="198"/>
      <c r="AV157" s="47"/>
      <c r="AW157" s="47"/>
      <c r="AX157" s="47"/>
      <c r="AY157" s="47"/>
      <c r="AZ157" s="47"/>
      <c r="BA157" s="47"/>
      <c r="BB157" s="47"/>
      <c r="BC157" s="47"/>
      <c r="BD157" s="47">
        <f>SUM(AV157:BC157)</f>
        <v>0</v>
      </c>
      <c r="BE157" s="47">
        <f>R157+S157-BD157</f>
        <v>1500000</v>
      </c>
      <c r="BF157" s="299"/>
      <c r="BG157" s="47"/>
    </row>
    <row r="158" spans="1:59" x14ac:dyDescent="0.25">
      <c r="A158" s="29"/>
      <c r="B158" s="174"/>
      <c r="C158" s="86"/>
      <c r="D158" s="87"/>
      <c r="E158" s="87"/>
      <c r="F158" s="87"/>
      <c r="G158" s="88"/>
      <c r="H158" s="90"/>
      <c r="I158" s="87"/>
      <c r="J158" s="86"/>
      <c r="K158" s="86"/>
      <c r="L158" s="86"/>
      <c r="M158" s="86"/>
      <c r="N158" s="86"/>
      <c r="O158" s="86"/>
      <c r="P158" s="92"/>
      <c r="Q158" s="93"/>
      <c r="R158" s="93"/>
      <c r="S158" s="93"/>
      <c r="T158" s="86"/>
      <c r="U158" s="86"/>
      <c r="V158" s="86"/>
      <c r="W158" s="86"/>
      <c r="X158" s="86"/>
      <c r="Y158" s="86"/>
      <c r="Z158" s="154"/>
      <c r="AA158" s="93"/>
      <c r="AB158" s="93"/>
      <c r="AC158" s="93"/>
      <c r="AD158" s="93"/>
      <c r="AE158" s="93"/>
      <c r="AF158" s="93"/>
      <c r="AG158" s="93"/>
      <c r="AH158" s="93"/>
      <c r="AI158" s="93"/>
      <c r="AJ158" s="93"/>
      <c r="AK158" s="29"/>
      <c r="AL158" s="29"/>
      <c r="AM158" s="29"/>
      <c r="AN158" s="231"/>
      <c r="AO158" s="30"/>
      <c r="AP158" s="30"/>
      <c r="AQ158" s="309"/>
      <c r="AR158" s="217"/>
      <c r="AS158" s="217"/>
      <c r="AT158" s="217"/>
      <c r="AU158" s="217"/>
      <c r="AV158" s="216"/>
      <c r="AW158" s="216"/>
      <c r="AX158" s="216"/>
      <c r="AY158" s="216"/>
      <c r="AZ158" s="216"/>
      <c r="BA158" s="216"/>
      <c r="BB158" s="216"/>
      <c r="BC158" s="216"/>
      <c r="BD158" s="216"/>
      <c r="BE158" s="216"/>
      <c r="BF158" s="292"/>
      <c r="BG158" s="216"/>
    </row>
    <row r="159" spans="1:59" s="9" customFormat="1" ht="15.75" x14ac:dyDescent="0.25">
      <c r="A159" s="5"/>
      <c r="B159" s="174"/>
      <c r="C159" s="137"/>
      <c r="D159" s="142" t="s">
        <v>100</v>
      </c>
      <c r="E159" s="138"/>
      <c r="F159" s="138"/>
      <c r="G159" s="139"/>
      <c r="H159" s="140">
        <f t="shared" ref="H159" si="284">SUM(H160:H161)</f>
        <v>30</v>
      </c>
      <c r="I159" s="138">
        <f t="shared" ref="I159" si="285">SUM(I160:I161)</f>
        <v>0</v>
      </c>
      <c r="J159" s="137">
        <f t="shared" ref="J159" si="286">SUM(J160:J161)</f>
        <v>1</v>
      </c>
      <c r="K159" s="137">
        <f t="shared" ref="K159" si="287">SUM(K160:K161)</f>
        <v>1</v>
      </c>
      <c r="L159" s="137">
        <f t="shared" ref="L159" si="288">SUM(L160:L161)</f>
        <v>0</v>
      </c>
      <c r="M159" s="137">
        <f t="shared" ref="M159" si="289">SUM(M160:M161)</f>
        <v>0</v>
      </c>
      <c r="N159" s="137">
        <f t="shared" ref="N159" si="290">SUM(N160:N161)</f>
        <v>1</v>
      </c>
      <c r="O159" s="137">
        <f t="shared" ref="O159" si="291">SUM(O160:O161)</f>
        <v>2</v>
      </c>
      <c r="P159" s="92">
        <f t="shared" ref="P159" si="292">SUM(P160:P161)</f>
        <v>0</v>
      </c>
      <c r="Q159" s="100">
        <f t="shared" ref="Q159" si="293">SUM(Q160:Q161)</f>
        <v>750000</v>
      </c>
      <c r="R159" s="100">
        <f t="shared" ref="R159" si="294">SUM(R160:R161)</f>
        <v>0</v>
      </c>
      <c r="S159" s="100">
        <f>SUM(S160:S161)</f>
        <v>1000000</v>
      </c>
      <c r="T159" s="137">
        <f t="shared" ref="T159" si="295">SUM(T160:T161)</f>
        <v>1</v>
      </c>
      <c r="U159" s="137">
        <f t="shared" ref="U159" si="296">SUM(U160:U161)</f>
        <v>0</v>
      </c>
      <c r="V159" s="137">
        <f t="shared" ref="V159" si="297">SUM(V160:V161)</f>
        <v>0</v>
      </c>
      <c r="W159" s="137">
        <f t="shared" ref="W159" si="298">SUM(W160:W161)</f>
        <v>0</v>
      </c>
      <c r="X159" s="137">
        <f t="shared" ref="X159" si="299">SUM(X160:X161)</f>
        <v>2</v>
      </c>
      <c r="Y159" s="137">
        <f t="shared" ref="Y159" si="300">SUM(Y160:Y161)</f>
        <v>2</v>
      </c>
      <c r="Z159" s="154"/>
      <c r="AA159" s="100">
        <f>SUM(AA160)</f>
        <v>0</v>
      </c>
      <c r="AB159" s="100">
        <f t="shared" ref="AB159:AJ159" si="301">SUM(AB160)</f>
        <v>0</v>
      </c>
      <c r="AC159" s="100">
        <f t="shared" si="301"/>
        <v>0</v>
      </c>
      <c r="AD159" s="100">
        <f t="shared" si="301"/>
        <v>0</v>
      </c>
      <c r="AE159" s="100">
        <f t="shared" si="301"/>
        <v>0</v>
      </c>
      <c r="AF159" s="100">
        <f t="shared" si="301"/>
        <v>0</v>
      </c>
      <c r="AG159" s="100">
        <f t="shared" si="301"/>
        <v>0</v>
      </c>
      <c r="AH159" s="100">
        <f t="shared" si="301"/>
        <v>0</v>
      </c>
      <c r="AI159" s="100">
        <f t="shared" si="301"/>
        <v>0</v>
      </c>
      <c r="AJ159" s="100">
        <f t="shared" si="301"/>
        <v>1000000</v>
      </c>
      <c r="AK159" s="5"/>
      <c r="AL159" s="5"/>
      <c r="AM159" s="5"/>
      <c r="AN159" s="229"/>
      <c r="AO159" s="6"/>
      <c r="AP159" s="6"/>
      <c r="AQ159" s="314"/>
      <c r="AR159" s="215"/>
      <c r="AS159" s="215"/>
      <c r="AT159" s="215"/>
      <c r="AU159" s="215"/>
      <c r="AV159" s="214">
        <f>SUM(AV160)</f>
        <v>0</v>
      </c>
      <c r="AW159" s="214">
        <f t="shared" ref="AW159:BG159" si="302">SUM(AW160)</f>
        <v>0</v>
      </c>
      <c r="AX159" s="214">
        <f t="shared" si="302"/>
        <v>0</v>
      </c>
      <c r="AY159" s="214">
        <f t="shared" si="302"/>
        <v>0</v>
      </c>
      <c r="AZ159" s="214">
        <f t="shared" si="302"/>
        <v>0</v>
      </c>
      <c r="BA159" s="214">
        <f t="shared" si="302"/>
        <v>0</v>
      </c>
      <c r="BB159" s="214">
        <f t="shared" si="302"/>
        <v>0</v>
      </c>
      <c r="BC159" s="214">
        <f t="shared" si="302"/>
        <v>0</v>
      </c>
      <c r="BD159" s="214">
        <f t="shared" si="302"/>
        <v>0</v>
      </c>
      <c r="BE159" s="214">
        <f>SUM(BE160)</f>
        <v>1000000</v>
      </c>
      <c r="BF159" s="298">
        <f t="shared" si="302"/>
        <v>0</v>
      </c>
      <c r="BG159" s="214">
        <f t="shared" si="302"/>
        <v>0</v>
      </c>
    </row>
    <row r="160" spans="1:59" s="39" customFormat="1" ht="24" x14ac:dyDescent="0.25">
      <c r="A160" s="34">
        <v>4</v>
      </c>
      <c r="B160" s="173"/>
      <c r="C160" s="86" t="s">
        <v>417</v>
      </c>
      <c r="D160" s="105" t="s">
        <v>533</v>
      </c>
      <c r="E160" s="87" t="s">
        <v>99</v>
      </c>
      <c r="F160" s="87" t="s">
        <v>100</v>
      </c>
      <c r="G160" s="88" t="s">
        <v>101</v>
      </c>
      <c r="H160" s="90">
        <v>30</v>
      </c>
      <c r="I160" s="86" t="s">
        <v>102</v>
      </c>
      <c r="J160" s="103">
        <v>1</v>
      </c>
      <c r="K160" s="103">
        <v>1</v>
      </c>
      <c r="L160" s="99" t="s">
        <v>28</v>
      </c>
      <c r="M160" s="99"/>
      <c r="N160" s="103">
        <v>1</v>
      </c>
      <c r="O160" s="86">
        <f>SUM(K160:N160)</f>
        <v>2</v>
      </c>
      <c r="P160" s="92" t="s">
        <v>103</v>
      </c>
      <c r="Q160" s="93">
        <v>750000</v>
      </c>
      <c r="R160" s="93"/>
      <c r="S160" s="93">
        <v>1000000</v>
      </c>
      <c r="T160" s="103">
        <v>1</v>
      </c>
      <c r="U160" s="103"/>
      <c r="V160" s="99"/>
      <c r="W160" s="99"/>
      <c r="X160" s="103">
        <v>2</v>
      </c>
      <c r="Y160" s="86">
        <f>SUM(U160:X160)</f>
        <v>2</v>
      </c>
      <c r="Z160" s="154" t="s">
        <v>721</v>
      </c>
      <c r="AA160" s="93"/>
      <c r="AB160" s="93"/>
      <c r="AC160" s="93"/>
      <c r="AD160" s="93"/>
      <c r="AE160" s="93"/>
      <c r="AF160" s="93"/>
      <c r="AG160" s="93"/>
      <c r="AH160" s="93">
        <f t="shared" ref="AH160" si="303">ROUND((SUM(AA160,AB160,AC160,AD160,AE160,AG160)/1.16*0.03),2)</f>
        <v>0</v>
      </c>
      <c r="AI160" s="93">
        <f t="shared" ref="AI160" si="304">SUM(AA160:AH160)</f>
        <v>0</v>
      </c>
      <c r="AJ160" s="93">
        <f t="shared" ref="AJ160" si="305">S160+R160-AI160</f>
        <v>1000000</v>
      </c>
      <c r="AK160" s="37"/>
      <c r="AL160" s="37"/>
      <c r="AM160" s="37"/>
      <c r="AN160" s="230"/>
      <c r="AO160" s="34"/>
      <c r="AP160" s="34"/>
      <c r="AQ160" s="315"/>
      <c r="AR160" s="198"/>
      <c r="AS160" s="198"/>
      <c r="AT160" s="198"/>
      <c r="AU160" s="198"/>
      <c r="AV160" s="47"/>
      <c r="AW160" s="47"/>
      <c r="AX160" s="47"/>
      <c r="AY160" s="47"/>
      <c r="AZ160" s="47"/>
      <c r="BA160" s="47"/>
      <c r="BB160" s="47"/>
      <c r="BC160" s="47"/>
      <c r="BD160" s="47">
        <f>SUM(AV160:BC160)</f>
        <v>0</v>
      </c>
      <c r="BE160" s="47">
        <f>R160+S160-BD160</f>
        <v>1000000</v>
      </c>
      <c r="BF160" s="299"/>
      <c r="BG160" s="47"/>
    </row>
    <row r="161" spans="1:59" x14ac:dyDescent="0.25">
      <c r="A161" s="29"/>
      <c r="B161" s="174"/>
      <c r="C161" s="86"/>
      <c r="D161" s="87"/>
      <c r="E161" s="87"/>
      <c r="F161" s="87"/>
      <c r="G161" s="88"/>
      <c r="H161" s="90"/>
      <c r="I161" s="87"/>
      <c r="J161" s="86"/>
      <c r="K161" s="86"/>
      <c r="L161" s="86"/>
      <c r="M161" s="86"/>
      <c r="N161" s="86"/>
      <c r="O161" s="86"/>
      <c r="P161" s="92"/>
      <c r="Q161" s="93"/>
      <c r="R161" s="93"/>
      <c r="S161" s="93"/>
      <c r="T161" s="86"/>
      <c r="U161" s="86"/>
      <c r="V161" s="86"/>
      <c r="W161" s="86"/>
      <c r="X161" s="86"/>
      <c r="Y161" s="86"/>
      <c r="Z161" s="154"/>
      <c r="AA161" s="93"/>
      <c r="AB161" s="93"/>
      <c r="AC161" s="93"/>
      <c r="AD161" s="93"/>
      <c r="AE161" s="93"/>
      <c r="AF161" s="93"/>
      <c r="AG161" s="93"/>
      <c r="AH161" s="93"/>
      <c r="AI161" s="93"/>
      <c r="AJ161" s="93"/>
      <c r="AK161" s="29"/>
      <c r="AL161" s="29"/>
      <c r="AM161" s="29"/>
      <c r="AN161" s="231"/>
      <c r="AO161" s="30"/>
      <c r="AP161" s="30"/>
      <c r="AQ161" s="309"/>
      <c r="AR161" s="217"/>
      <c r="AS161" s="217"/>
      <c r="AT161" s="217"/>
      <c r="AU161" s="217"/>
      <c r="AV161" s="216"/>
      <c r="AW161" s="216"/>
      <c r="AX161" s="216"/>
      <c r="AY161" s="216"/>
      <c r="AZ161" s="216"/>
      <c r="BA161" s="216"/>
      <c r="BB161" s="216"/>
      <c r="BC161" s="216"/>
      <c r="BD161" s="216"/>
      <c r="BE161" s="216"/>
      <c r="BF161" s="292"/>
      <c r="BG161" s="216"/>
    </row>
    <row r="162" spans="1:59" s="9" customFormat="1" ht="15.75" x14ac:dyDescent="0.25">
      <c r="A162" s="5"/>
      <c r="B162" s="174"/>
      <c r="C162" s="137"/>
      <c r="D162" s="142" t="s">
        <v>120</v>
      </c>
      <c r="E162" s="138"/>
      <c r="F162" s="138"/>
      <c r="G162" s="139"/>
      <c r="H162" s="140">
        <f>SUM(H163:H166)</f>
        <v>216</v>
      </c>
      <c r="I162" s="138">
        <f t="shared" ref="I162:Y162" si="306">SUM(I163:I166)</f>
        <v>0</v>
      </c>
      <c r="J162" s="137">
        <f t="shared" si="306"/>
        <v>3</v>
      </c>
      <c r="K162" s="137">
        <f t="shared" si="306"/>
        <v>8</v>
      </c>
      <c r="L162" s="137">
        <f t="shared" si="306"/>
        <v>0</v>
      </c>
      <c r="M162" s="137">
        <f t="shared" si="306"/>
        <v>0</v>
      </c>
      <c r="N162" s="137">
        <f t="shared" si="306"/>
        <v>7</v>
      </c>
      <c r="O162" s="137">
        <f t="shared" si="306"/>
        <v>15</v>
      </c>
      <c r="P162" s="92">
        <f t="shared" si="306"/>
        <v>0</v>
      </c>
      <c r="Q162" s="100">
        <f t="shared" si="306"/>
        <v>6500000</v>
      </c>
      <c r="R162" s="100">
        <f t="shared" si="306"/>
        <v>0</v>
      </c>
      <c r="S162" s="100">
        <f>SUM(S163:S166)</f>
        <v>5700000</v>
      </c>
      <c r="T162" s="137">
        <f t="shared" si="306"/>
        <v>3</v>
      </c>
      <c r="U162" s="137">
        <f t="shared" si="306"/>
        <v>8</v>
      </c>
      <c r="V162" s="137">
        <f t="shared" si="306"/>
        <v>0</v>
      </c>
      <c r="W162" s="137">
        <f t="shared" si="306"/>
        <v>0</v>
      </c>
      <c r="X162" s="137">
        <f t="shared" si="306"/>
        <v>6</v>
      </c>
      <c r="Y162" s="137">
        <f t="shared" si="306"/>
        <v>14</v>
      </c>
      <c r="Z162" s="154"/>
      <c r="AA162" s="100">
        <f>SUM(AA163,AA164,AA165)</f>
        <v>0</v>
      </c>
      <c r="AB162" s="100">
        <f t="shared" ref="AB162:AJ162" si="307">SUM(AB163,AB164,AB165)</f>
        <v>0</v>
      </c>
      <c r="AC162" s="100">
        <f t="shared" si="307"/>
        <v>0</v>
      </c>
      <c r="AD162" s="100">
        <f t="shared" si="307"/>
        <v>0</v>
      </c>
      <c r="AE162" s="100">
        <f t="shared" si="307"/>
        <v>0</v>
      </c>
      <c r="AF162" s="100">
        <f t="shared" si="307"/>
        <v>0</v>
      </c>
      <c r="AG162" s="100">
        <f t="shared" si="307"/>
        <v>0</v>
      </c>
      <c r="AH162" s="100">
        <f t="shared" si="307"/>
        <v>0</v>
      </c>
      <c r="AI162" s="100">
        <f t="shared" si="307"/>
        <v>0</v>
      </c>
      <c r="AJ162" s="100">
        <f t="shared" si="307"/>
        <v>5700000</v>
      </c>
      <c r="AK162" s="5"/>
      <c r="AL162" s="5"/>
      <c r="AM162" s="5"/>
      <c r="AN162" s="229"/>
      <c r="AO162" s="6"/>
      <c r="AP162" s="6"/>
      <c r="AQ162" s="314"/>
      <c r="AR162" s="215"/>
      <c r="AS162" s="215"/>
      <c r="AT162" s="215"/>
      <c r="AU162" s="215"/>
      <c r="AV162" s="214">
        <f>SUM(AV163,AV164,AV165)</f>
        <v>0</v>
      </c>
      <c r="AW162" s="214">
        <f t="shared" ref="AW162:BG162" si="308">SUM(AW163,AW164,AW165)</f>
        <v>0</v>
      </c>
      <c r="AX162" s="214">
        <f t="shared" si="308"/>
        <v>0</v>
      </c>
      <c r="AY162" s="214">
        <f t="shared" si="308"/>
        <v>0</v>
      </c>
      <c r="AZ162" s="214">
        <f t="shared" si="308"/>
        <v>0</v>
      </c>
      <c r="BA162" s="214">
        <f t="shared" si="308"/>
        <v>0</v>
      </c>
      <c r="BB162" s="214">
        <f t="shared" si="308"/>
        <v>0</v>
      </c>
      <c r="BC162" s="214">
        <f t="shared" si="308"/>
        <v>0</v>
      </c>
      <c r="BD162" s="214">
        <f t="shared" si="308"/>
        <v>0</v>
      </c>
      <c r="BE162" s="214">
        <f>SUM(BE163,BE164,BE165)</f>
        <v>5700000</v>
      </c>
      <c r="BF162" s="298">
        <f t="shared" si="308"/>
        <v>0</v>
      </c>
      <c r="BG162" s="214">
        <f t="shared" si="308"/>
        <v>0</v>
      </c>
    </row>
    <row r="163" spans="1:59" s="39" customFormat="1" ht="36" x14ac:dyDescent="0.25">
      <c r="A163" s="34">
        <v>4</v>
      </c>
      <c r="B163" s="173"/>
      <c r="C163" s="86" t="s">
        <v>422</v>
      </c>
      <c r="D163" s="87" t="s">
        <v>554</v>
      </c>
      <c r="E163" s="87" t="s">
        <v>119</v>
      </c>
      <c r="F163" s="87" t="s">
        <v>120</v>
      </c>
      <c r="G163" s="98" t="s">
        <v>121</v>
      </c>
      <c r="H163" s="90">
        <v>78</v>
      </c>
      <c r="I163" s="86" t="s">
        <v>122</v>
      </c>
      <c r="J163" s="103">
        <v>1</v>
      </c>
      <c r="K163" s="103">
        <v>2</v>
      </c>
      <c r="L163" s="99" t="s">
        <v>28</v>
      </c>
      <c r="M163" s="99"/>
      <c r="N163" s="103">
        <v>3</v>
      </c>
      <c r="O163" s="86">
        <f>SUM(K163:N163)</f>
        <v>5</v>
      </c>
      <c r="P163" s="92" t="s">
        <v>123</v>
      </c>
      <c r="Q163" s="93">
        <v>1800000</v>
      </c>
      <c r="R163" s="93"/>
      <c r="S163" s="93">
        <v>1500000</v>
      </c>
      <c r="T163" s="103">
        <v>1</v>
      </c>
      <c r="U163" s="103">
        <v>2</v>
      </c>
      <c r="V163" s="99"/>
      <c r="W163" s="99"/>
      <c r="X163" s="103">
        <v>3</v>
      </c>
      <c r="Y163" s="86">
        <f>SUM(U163:X163)</f>
        <v>5</v>
      </c>
      <c r="Z163" s="154" t="s">
        <v>632</v>
      </c>
      <c r="AA163" s="93"/>
      <c r="AB163" s="93"/>
      <c r="AC163" s="93"/>
      <c r="AD163" s="93"/>
      <c r="AE163" s="93"/>
      <c r="AF163" s="93"/>
      <c r="AG163" s="93"/>
      <c r="AH163" s="93">
        <f t="shared" ref="AH163:AH165" si="309">ROUND((SUM(AA163,AB163,AC163,AD163,AE163,AG163)/1.16*0.03),2)</f>
        <v>0</v>
      </c>
      <c r="AI163" s="93">
        <f t="shared" ref="AI163:AI165" si="310">SUM(AA163:AH163)</f>
        <v>0</v>
      </c>
      <c r="AJ163" s="93">
        <f t="shared" ref="AJ163:AJ165" si="311">S163+R163-AI163</f>
        <v>1500000</v>
      </c>
      <c r="AK163" s="37"/>
      <c r="AL163" s="37"/>
      <c r="AM163" s="37"/>
      <c r="AN163" s="230"/>
      <c r="AO163" s="34"/>
      <c r="AP163" s="34"/>
      <c r="AQ163" s="315"/>
      <c r="AR163" s="198"/>
      <c r="AS163" s="198"/>
      <c r="AT163" s="198"/>
      <c r="AU163" s="198"/>
      <c r="AV163" s="47"/>
      <c r="AW163" s="47"/>
      <c r="AX163" s="47"/>
      <c r="AY163" s="47"/>
      <c r="AZ163" s="47"/>
      <c r="BA163" s="47"/>
      <c r="BB163" s="47"/>
      <c r="BC163" s="47"/>
      <c r="BD163" s="47">
        <f t="shared" ref="BD163:BD165" si="312">SUM(AV163:BC163)</f>
        <v>0</v>
      </c>
      <c r="BE163" s="47">
        <f t="shared" ref="BE163:BE165" si="313">R163+S163-BD163</f>
        <v>1500000</v>
      </c>
      <c r="BF163" s="299"/>
      <c r="BG163" s="47"/>
    </row>
    <row r="164" spans="1:59" s="39" customFormat="1" ht="24" x14ac:dyDescent="0.25">
      <c r="A164" s="34">
        <v>4</v>
      </c>
      <c r="B164" s="173"/>
      <c r="C164" s="86" t="s">
        <v>424</v>
      </c>
      <c r="D164" s="87" t="s">
        <v>555</v>
      </c>
      <c r="E164" s="87" t="s">
        <v>129</v>
      </c>
      <c r="F164" s="87" t="s">
        <v>120</v>
      </c>
      <c r="G164" s="98" t="s">
        <v>130</v>
      </c>
      <c r="H164" s="90">
        <v>36</v>
      </c>
      <c r="I164" s="86" t="s">
        <v>131</v>
      </c>
      <c r="J164" s="103">
        <v>1</v>
      </c>
      <c r="K164" s="103">
        <v>2</v>
      </c>
      <c r="L164" s="99" t="s">
        <v>28</v>
      </c>
      <c r="M164" s="99"/>
      <c r="N164" s="103">
        <v>1</v>
      </c>
      <c r="O164" s="86">
        <f>SUM(K164:N164)</f>
        <v>3</v>
      </c>
      <c r="P164" s="92" t="s">
        <v>132</v>
      </c>
      <c r="Q164" s="93">
        <v>1200000</v>
      </c>
      <c r="R164" s="93"/>
      <c r="S164" s="93">
        <v>1200000</v>
      </c>
      <c r="T164" s="103">
        <v>1</v>
      </c>
      <c r="U164" s="103">
        <v>2</v>
      </c>
      <c r="V164" s="99"/>
      <c r="W164" s="99"/>
      <c r="X164" s="103"/>
      <c r="Y164" s="86">
        <f>SUM(U164:X164)</f>
        <v>2</v>
      </c>
      <c r="Z164" s="154" t="s">
        <v>633</v>
      </c>
      <c r="AA164" s="93"/>
      <c r="AB164" s="93"/>
      <c r="AC164" s="93"/>
      <c r="AD164" s="93"/>
      <c r="AE164" s="93"/>
      <c r="AF164" s="93"/>
      <c r="AG164" s="93"/>
      <c r="AH164" s="93">
        <f t="shared" si="309"/>
        <v>0</v>
      </c>
      <c r="AI164" s="93">
        <f t="shared" si="310"/>
        <v>0</v>
      </c>
      <c r="AJ164" s="93">
        <f t="shared" si="311"/>
        <v>1200000</v>
      </c>
      <c r="AK164" s="37"/>
      <c r="AL164" s="37"/>
      <c r="AM164" s="37"/>
      <c r="AN164" s="230"/>
      <c r="AO164" s="34"/>
      <c r="AP164" s="34"/>
      <c r="AQ164" s="315"/>
      <c r="AR164" s="198"/>
      <c r="AS164" s="198"/>
      <c r="AT164" s="198"/>
      <c r="AU164" s="198"/>
      <c r="AV164" s="47"/>
      <c r="AW164" s="47"/>
      <c r="AX164" s="47"/>
      <c r="AY164" s="47"/>
      <c r="AZ164" s="47"/>
      <c r="BA164" s="47"/>
      <c r="BB164" s="47"/>
      <c r="BC164" s="47"/>
      <c r="BD164" s="47">
        <f t="shared" si="312"/>
        <v>0</v>
      </c>
      <c r="BE164" s="47">
        <f t="shared" si="313"/>
        <v>1200000</v>
      </c>
      <c r="BF164" s="299"/>
      <c r="BG164" s="47"/>
    </row>
    <row r="165" spans="1:59" s="39" customFormat="1" ht="48" x14ac:dyDescent="0.25">
      <c r="A165" s="34">
        <v>4</v>
      </c>
      <c r="B165" s="173"/>
      <c r="C165" s="86" t="s">
        <v>447</v>
      </c>
      <c r="D165" s="87" t="s">
        <v>534</v>
      </c>
      <c r="E165" s="89" t="s">
        <v>239</v>
      </c>
      <c r="F165" s="89" t="s">
        <v>120</v>
      </c>
      <c r="G165" s="89" t="s">
        <v>240</v>
      </c>
      <c r="H165" s="90">
        <v>102</v>
      </c>
      <c r="I165" s="86" t="s">
        <v>241</v>
      </c>
      <c r="J165" s="91">
        <v>1</v>
      </c>
      <c r="K165" s="94">
        <v>4</v>
      </c>
      <c r="L165" s="95" t="s">
        <v>142</v>
      </c>
      <c r="M165" s="95"/>
      <c r="N165" s="94">
        <v>3</v>
      </c>
      <c r="O165" s="86">
        <f>SUM(K165:N165)</f>
        <v>7</v>
      </c>
      <c r="P165" s="92" t="s">
        <v>242</v>
      </c>
      <c r="Q165" s="78">
        <v>3500000</v>
      </c>
      <c r="R165" s="78"/>
      <c r="S165" s="78">
        <v>3000000</v>
      </c>
      <c r="T165" s="91">
        <v>1</v>
      </c>
      <c r="U165" s="94">
        <v>4</v>
      </c>
      <c r="V165" s="95"/>
      <c r="W165" s="95"/>
      <c r="X165" s="94">
        <v>3</v>
      </c>
      <c r="Y165" s="86">
        <f>SUM(U165:X165)</f>
        <v>7</v>
      </c>
      <c r="Z165" s="154" t="s">
        <v>634</v>
      </c>
      <c r="AA165" s="78"/>
      <c r="AB165" s="78"/>
      <c r="AC165" s="78"/>
      <c r="AD165" s="78"/>
      <c r="AE165" s="78"/>
      <c r="AF165" s="78"/>
      <c r="AG165" s="78"/>
      <c r="AH165" s="78">
        <f t="shared" si="309"/>
        <v>0</v>
      </c>
      <c r="AI165" s="78">
        <f t="shared" si="310"/>
        <v>0</v>
      </c>
      <c r="AJ165" s="78">
        <f t="shared" si="311"/>
        <v>3000000</v>
      </c>
      <c r="AK165" s="37"/>
      <c r="AL165" s="37"/>
      <c r="AM165" s="37"/>
      <c r="AN165" s="230"/>
      <c r="AO165" s="34"/>
      <c r="AP165" s="34"/>
      <c r="AQ165" s="315"/>
      <c r="AR165" s="198"/>
      <c r="AS165" s="198"/>
      <c r="AT165" s="198"/>
      <c r="AU165" s="198"/>
      <c r="AV165" s="47"/>
      <c r="AW165" s="47"/>
      <c r="AX165" s="47"/>
      <c r="AY165" s="47"/>
      <c r="AZ165" s="47"/>
      <c r="BA165" s="47"/>
      <c r="BB165" s="47"/>
      <c r="BC165" s="47"/>
      <c r="BD165" s="47">
        <f t="shared" si="312"/>
        <v>0</v>
      </c>
      <c r="BE165" s="47">
        <f t="shared" si="313"/>
        <v>3000000</v>
      </c>
      <c r="BF165" s="299"/>
      <c r="BG165" s="47"/>
    </row>
    <row r="166" spans="1:59" x14ac:dyDescent="0.25">
      <c r="A166" s="29"/>
      <c r="B166" s="172"/>
      <c r="C166" s="80"/>
      <c r="D166" s="81"/>
      <c r="E166" s="81"/>
      <c r="F166" s="81"/>
      <c r="G166" s="82"/>
      <c r="H166" s="83"/>
      <c r="I166" s="81"/>
      <c r="J166" s="80"/>
      <c r="K166" s="80"/>
      <c r="L166" s="80"/>
      <c r="M166" s="80"/>
      <c r="N166" s="80"/>
      <c r="O166" s="80"/>
      <c r="P166" s="383"/>
      <c r="Q166" s="84"/>
      <c r="R166" s="84"/>
      <c r="S166" s="84"/>
      <c r="T166" s="80"/>
      <c r="U166" s="80"/>
      <c r="V166" s="80"/>
      <c r="W166" s="80"/>
      <c r="X166" s="80"/>
      <c r="Y166" s="80"/>
      <c r="Z166" s="338"/>
      <c r="AA166" s="84"/>
      <c r="AB166" s="84"/>
      <c r="AC166" s="84"/>
      <c r="AD166" s="84"/>
      <c r="AE166" s="84"/>
      <c r="AF166" s="84"/>
      <c r="AG166" s="84"/>
      <c r="AH166" s="84"/>
      <c r="AI166" s="84"/>
      <c r="AJ166" s="84"/>
      <c r="AK166" s="29"/>
      <c r="AL166" s="29"/>
      <c r="AM166" s="29"/>
      <c r="AN166" s="231"/>
      <c r="AO166" s="30"/>
      <c r="AP166" s="30"/>
      <c r="AQ166" s="309"/>
      <c r="AR166" s="217"/>
      <c r="AS166" s="217"/>
      <c r="AT166" s="217"/>
      <c r="AU166" s="217"/>
      <c r="AV166" s="216"/>
      <c r="AW166" s="216"/>
      <c r="AX166" s="216"/>
      <c r="AY166" s="216"/>
      <c r="AZ166" s="216"/>
      <c r="BA166" s="216"/>
      <c r="BB166" s="216"/>
      <c r="BC166" s="216"/>
      <c r="BD166" s="216"/>
      <c r="BE166" s="216"/>
      <c r="BF166" s="292"/>
      <c r="BG166" s="216"/>
    </row>
    <row r="167" spans="1:59" s="9" customFormat="1" ht="15.75" x14ac:dyDescent="0.25">
      <c r="A167" s="5"/>
      <c r="B167" s="172"/>
      <c r="C167" s="73"/>
      <c r="D167" s="142" t="s">
        <v>713</v>
      </c>
      <c r="E167" s="74"/>
      <c r="F167" s="74"/>
      <c r="G167" s="75"/>
      <c r="H167" s="76">
        <f t="shared" ref="H167" si="314">SUM(H168:H169)</f>
        <v>85</v>
      </c>
      <c r="I167" s="74">
        <f t="shared" ref="I167" si="315">SUM(I168:I169)</f>
        <v>0</v>
      </c>
      <c r="J167" s="73">
        <f t="shared" ref="J167" si="316">SUM(J168:J169)</f>
        <v>1</v>
      </c>
      <c r="K167" s="73">
        <f t="shared" ref="K167" si="317">SUM(K168:K169)</f>
        <v>2</v>
      </c>
      <c r="L167" s="73">
        <f t="shared" ref="L167" si="318">SUM(L168:L169)</f>
        <v>0</v>
      </c>
      <c r="M167" s="73">
        <f t="shared" ref="M167" si="319">SUM(M168:M169)</f>
        <v>0</v>
      </c>
      <c r="N167" s="73">
        <f t="shared" ref="N167" si="320">SUM(N168:N169)</f>
        <v>3</v>
      </c>
      <c r="O167" s="73">
        <f t="shared" ref="O167" si="321">SUM(O168:O169)</f>
        <v>5</v>
      </c>
      <c r="P167" s="381">
        <f t="shared" ref="P167" si="322">SUM(P168:P169)</f>
        <v>0</v>
      </c>
      <c r="Q167" s="77">
        <f t="shared" ref="Q167" si="323">SUM(Q168:Q169)</f>
        <v>1600000</v>
      </c>
      <c r="R167" s="77">
        <f t="shared" ref="R167" si="324">SUM(R168:R169)</f>
        <v>0</v>
      </c>
      <c r="S167" s="77">
        <f>SUM(S168:S169)</f>
        <v>1400000</v>
      </c>
      <c r="T167" s="73">
        <f t="shared" ref="T167" si="325">SUM(T168:T169)</f>
        <v>1</v>
      </c>
      <c r="U167" s="73">
        <f t="shared" ref="U167" si="326">SUM(U168:U169)</f>
        <v>2</v>
      </c>
      <c r="V167" s="73">
        <f t="shared" ref="V167" si="327">SUM(V168:V169)</f>
        <v>0</v>
      </c>
      <c r="W167" s="73">
        <f t="shared" ref="W167" si="328">SUM(W168:W169)</f>
        <v>0</v>
      </c>
      <c r="X167" s="73">
        <f t="shared" ref="X167" si="329">SUM(X168:X169)</f>
        <v>0</v>
      </c>
      <c r="Y167" s="73">
        <f t="shared" ref="Y167" si="330">SUM(Y168:Y169)</f>
        <v>2</v>
      </c>
      <c r="Z167" s="335"/>
      <c r="AA167" s="77">
        <f>SUM(AA168)</f>
        <v>0</v>
      </c>
      <c r="AB167" s="77">
        <f t="shared" ref="AB167:AJ167" si="331">SUM(AB168)</f>
        <v>0</v>
      </c>
      <c r="AC167" s="77">
        <f t="shared" si="331"/>
        <v>0</v>
      </c>
      <c r="AD167" s="77">
        <f t="shared" si="331"/>
        <v>0</v>
      </c>
      <c r="AE167" s="77">
        <f t="shared" si="331"/>
        <v>0</v>
      </c>
      <c r="AF167" s="77">
        <f t="shared" si="331"/>
        <v>0</v>
      </c>
      <c r="AG167" s="77">
        <f t="shared" si="331"/>
        <v>0</v>
      </c>
      <c r="AH167" s="77">
        <f t="shared" si="331"/>
        <v>0</v>
      </c>
      <c r="AI167" s="77">
        <f t="shared" si="331"/>
        <v>0</v>
      </c>
      <c r="AJ167" s="77">
        <f t="shared" si="331"/>
        <v>1400000</v>
      </c>
      <c r="AK167" s="5"/>
      <c r="AL167" s="5"/>
      <c r="AM167" s="5"/>
      <c r="AN167" s="229"/>
      <c r="AO167" s="6"/>
      <c r="AP167" s="6"/>
      <c r="AQ167" s="314"/>
      <c r="AR167" s="215"/>
      <c r="AS167" s="215"/>
      <c r="AT167" s="215"/>
      <c r="AU167" s="215"/>
      <c r="AV167" s="214">
        <f>SUM(AV168)</f>
        <v>0</v>
      </c>
      <c r="AW167" s="214">
        <f t="shared" ref="AW167:BG167" si="332">SUM(AW168)</f>
        <v>0</v>
      </c>
      <c r="AX167" s="214">
        <f t="shared" si="332"/>
        <v>0</v>
      </c>
      <c r="AY167" s="214">
        <f t="shared" si="332"/>
        <v>0</v>
      </c>
      <c r="AZ167" s="214">
        <f t="shared" si="332"/>
        <v>0</v>
      </c>
      <c r="BA167" s="214">
        <f t="shared" si="332"/>
        <v>0</v>
      </c>
      <c r="BB167" s="214">
        <f t="shared" si="332"/>
        <v>0</v>
      </c>
      <c r="BC167" s="214">
        <f t="shared" si="332"/>
        <v>0</v>
      </c>
      <c r="BD167" s="214">
        <f t="shared" si="332"/>
        <v>0</v>
      </c>
      <c r="BE167" s="214">
        <f>SUM(BE168)</f>
        <v>1400000</v>
      </c>
      <c r="BF167" s="298">
        <f t="shared" si="332"/>
        <v>0</v>
      </c>
      <c r="BG167" s="214">
        <f t="shared" si="332"/>
        <v>0</v>
      </c>
    </row>
    <row r="168" spans="1:59" s="39" customFormat="1" ht="36" x14ac:dyDescent="0.25">
      <c r="A168" s="34">
        <v>4</v>
      </c>
      <c r="B168" s="173"/>
      <c r="C168" s="86" t="s">
        <v>420</v>
      </c>
      <c r="D168" s="87" t="s">
        <v>574</v>
      </c>
      <c r="E168" s="87" t="s">
        <v>110</v>
      </c>
      <c r="F168" s="87" t="s">
        <v>713</v>
      </c>
      <c r="G168" s="88" t="s">
        <v>111</v>
      </c>
      <c r="H168" s="90">
        <v>85</v>
      </c>
      <c r="I168" s="86" t="s">
        <v>112</v>
      </c>
      <c r="J168" s="103">
        <v>1</v>
      </c>
      <c r="K168" s="103">
        <v>2</v>
      </c>
      <c r="L168" s="103"/>
      <c r="M168" s="103"/>
      <c r="N168" s="103">
        <v>3</v>
      </c>
      <c r="O168" s="86">
        <f>SUM(K168:N168)</f>
        <v>5</v>
      </c>
      <c r="P168" s="92" t="s">
        <v>739</v>
      </c>
      <c r="Q168" s="93">
        <v>1600000</v>
      </c>
      <c r="R168" s="93"/>
      <c r="S168" s="93">
        <v>1400000</v>
      </c>
      <c r="T168" s="103">
        <v>1</v>
      </c>
      <c r="U168" s="103">
        <v>2</v>
      </c>
      <c r="V168" s="103"/>
      <c r="W168" s="103"/>
      <c r="X168" s="103"/>
      <c r="Y168" s="86">
        <f>SUM(U168:X168)</f>
        <v>2</v>
      </c>
      <c r="Z168" s="154" t="s">
        <v>740</v>
      </c>
      <c r="AA168" s="93"/>
      <c r="AB168" s="93"/>
      <c r="AC168" s="93"/>
      <c r="AD168" s="93"/>
      <c r="AE168" s="93"/>
      <c r="AF168" s="93"/>
      <c r="AG168" s="93"/>
      <c r="AH168" s="93">
        <f t="shared" ref="AH168" si="333">ROUND((SUM(AA168,AB168,AC168,AD168,AE168,AG168)/1.16*0.03),2)</f>
        <v>0</v>
      </c>
      <c r="AI168" s="93">
        <f t="shared" ref="AI168" si="334">SUM(AA168:AH168)</f>
        <v>0</v>
      </c>
      <c r="AJ168" s="93">
        <f t="shared" ref="AJ168" si="335">S168+R168-AI168</f>
        <v>1400000</v>
      </c>
      <c r="AK168" s="37"/>
      <c r="AL168" s="37"/>
      <c r="AM168" s="37"/>
      <c r="AN168" s="230"/>
      <c r="AO168" s="34"/>
      <c r="AP168" s="34"/>
      <c r="AQ168" s="315"/>
      <c r="AR168" s="198"/>
      <c r="AS168" s="198"/>
      <c r="AT168" s="198"/>
      <c r="AU168" s="198"/>
      <c r="AV168" s="47"/>
      <c r="AW168" s="47"/>
      <c r="AX168" s="47"/>
      <c r="AY168" s="47"/>
      <c r="AZ168" s="47"/>
      <c r="BA168" s="47"/>
      <c r="BB168" s="47"/>
      <c r="BC168" s="47"/>
      <c r="BD168" s="47">
        <f>SUM(AV168:BC168)</f>
        <v>0</v>
      </c>
      <c r="BE168" s="47">
        <f>R168+S168-BD168</f>
        <v>1400000</v>
      </c>
      <c r="BF168" s="299"/>
      <c r="BG168" s="47"/>
    </row>
    <row r="169" spans="1:59" x14ac:dyDescent="0.25">
      <c r="A169" s="29"/>
      <c r="B169" s="174"/>
      <c r="C169" s="86"/>
      <c r="D169" s="87"/>
      <c r="E169" s="87"/>
      <c r="F169" s="87"/>
      <c r="G169" s="88"/>
      <c r="H169" s="90"/>
      <c r="I169" s="87"/>
      <c r="J169" s="86"/>
      <c r="K169" s="86"/>
      <c r="L169" s="86"/>
      <c r="M169" s="86"/>
      <c r="N169" s="86"/>
      <c r="O169" s="86"/>
      <c r="P169" s="92"/>
      <c r="Q169" s="93"/>
      <c r="R169" s="93"/>
      <c r="S169" s="93"/>
      <c r="T169" s="86"/>
      <c r="U169" s="86"/>
      <c r="V169" s="86"/>
      <c r="W169" s="86"/>
      <c r="X169" s="86"/>
      <c r="Y169" s="86"/>
      <c r="Z169" s="154"/>
      <c r="AA169" s="93"/>
      <c r="AB169" s="93"/>
      <c r="AC169" s="93"/>
      <c r="AD169" s="93"/>
      <c r="AE169" s="93"/>
      <c r="AF169" s="93"/>
      <c r="AG169" s="93"/>
      <c r="AH169" s="93"/>
      <c r="AI169" s="93"/>
      <c r="AJ169" s="93"/>
      <c r="AK169" s="29"/>
      <c r="AL169" s="29"/>
      <c r="AM169" s="29"/>
      <c r="AN169" s="231"/>
      <c r="AO169" s="30"/>
      <c r="AP169" s="30"/>
      <c r="AQ169" s="309"/>
      <c r="AR169" s="217"/>
      <c r="AS169" s="217"/>
      <c r="AT169" s="217"/>
      <c r="AU169" s="217"/>
      <c r="AV169" s="216"/>
      <c r="AW169" s="216"/>
      <c r="AX169" s="216"/>
      <c r="AY169" s="216"/>
      <c r="AZ169" s="216"/>
      <c r="BA169" s="216"/>
      <c r="BB169" s="216"/>
      <c r="BC169" s="216"/>
      <c r="BD169" s="216"/>
      <c r="BE169" s="216"/>
      <c r="BF169" s="292"/>
      <c r="BG169" s="216"/>
    </row>
    <row r="170" spans="1:59" s="9" customFormat="1" ht="15.75" x14ac:dyDescent="0.25">
      <c r="A170" s="5"/>
      <c r="B170" s="174"/>
      <c r="C170" s="137"/>
      <c r="D170" s="142" t="s">
        <v>714</v>
      </c>
      <c r="E170" s="138"/>
      <c r="F170" s="138"/>
      <c r="G170" s="139"/>
      <c r="H170" s="140">
        <f t="shared" ref="H170" si="336">SUM(H171:H172)</f>
        <v>207</v>
      </c>
      <c r="I170" s="138">
        <f t="shared" ref="I170" si="337">SUM(I171:I172)</f>
        <v>0</v>
      </c>
      <c r="J170" s="137">
        <f t="shared" ref="J170" si="338">SUM(J171:J172)</f>
        <v>1</v>
      </c>
      <c r="K170" s="137">
        <f t="shared" ref="K170" si="339">SUM(K171:K172)</f>
        <v>2</v>
      </c>
      <c r="L170" s="137">
        <f t="shared" ref="L170" si="340">SUM(L171:L172)</f>
        <v>0</v>
      </c>
      <c r="M170" s="137">
        <f t="shared" ref="M170" si="341">SUM(M171:M172)</f>
        <v>0</v>
      </c>
      <c r="N170" s="137">
        <f t="shared" ref="N170" si="342">SUM(N171:N172)</f>
        <v>0</v>
      </c>
      <c r="O170" s="137">
        <f t="shared" ref="O170" si="343">SUM(O171:O172)</f>
        <v>2</v>
      </c>
      <c r="P170" s="92">
        <f t="shared" ref="P170" si="344">SUM(P171:P172)</f>
        <v>0</v>
      </c>
      <c r="Q170" s="100">
        <f t="shared" ref="Q170" si="345">SUM(Q171:Q172)</f>
        <v>1300000</v>
      </c>
      <c r="R170" s="100">
        <f t="shared" ref="R170" si="346">SUM(R171:R172)</f>
        <v>0</v>
      </c>
      <c r="S170" s="100">
        <f>SUM(S171:S172)</f>
        <v>1500000</v>
      </c>
      <c r="T170" s="137">
        <f t="shared" ref="T170" si="347">SUM(T171:T172)</f>
        <v>1</v>
      </c>
      <c r="U170" s="137">
        <f t="shared" ref="U170" si="348">SUM(U171:U172)</f>
        <v>2</v>
      </c>
      <c r="V170" s="137">
        <f t="shared" ref="V170" si="349">SUM(V171:V172)</f>
        <v>0</v>
      </c>
      <c r="W170" s="137">
        <f t="shared" ref="W170" si="350">SUM(W171:W172)</f>
        <v>0</v>
      </c>
      <c r="X170" s="137">
        <f t="shared" ref="X170" si="351">SUM(X171:X172)</f>
        <v>0</v>
      </c>
      <c r="Y170" s="137">
        <f t="shared" ref="Y170" si="352">SUM(Y171:Y172)</f>
        <v>2</v>
      </c>
      <c r="Z170" s="154"/>
      <c r="AA170" s="100">
        <f>SUM(AA171)</f>
        <v>0</v>
      </c>
      <c r="AB170" s="100">
        <f t="shared" ref="AB170:AJ170" si="353">SUM(AB171)</f>
        <v>0</v>
      </c>
      <c r="AC170" s="100">
        <f t="shared" si="353"/>
        <v>0</v>
      </c>
      <c r="AD170" s="100">
        <f t="shared" si="353"/>
        <v>0</v>
      </c>
      <c r="AE170" s="100">
        <f t="shared" si="353"/>
        <v>0</v>
      </c>
      <c r="AF170" s="100">
        <f t="shared" si="353"/>
        <v>0</v>
      </c>
      <c r="AG170" s="100">
        <f t="shared" si="353"/>
        <v>0</v>
      </c>
      <c r="AH170" s="100">
        <f t="shared" si="353"/>
        <v>0</v>
      </c>
      <c r="AI170" s="100">
        <f t="shared" si="353"/>
        <v>0</v>
      </c>
      <c r="AJ170" s="100">
        <f t="shared" si="353"/>
        <v>1500000</v>
      </c>
      <c r="AK170" s="5"/>
      <c r="AL170" s="5"/>
      <c r="AM170" s="5"/>
      <c r="AN170" s="229"/>
      <c r="AO170" s="6"/>
      <c r="AP170" s="6"/>
      <c r="AQ170" s="314"/>
      <c r="AR170" s="215"/>
      <c r="AS170" s="215"/>
      <c r="AT170" s="215"/>
      <c r="AU170" s="215"/>
      <c r="AV170" s="214">
        <f>SUM(AV171)</f>
        <v>0</v>
      </c>
      <c r="AW170" s="214">
        <f t="shared" ref="AW170:BG170" si="354">SUM(AW171)</f>
        <v>0</v>
      </c>
      <c r="AX170" s="214">
        <f t="shared" si="354"/>
        <v>0</v>
      </c>
      <c r="AY170" s="214">
        <f t="shared" si="354"/>
        <v>0</v>
      </c>
      <c r="AZ170" s="214">
        <f t="shared" si="354"/>
        <v>0</v>
      </c>
      <c r="BA170" s="214">
        <f t="shared" si="354"/>
        <v>0</v>
      </c>
      <c r="BB170" s="214">
        <f t="shared" si="354"/>
        <v>0</v>
      </c>
      <c r="BC170" s="214">
        <f t="shared" si="354"/>
        <v>0</v>
      </c>
      <c r="BD170" s="214">
        <f t="shared" si="354"/>
        <v>0</v>
      </c>
      <c r="BE170" s="214">
        <f>SUM(BE171)</f>
        <v>1500000</v>
      </c>
      <c r="BF170" s="298">
        <f t="shared" si="354"/>
        <v>0</v>
      </c>
      <c r="BG170" s="214">
        <f t="shared" si="354"/>
        <v>0</v>
      </c>
    </row>
    <row r="171" spans="1:59" s="39" customFormat="1" ht="36" x14ac:dyDescent="0.25">
      <c r="A171" s="34">
        <v>4</v>
      </c>
      <c r="B171" s="173"/>
      <c r="C171" s="86" t="s">
        <v>423</v>
      </c>
      <c r="D171" s="87" t="s">
        <v>575</v>
      </c>
      <c r="E171" s="98" t="s">
        <v>124</v>
      </c>
      <c r="F171" s="98" t="s">
        <v>714</v>
      </c>
      <c r="G171" s="98" t="s">
        <v>125</v>
      </c>
      <c r="H171" s="90">
        <v>207</v>
      </c>
      <c r="I171" s="86" t="s">
        <v>126</v>
      </c>
      <c r="J171" s="103">
        <v>1</v>
      </c>
      <c r="K171" s="103">
        <v>2</v>
      </c>
      <c r="L171" s="99" t="s">
        <v>127</v>
      </c>
      <c r="M171" s="99"/>
      <c r="N171" s="99"/>
      <c r="O171" s="86">
        <f>SUM(K171:N171)</f>
        <v>2</v>
      </c>
      <c r="P171" s="92" t="s">
        <v>128</v>
      </c>
      <c r="Q171" s="93">
        <v>1300000</v>
      </c>
      <c r="R171" s="93"/>
      <c r="S171" s="93">
        <v>1500000</v>
      </c>
      <c r="T171" s="103">
        <v>1</v>
      </c>
      <c r="U171" s="103">
        <v>2</v>
      </c>
      <c r="V171" s="99" t="s">
        <v>635</v>
      </c>
      <c r="W171" s="99"/>
      <c r="X171" s="99"/>
      <c r="Y171" s="86">
        <f>SUM(U171:X171)</f>
        <v>2</v>
      </c>
      <c r="Z171" s="154" t="s">
        <v>636</v>
      </c>
      <c r="AA171" s="93"/>
      <c r="AB171" s="93"/>
      <c r="AC171" s="93"/>
      <c r="AD171" s="93"/>
      <c r="AE171" s="93"/>
      <c r="AF171" s="93"/>
      <c r="AG171" s="93"/>
      <c r="AH171" s="93">
        <f t="shared" ref="AH171" si="355">ROUND((SUM(AA171,AB171,AC171,AD171,AE171,AG171)/1.16*0.03),2)</f>
        <v>0</v>
      </c>
      <c r="AI171" s="93">
        <f t="shared" ref="AI171" si="356">SUM(AA171:AH171)</f>
        <v>0</v>
      </c>
      <c r="AJ171" s="93">
        <f t="shared" ref="AJ171" si="357">S171+R171-AI171</f>
        <v>1500000</v>
      </c>
      <c r="AK171" s="37"/>
      <c r="AL171" s="37"/>
      <c r="AM171" s="37"/>
      <c r="AN171" s="230"/>
      <c r="AO171" s="34"/>
      <c r="AP171" s="34"/>
      <c r="AQ171" s="315"/>
      <c r="AR171" s="198"/>
      <c r="AS171" s="198"/>
      <c r="AT171" s="198"/>
      <c r="AU171" s="198"/>
      <c r="AV171" s="47"/>
      <c r="AW171" s="47"/>
      <c r="AX171" s="47"/>
      <c r="AY171" s="47"/>
      <c r="AZ171" s="47"/>
      <c r="BA171" s="47"/>
      <c r="BB171" s="47"/>
      <c r="BC171" s="47"/>
      <c r="BD171" s="47">
        <f>SUM(AV171:BC171)</f>
        <v>0</v>
      </c>
      <c r="BE171" s="47">
        <f>R171+S171-BD171</f>
        <v>1500000</v>
      </c>
      <c r="BF171" s="299"/>
      <c r="BG171" s="47"/>
    </row>
    <row r="172" spans="1:59" s="39" customFormat="1" ht="15.75" thickBot="1" x14ac:dyDescent="0.3">
      <c r="A172" s="34"/>
      <c r="B172" s="191"/>
      <c r="C172" s="192"/>
      <c r="D172" s="193"/>
      <c r="E172" s="261"/>
      <c r="F172" s="261"/>
      <c r="G172" s="261"/>
      <c r="H172" s="195"/>
      <c r="I172" s="192"/>
      <c r="J172" s="262"/>
      <c r="K172" s="262"/>
      <c r="L172" s="263"/>
      <c r="M172" s="263"/>
      <c r="N172" s="262"/>
      <c r="O172" s="192"/>
      <c r="P172" s="389"/>
      <c r="Q172" s="264"/>
      <c r="R172" s="264"/>
      <c r="S172" s="264"/>
      <c r="T172" s="262"/>
      <c r="U172" s="262"/>
      <c r="V172" s="263"/>
      <c r="W172" s="263"/>
      <c r="X172" s="262"/>
      <c r="Y172" s="192"/>
      <c r="Z172" s="344"/>
      <c r="AA172" s="264"/>
      <c r="AB172" s="264"/>
      <c r="AC172" s="264"/>
      <c r="AD172" s="264"/>
      <c r="AE172" s="264"/>
      <c r="AF172" s="264"/>
      <c r="AG172" s="264"/>
      <c r="AH172" s="264"/>
      <c r="AI172" s="264"/>
      <c r="AJ172" s="264"/>
      <c r="AK172" s="251"/>
      <c r="AL172" s="251"/>
      <c r="AM172" s="251"/>
      <c r="AN172" s="252"/>
      <c r="AO172" s="253"/>
      <c r="AP172" s="253"/>
      <c r="AQ172" s="317"/>
      <c r="AR172" s="254"/>
      <c r="AS172" s="254"/>
      <c r="AT172" s="254"/>
      <c r="AU172" s="254"/>
      <c r="AV172" s="255"/>
      <c r="AW172" s="255"/>
      <c r="AX172" s="255"/>
      <c r="AY172" s="255"/>
      <c r="AZ172" s="255"/>
      <c r="BA172" s="255"/>
      <c r="BB172" s="255"/>
      <c r="BC172" s="255"/>
      <c r="BD172" s="255"/>
      <c r="BE172" s="255"/>
      <c r="BF172" s="300"/>
      <c r="BG172" s="255"/>
    </row>
    <row r="173" spans="1:59" ht="19.5" thickBot="1" x14ac:dyDescent="0.3">
      <c r="A173" s="63"/>
      <c r="B173" s="171"/>
      <c r="C173" s="65"/>
      <c r="D173" s="71" t="s">
        <v>569</v>
      </c>
      <c r="E173" s="66"/>
      <c r="F173" s="66"/>
      <c r="G173" s="67"/>
      <c r="H173" s="68">
        <f t="shared" ref="H173:Y173" si="358">SUM(H175,H179,H183,H186,H189,H192,H204,H208,H213,H216)</f>
        <v>2781</v>
      </c>
      <c r="I173" s="66">
        <f t="shared" si="358"/>
        <v>0</v>
      </c>
      <c r="J173" s="65">
        <f t="shared" si="358"/>
        <v>16</v>
      </c>
      <c r="K173" s="65">
        <f t="shared" si="358"/>
        <v>29</v>
      </c>
      <c r="L173" s="65">
        <f t="shared" si="358"/>
        <v>2</v>
      </c>
      <c r="M173" s="65">
        <f t="shared" si="358"/>
        <v>2</v>
      </c>
      <c r="N173" s="65">
        <f t="shared" si="358"/>
        <v>34</v>
      </c>
      <c r="O173" s="65">
        <f t="shared" si="358"/>
        <v>67</v>
      </c>
      <c r="P173" s="382">
        <f t="shared" si="358"/>
        <v>0</v>
      </c>
      <c r="Q173" s="69">
        <f t="shared" si="358"/>
        <v>41860000</v>
      </c>
      <c r="R173" s="69">
        <f t="shared" si="358"/>
        <v>3618214.14</v>
      </c>
      <c r="S173" s="70">
        <f t="shared" si="358"/>
        <v>41780000</v>
      </c>
      <c r="T173" s="65">
        <f t="shared" si="358"/>
        <v>17</v>
      </c>
      <c r="U173" s="65">
        <f t="shared" si="358"/>
        <v>26</v>
      </c>
      <c r="V173" s="65">
        <f t="shared" si="358"/>
        <v>2</v>
      </c>
      <c r="W173" s="65">
        <f t="shared" si="358"/>
        <v>3</v>
      </c>
      <c r="X173" s="65">
        <f t="shared" si="358"/>
        <v>32</v>
      </c>
      <c r="Y173" s="65">
        <f t="shared" si="358"/>
        <v>63</v>
      </c>
      <c r="Z173" s="336"/>
      <c r="AA173" s="69">
        <f t="shared" ref="AA173:AJ173" si="359">SUM(AA175,AA179,AA183,AA186,AA189,AA192,AA204,AA208,AA213,AA216)</f>
        <v>1867863.11</v>
      </c>
      <c r="AB173" s="69">
        <f t="shared" si="359"/>
        <v>28615.93</v>
      </c>
      <c r="AC173" s="69">
        <f t="shared" si="359"/>
        <v>0</v>
      </c>
      <c r="AD173" s="69">
        <f t="shared" si="359"/>
        <v>0</v>
      </c>
      <c r="AE173" s="69">
        <f t="shared" si="359"/>
        <v>0</v>
      </c>
      <c r="AF173" s="69">
        <f t="shared" si="359"/>
        <v>0</v>
      </c>
      <c r="AG173" s="69">
        <f t="shared" si="359"/>
        <v>0</v>
      </c>
      <c r="AH173" s="69">
        <f t="shared" si="359"/>
        <v>49046.87</v>
      </c>
      <c r="AI173" s="69">
        <f t="shared" si="359"/>
        <v>0</v>
      </c>
      <c r="AJ173" s="69">
        <f t="shared" si="359"/>
        <v>48205357</v>
      </c>
      <c r="AK173" s="66"/>
      <c r="AL173" s="66"/>
      <c r="AM173" s="66"/>
      <c r="AN173" s="66"/>
      <c r="AO173" s="66"/>
      <c r="AP173" s="66"/>
      <c r="AQ173" s="313"/>
      <c r="AR173" s="66"/>
      <c r="AS173" s="66"/>
      <c r="AT173" s="66"/>
      <c r="AU173" s="66"/>
      <c r="AV173" s="69">
        <f>SUM(AV175,AV179,AV183,AV186,AV189,AV192,AV204,AV208,AV213,AV216)</f>
        <v>3835724.25</v>
      </c>
      <c r="AW173" s="69">
        <f t="shared" ref="AW173:BG173" si="360">SUM(AW175,AW179,AW183,AW186,AW189,AW192,AW204,AW208,AW213,AW216)</f>
        <v>0</v>
      </c>
      <c r="AX173" s="69">
        <f t="shared" si="360"/>
        <v>0</v>
      </c>
      <c r="AY173" s="69">
        <f t="shared" si="360"/>
        <v>0</v>
      </c>
      <c r="AZ173" s="69">
        <f t="shared" si="360"/>
        <v>0</v>
      </c>
      <c r="BA173" s="69">
        <f t="shared" si="360"/>
        <v>0</v>
      </c>
      <c r="BB173" s="69">
        <f t="shared" si="360"/>
        <v>0</v>
      </c>
      <c r="BC173" s="69">
        <f t="shared" si="360"/>
        <v>0</v>
      </c>
      <c r="BD173" s="69">
        <f t="shared" si="360"/>
        <v>3835724.25</v>
      </c>
      <c r="BE173" s="69">
        <f t="shared" si="360"/>
        <v>41562489.890000001</v>
      </c>
      <c r="BF173" s="297">
        <f t="shared" si="360"/>
        <v>0</v>
      </c>
      <c r="BG173" s="69">
        <f t="shared" si="360"/>
        <v>0</v>
      </c>
    </row>
    <row r="174" spans="1:59" s="39" customFormat="1" x14ac:dyDescent="0.25">
      <c r="A174" s="34"/>
      <c r="B174" s="265"/>
      <c r="C174" s="242"/>
      <c r="D174" s="243"/>
      <c r="E174" s="266"/>
      <c r="F174" s="266"/>
      <c r="G174" s="266"/>
      <c r="H174" s="245"/>
      <c r="I174" s="242"/>
      <c r="J174" s="267"/>
      <c r="K174" s="267"/>
      <c r="L174" s="268"/>
      <c r="M174" s="268"/>
      <c r="N174" s="267"/>
      <c r="O174" s="242"/>
      <c r="P174" s="385"/>
      <c r="Q174" s="269"/>
      <c r="R174" s="269"/>
      <c r="S174" s="269"/>
      <c r="T174" s="267"/>
      <c r="U174" s="267"/>
      <c r="V174" s="268"/>
      <c r="W174" s="268"/>
      <c r="X174" s="267"/>
      <c r="Y174" s="242"/>
      <c r="Z174" s="340"/>
      <c r="AA174" s="269"/>
      <c r="AB174" s="269"/>
      <c r="AC174" s="269"/>
      <c r="AD174" s="269"/>
      <c r="AE174" s="269"/>
      <c r="AF174" s="269"/>
      <c r="AG174" s="269"/>
      <c r="AH174" s="269"/>
      <c r="AI174" s="269"/>
      <c r="AJ174" s="269"/>
      <c r="AK174" s="270"/>
      <c r="AL174" s="270"/>
      <c r="AM174" s="270"/>
      <c r="AN174" s="271"/>
      <c r="AO174" s="272"/>
      <c r="AP174" s="272"/>
      <c r="AQ174" s="319"/>
      <c r="AR174" s="273"/>
      <c r="AS174" s="273"/>
      <c r="AT174" s="273"/>
      <c r="AU174" s="273"/>
      <c r="AV174" s="274"/>
      <c r="AW174" s="274"/>
      <c r="AX174" s="274"/>
      <c r="AY174" s="274"/>
      <c r="AZ174" s="274"/>
      <c r="BA174" s="274"/>
      <c r="BB174" s="274"/>
      <c r="BC174" s="274"/>
      <c r="BD174" s="274"/>
      <c r="BE174" s="274"/>
      <c r="BF174" s="302"/>
      <c r="BG174" s="274"/>
    </row>
    <row r="175" spans="1:59" s="9" customFormat="1" ht="15.75" x14ac:dyDescent="0.25">
      <c r="A175" s="5"/>
      <c r="B175" s="172"/>
      <c r="C175" s="73"/>
      <c r="D175" s="142" t="s">
        <v>149</v>
      </c>
      <c r="E175" s="74"/>
      <c r="F175" s="74"/>
      <c r="G175" s="75"/>
      <c r="H175" s="76">
        <f>SUM(H176:H178)</f>
        <v>302</v>
      </c>
      <c r="I175" s="74">
        <f t="shared" ref="I175:Y175" si="361">SUM(I176:I178)</f>
        <v>0</v>
      </c>
      <c r="J175" s="73">
        <f t="shared" si="361"/>
        <v>2</v>
      </c>
      <c r="K175" s="73">
        <f t="shared" si="361"/>
        <v>6</v>
      </c>
      <c r="L175" s="73">
        <f t="shared" si="361"/>
        <v>0</v>
      </c>
      <c r="M175" s="73">
        <f t="shared" si="361"/>
        <v>1</v>
      </c>
      <c r="N175" s="73">
        <f t="shared" si="361"/>
        <v>7</v>
      </c>
      <c r="O175" s="73">
        <f t="shared" si="361"/>
        <v>14</v>
      </c>
      <c r="P175" s="381">
        <f t="shared" si="361"/>
        <v>0</v>
      </c>
      <c r="Q175" s="77">
        <f t="shared" si="361"/>
        <v>7400000</v>
      </c>
      <c r="R175" s="77">
        <f t="shared" si="361"/>
        <v>2220000</v>
      </c>
      <c r="S175" s="77">
        <f t="shared" si="361"/>
        <v>5580000</v>
      </c>
      <c r="T175" s="73">
        <f t="shared" si="361"/>
        <v>2</v>
      </c>
      <c r="U175" s="73">
        <f t="shared" si="361"/>
        <v>6</v>
      </c>
      <c r="V175" s="73">
        <f t="shared" si="361"/>
        <v>0</v>
      </c>
      <c r="W175" s="73">
        <f t="shared" si="361"/>
        <v>1</v>
      </c>
      <c r="X175" s="73">
        <f t="shared" si="361"/>
        <v>5</v>
      </c>
      <c r="Y175" s="73">
        <f t="shared" si="361"/>
        <v>12</v>
      </c>
      <c r="Z175" s="335"/>
      <c r="AA175" s="77">
        <f>SUM(AA176,AA177)</f>
        <v>0</v>
      </c>
      <c r="AB175" s="77">
        <f t="shared" ref="AB175:AJ175" si="362">SUM(AB176,AB177)</f>
        <v>0</v>
      </c>
      <c r="AC175" s="77">
        <f t="shared" si="362"/>
        <v>0</v>
      </c>
      <c r="AD175" s="77">
        <f t="shared" si="362"/>
        <v>0</v>
      </c>
      <c r="AE175" s="77">
        <f t="shared" si="362"/>
        <v>0</v>
      </c>
      <c r="AF175" s="77">
        <f t="shared" si="362"/>
        <v>0</v>
      </c>
      <c r="AG175" s="77">
        <f t="shared" si="362"/>
        <v>0</v>
      </c>
      <c r="AH175" s="77">
        <f t="shared" si="362"/>
        <v>0</v>
      </c>
      <c r="AI175" s="77">
        <f t="shared" si="362"/>
        <v>0</v>
      </c>
      <c r="AJ175" s="77">
        <f t="shared" si="362"/>
        <v>7800000</v>
      </c>
      <c r="AK175" s="5"/>
      <c r="AL175" s="5"/>
      <c r="AM175" s="5"/>
      <c r="AN175" s="229"/>
      <c r="AO175" s="6"/>
      <c r="AP175" s="6"/>
      <c r="AQ175" s="314"/>
      <c r="AR175" s="215"/>
      <c r="AS175" s="215"/>
      <c r="AT175" s="215"/>
      <c r="AU175" s="215"/>
      <c r="AV175" s="214">
        <f>SUM(AV176,AV177)</f>
        <v>0</v>
      </c>
      <c r="AW175" s="214">
        <f t="shared" ref="AW175:BG175" si="363">SUM(AW176,AW177)</f>
        <v>0</v>
      </c>
      <c r="AX175" s="214">
        <f t="shared" si="363"/>
        <v>0</v>
      </c>
      <c r="AY175" s="214">
        <f t="shared" si="363"/>
        <v>0</v>
      </c>
      <c r="AZ175" s="214">
        <f t="shared" si="363"/>
        <v>0</v>
      </c>
      <c r="BA175" s="214">
        <f t="shared" si="363"/>
        <v>0</v>
      </c>
      <c r="BB175" s="214">
        <f t="shared" si="363"/>
        <v>0</v>
      </c>
      <c r="BC175" s="214">
        <f t="shared" si="363"/>
        <v>0</v>
      </c>
      <c r="BD175" s="214">
        <f t="shared" si="363"/>
        <v>0</v>
      </c>
      <c r="BE175" s="214">
        <f t="shared" si="363"/>
        <v>7800000</v>
      </c>
      <c r="BF175" s="298">
        <f t="shared" si="363"/>
        <v>0</v>
      </c>
      <c r="BG175" s="214">
        <f t="shared" si="363"/>
        <v>0</v>
      </c>
    </row>
    <row r="176" spans="1:59" s="39" customFormat="1" ht="24" x14ac:dyDescent="0.25">
      <c r="A176" s="34">
        <v>5</v>
      </c>
      <c r="B176" s="173" t="s">
        <v>672</v>
      </c>
      <c r="C176" s="86" t="s">
        <v>432</v>
      </c>
      <c r="D176" s="87" t="s">
        <v>496</v>
      </c>
      <c r="E176" s="89" t="s">
        <v>168</v>
      </c>
      <c r="F176" s="89" t="s">
        <v>149</v>
      </c>
      <c r="G176" s="89" t="s">
        <v>169</v>
      </c>
      <c r="H176" s="90">
        <v>143</v>
      </c>
      <c r="I176" s="86" t="s">
        <v>170</v>
      </c>
      <c r="J176" s="94">
        <v>1</v>
      </c>
      <c r="K176" s="95" t="s">
        <v>171</v>
      </c>
      <c r="L176" s="95"/>
      <c r="M176" s="86">
        <v>1</v>
      </c>
      <c r="N176" s="86">
        <v>3</v>
      </c>
      <c r="O176" s="86">
        <f>SUM(K176:N176)</f>
        <v>4</v>
      </c>
      <c r="P176" s="92" t="s">
        <v>172</v>
      </c>
      <c r="Q176" s="78">
        <v>1800000</v>
      </c>
      <c r="R176" s="78">
        <v>540000</v>
      </c>
      <c r="S176" s="78">
        <v>1260000</v>
      </c>
      <c r="T176" s="94">
        <v>1</v>
      </c>
      <c r="U176" s="95"/>
      <c r="V176" s="95"/>
      <c r="W176" s="86">
        <v>1</v>
      </c>
      <c r="X176" s="86"/>
      <c r="Y176" s="86">
        <f>SUM(U176:X176)</f>
        <v>1</v>
      </c>
      <c r="Z176" s="154" t="s">
        <v>637</v>
      </c>
      <c r="AA176" s="78"/>
      <c r="AB176" s="78"/>
      <c r="AC176" s="78"/>
      <c r="AD176" s="78"/>
      <c r="AE176" s="78"/>
      <c r="AF176" s="78"/>
      <c r="AG176" s="78"/>
      <c r="AH176" s="78">
        <f t="shared" ref="AH176:AH177" si="364">ROUND((SUM(AA176,AB176,AC176,AD176,AE176,AG176)/1.16*0.03),2)</f>
        <v>0</v>
      </c>
      <c r="AI176" s="78">
        <f t="shared" ref="AI176:AI177" si="365">SUM(AA176:AH176)</f>
        <v>0</v>
      </c>
      <c r="AJ176" s="78">
        <f t="shared" ref="AJ176:AJ177" si="366">S176+R176-AI176</f>
        <v>1800000</v>
      </c>
      <c r="AK176" s="37"/>
      <c r="AL176" s="37"/>
      <c r="AM176" s="37"/>
      <c r="AN176" s="230"/>
      <c r="AO176" s="34"/>
      <c r="AP176" s="34"/>
      <c r="AQ176" s="315"/>
      <c r="AR176" s="198"/>
      <c r="AS176" s="198"/>
      <c r="AT176" s="198"/>
      <c r="AU176" s="198"/>
      <c r="AV176" s="47"/>
      <c r="AW176" s="47"/>
      <c r="AX176" s="47"/>
      <c r="AY176" s="47"/>
      <c r="AZ176" s="47"/>
      <c r="BA176" s="47"/>
      <c r="BB176" s="47"/>
      <c r="BC176" s="47"/>
      <c r="BD176" s="47">
        <f t="shared" ref="BD176:BD177" si="367">SUM(AV176:BC176)</f>
        <v>0</v>
      </c>
      <c r="BE176" s="47">
        <f t="shared" ref="BE176:BE177" si="368">R176+S176-BD176</f>
        <v>1800000</v>
      </c>
      <c r="BF176" s="299"/>
      <c r="BG176" s="47"/>
    </row>
    <row r="177" spans="1:59" s="39" customFormat="1" ht="60" x14ac:dyDescent="0.25">
      <c r="A177" s="34">
        <v>5</v>
      </c>
      <c r="B177" s="173" t="s">
        <v>672</v>
      </c>
      <c r="C177" s="86" t="s">
        <v>481</v>
      </c>
      <c r="D177" s="87" t="s">
        <v>544</v>
      </c>
      <c r="E177" s="89" t="s">
        <v>363</v>
      </c>
      <c r="F177" s="89" t="s">
        <v>149</v>
      </c>
      <c r="G177" s="89" t="s">
        <v>364</v>
      </c>
      <c r="H177" s="90">
        <v>159</v>
      </c>
      <c r="I177" s="86" t="s">
        <v>365</v>
      </c>
      <c r="J177" s="94">
        <v>1</v>
      </c>
      <c r="K177" s="94">
        <v>6</v>
      </c>
      <c r="L177" s="94"/>
      <c r="M177" s="94"/>
      <c r="N177" s="94">
        <v>4</v>
      </c>
      <c r="O177" s="86">
        <f>SUM(K177:N177)</f>
        <v>10</v>
      </c>
      <c r="P177" s="92" t="s">
        <v>366</v>
      </c>
      <c r="Q177" s="96">
        <v>5600000</v>
      </c>
      <c r="R177" s="96">
        <v>1680000</v>
      </c>
      <c r="S177" s="96">
        <v>4320000</v>
      </c>
      <c r="T177" s="94">
        <v>1</v>
      </c>
      <c r="U177" s="94">
        <v>6</v>
      </c>
      <c r="V177" s="94"/>
      <c r="W177" s="94"/>
      <c r="X177" s="94">
        <v>5</v>
      </c>
      <c r="Y177" s="86">
        <f>SUM(U177:X177)</f>
        <v>11</v>
      </c>
      <c r="Z177" s="154" t="s">
        <v>754</v>
      </c>
      <c r="AA177" s="96"/>
      <c r="AB177" s="96"/>
      <c r="AC177" s="96"/>
      <c r="AD177" s="96"/>
      <c r="AE177" s="96"/>
      <c r="AF177" s="96"/>
      <c r="AG177" s="96"/>
      <c r="AH177" s="96">
        <f t="shared" si="364"/>
        <v>0</v>
      </c>
      <c r="AI177" s="96">
        <f t="shared" si="365"/>
        <v>0</v>
      </c>
      <c r="AJ177" s="96">
        <f t="shared" si="366"/>
        <v>6000000</v>
      </c>
      <c r="AK177" s="37"/>
      <c r="AL177" s="37"/>
      <c r="AM177" s="37"/>
      <c r="AN177" s="230"/>
      <c r="AO177" s="34"/>
      <c r="AP177" s="34"/>
      <c r="AQ177" s="315"/>
      <c r="AR177" s="198"/>
      <c r="AS177" s="198"/>
      <c r="AT177" s="198"/>
      <c r="AU177" s="198"/>
      <c r="AV177" s="47"/>
      <c r="AW177" s="47"/>
      <c r="AX177" s="47"/>
      <c r="AY177" s="47"/>
      <c r="AZ177" s="47"/>
      <c r="BA177" s="47"/>
      <c r="BB177" s="47"/>
      <c r="BC177" s="47"/>
      <c r="BD177" s="47">
        <f t="shared" si="367"/>
        <v>0</v>
      </c>
      <c r="BE177" s="47">
        <f t="shared" si="368"/>
        <v>6000000</v>
      </c>
      <c r="BF177" s="299"/>
      <c r="BG177" s="47"/>
    </row>
    <row r="178" spans="1:59" s="39" customFormat="1" x14ac:dyDescent="0.25">
      <c r="A178" s="34"/>
      <c r="B178" s="173"/>
      <c r="C178" s="86"/>
      <c r="D178" s="87"/>
      <c r="E178" s="98"/>
      <c r="F178" s="98"/>
      <c r="G178" s="98"/>
      <c r="H178" s="90"/>
      <c r="I178" s="86"/>
      <c r="J178" s="103"/>
      <c r="K178" s="103"/>
      <c r="L178" s="99"/>
      <c r="M178" s="99"/>
      <c r="N178" s="103"/>
      <c r="O178" s="86"/>
      <c r="P178" s="92"/>
      <c r="Q178" s="104"/>
      <c r="R178" s="104"/>
      <c r="S178" s="104"/>
      <c r="T178" s="103"/>
      <c r="U178" s="103"/>
      <c r="V178" s="99"/>
      <c r="W178" s="99"/>
      <c r="X178" s="103"/>
      <c r="Y178" s="86"/>
      <c r="Z178" s="154"/>
      <c r="AA178" s="104"/>
      <c r="AB178" s="104"/>
      <c r="AC178" s="104"/>
      <c r="AD178" s="104"/>
      <c r="AE178" s="104"/>
      <c r="AF178" s="104"/>
      <c r="AG178" s="104"/>
      <c r="AH178" s="104"/>
      <c r="AI178" s="104"/>
      <c r="AJ178" s="104"/>
      <c r="AK178" s="37"/>
      <c r="AL178" s="37"/>
      <c r="AM178" s="37"/>
      <c r="AN178" s="230"/>
      <c r="AO178" s="34"/>
      <c r="AP178" s="34"/>
      <c r="AQ178" s="315"/>
      <c r="AR178" s="198"/>
      <c r="AS178" s="198"/>
      <c r="AT178" s="198"/>
      <c r="AU178" s="198"/>
      <c r="AV178" s="47"/>
      <c r="AW178" s="47"/>
      <c r="AX178" s="47"/>
      <c r="AY178" s="47"/>
      <c r="AZ178" s="47"/>
      <c r="BA178" s="47"/>
      <c r="BB178" s="47"/>
      <c r="BC178" s="47"/>
      <c r="BD178" s="47"/>
      <c r="BE178" s="47"/>
      <c r="BF178" s="299"/>
      <c r="BG178" s="47"/>
    </row>
    <row r="179" spans="1:59" s="9" customFormat="1" ht="15.75" x14ac:dyDescent="0.25">
      <c r="A179" s="5"/>
      <c r="B179" s="174"/>
      <c r="C179" s="137"/>
      <c r="D179" s="142" t="s">
        <v>188</v>
      </c>
      <c r="E179" s="138"/>
      <c r="F179" s="138"/>
      <c r="G179" s="139"/>
      <c r="H179" s="140">
        <f t="shared" ref="H179:Y179" si="369">SUM(H180:H182)</f>
        <v>330</v>
      </c>
      <c r="I179" s="138">
        <f t="shared" si="369"/>
        <v>0</v>
      </c>
      <c r="J179" s="137">
        <f t="shared" si="369"/>
        <v>1</v>
      </c>
      <c r="K179" s="137">
        <f t="shared" si="369"/>
        <v>6</v>
      </c>
      <c r="L179" s="137">
        <f t="shared" si="369"/>
        <v>1</v>
      </c>
      <c r="M179" s="137">
        <f t="shared" si="369"/>
        <v>0</v>
      </c>
      <c r="N179" s="137">
        <f t="shared" si="369"/>
        <v>8</v>
      </c>
      <c r="O179" s="137">
        <f t="shared" si="369"/>
        <v>15</v>
      </c>
      <c r="P179" s="92"/>
      <c r="Q179" s="100">
        <f t="shared" si="369"/>
        <v>6840000</v>
      </c>
      <c r="R179" s="100">
        <f t="shared" si="369"/>
        <v>0</v>
      </c>
      <c r="S179" s="100">
        <f t="shared" si="369"/>
        <v>9000000</v>
      </c>
      <c r="T179" s="137">
        <f t="shared" si="369"/>
        <v>2</v>
      </c>
      <c r="U179" s="137">
        <f t="shared" si="369"/>
        <v>6</v>
      </c>
      <c r="V179" s="137">
        <f t="shared" si="369"/>
        <v>1</v>
      </c>
      <c r="W179" s="137">
        <f t="shared" si="369"/>
        <v>0</v>
      </c>
      <c r="X179" s="137">
        <f t="shared" si="369"/>
        <v>11</v>
      </c>
      <c r="Y179" s="137">
        <f t="shared" si="369"/>
        <v>18</v>
      </c>
      <c r="Z179" s="154"/>
      <c r="AA179" s="100">
        <f t="shared" ref="AA179:AJ179" si="370">SUM(AA180:AA182)</f>
        <v>0</v>
      </c>
      <c r="AB179" s="100">
        <f t="shared" si="370"/>
        <v>0</v>
      </c>
      <c r="AC179" s="100">
        <f t="shared" si="370"/>
        <v>0</v>
      </c>
      <c r="AD179" s="100">
        <f t="shared" si="370"/>
        <v>0</v>
      </c>
      <c r="AE179" s="100">
        <f t="shared" si="370"/>
        <v>0</v>
      </c>
      <c r="AF179" s="100">
        <f t="shared" si="370"/>
        <v>0</v>
      </c>
      <c r="AG179" s="100">
        <f t="shared" si="370"/>
        <v>0</v>
      </c>
      <c r="AH179" s="100">
        <f t="shared" si="370"/>
        <v>0</v>
      </c>
      <c r="AI179" s="100">
        <f t="shared" si="370"/>
        <v>0</v>
      </c>
      <c r="AJ179" s="100">
        <f t="shared" si="370"/>
        <v>9000000</v>
      </c>
      <c r="AK179" s="5"/>
      <c r="AL179" s="5"/>
      <c r="AM179" s="5"/>
      <c r="AN179" s="229"/>
      <c r="AO179" s="6"/>
      <c r="AP179" s="6"/>
      <c r="AQ179" s="314"/>
      <c r="AR179" s="215"/>
      <c r="AS179" s="215"/>
      <c r="AT179" s="215"/>
      <c r="AU179" s="215"/>
      <c r="AV179" s="214">
        <f>SUM(AV180,AV181)</f>
        <v>0</v>
      </c>
      <c r="AW179" s="214">
        <f t="shared" ref="AW179:BG179" si="371">SUM(AW180,AW181)</f>
        <v>0</v>
      </c>
      <c r="AX179" s="214">
        <f t="shared" si="371"/>
        <v>0</v>
      </c>
      <c r="AY179" s="214">
        <f t="shared" si="371"/>
        <v>0</v>
      </c>
      <c r="AZ179" s="214">
        <f t="shared" si="371"/>
        <v>0</v>
      </c>
      <c r="BA179" s="214">
        <f t="shared" si="371"/>
        <v>0</v>
      </c>
      <c r="BB179" s="214">
        <f t="shared" si="371"/>
        <v>0</v>
      </c>
      <c r="BC179" s="214">
        <f t="shared" si="371"/>
        <v>0</v>
      </c>
      <c r="BD179" s="214">
        <f t="shared" si="371"/>
        <v>0</v>
      </c>
      <c r="BE179" s="214">
        <f t="shared" si="371"/>
        <v>9000000</v>
      </c>
      <c r="BF179" s="298">
        <f t="shared" si="371"/>
        <v>0</v>
      </c>
      <c r="BG179" s="214">
        <f t="shared" si="371"/>
        <v>0</v>
      </c>
    </row>
    <row r="180" spans="1:59" s="39" customFormat="1" ht="84" x14ac:dyDescent="0.25">
      <c r="A180" s="34">
        <v>5</v>
      </c>
      <c r="B180" s="173"/>
      <c r="C180" s="86" t="s">
        <v>478</v>
      </c>
      <c r="D180" s="87" t="s">
        <v>497</v>
      </c>
      <c r="E180" s="89" t="s">
        <v>350</v>
      </c>
      <c r="F180" s="89" t="s">
        <v>188</v>
      </c>
      <c r="G180" s="89" t="s">
        <v>351</v>
      </c>
      <c r="H180" s="90">
        <v>206</v>
      </c>
      <c r="I180" s="86" t="s">
        <v>352</v>
      </c>
      <c r="J180" s="94">
        <v>1</v>
      </c>
      <c r="K180" s="86">
        <v>6</v>
      </c>
      <c r="L180" s="86">
        <v>1</v>
      </c>
      <c r="M180" s="86"/>
      <c r="N180" s="86">
        <v>8</v>
      </c>
      <c r="O180" s="86">
        <f>SUM(K180:N180)</f>
        <v>15</v>
      </c>
      <c r="P180" s="92" t="s">
        <v>353</v>
      </c>
      <c r="Q180" s="78">
        <v>6840000</v>
      </c>
      <c r="R180" s="78"/>
      <c r="S180" s="78">
        <v>8000000</v>
      </c>
      <c r="T180" s="94">
        <v>1</v>
      </c>
      <c r="U180" s="86">
        <v>6</v>
      </c>
      <c r="V180" s="86">
        <v>1</v>
      </c>
      <c r="W180" s="86"/>
      <c r="X180" s="86">
        <v>8</v>
      </c>
      <c r="Y180" s="86">
        <f>SUM(U180:X180)</f>
        <v>15</v>
      </c>
      <c r="Z180" s="154" t="s">
        <v>755</v>
      </c>
      <c r="AA180" s="78"/>
      <c r="AB180" s="78"/>
      <c r="AC180" s="78"/>
      <c r="AD180" s="78"/>
      <c r="AE180" s="78"/>
      <c r="AF180" s="78"/>
      <c r="AG180" s="78"/>
      <c r="AH180" s="78">
        <f t="shared" ref="AH180:AH181" si="372">ROUND((SUM(AA180,AB180,AC180,AD180,AE180,AG180)/1.16*0.03),2)</f>
        <v>0</v>
      </c>
      <c r="AI180" s="78">
        <f t="shared" ref="AI180:AI181" si="373">SUM(AA180:AH180)</f>
        <v>0</v>
      </c>
      <c r="AJ180" s="78">
        <f t="shared" ref="AJ180:AJ181" si="374">S180+R180-AI180</f>
        <v>8000000</v>
      </c>
      <c r="AK180" s="37"/>
      <c r="AL180" s="37"/>
      <c r="AM180" s="37"/>
      <c r="AN180" s="230"/>
      <c r="AO180" s="34"/>
      <c r="AP180" s="34"/>
      <c r="AQ180" s="315"/>
      <c r="AR180" s="198"/>
      <c r="AS180" s="198"/>
      <c r="AT180" s="198"/>
      <c r="AU180" s="198"/>
      <c r="AV180" s="47"/>
      <c r="AW180" s="47"/>
      <c r="AX180" s="47"/>
      <c r="AY180" s="47"/>
      <c r="AZ180" s="47"/>
      <c r="BA180" s="47"/>
      <c r="BB180" s="47"/>
      <c r="BC180" s="47"/>
      <c r="BD180" s="47">
        <f t="shared" ref="BD180:BD181" si="375">SUM(AV180:BC180)</f>
        <v>0</v>
      </c>
      <c r="BE180" s="47">
        <f t="shared" ref="BE180:BE181" si="376">R180+S180-BD180</f>
        <v>8000000</v>
      </c>
      <c r="BF180" s="299"/>
      <c r="BG180" s="47"/>
    </row>
    <row r="181" spans="1:59" s="39" customFormat="1" ht="36" x14ac:dyDescent="0.25">
      <c r="A181" s="34"/>
      <c r="B181" s="173"/>
      <c r="C181" s="86"/>
      <c r="D181" s="87" t="s">
        <v>690</v>
      </c>
      <c r="E181" s="89" t="s">
        <v>187</v>
      </c>
      <c r="F181" s="89" t="s">
        <v>188</v>
      </c>
      <c r="G181" s="89" t="s">
        <v>189</v>
      </c>
      <c r="H181" s="90">
        <v>124</v>
      </c>
      <c r="I181" s="86"/>
      <c r="J181" s="94"/>
      <c r="K181" s="86"/>
      <c r="L181" s="86"/>
      <c r="M181" s="86"/>
      <c r="N181" s="86"/>
      <c r="O181" s="86"/>
      <c r="P181" s="92"/>
      <c r="Q181" s="78"/>
      <c r="R181" s="78"/>
      <c r="S181" s="78">
        <v>1000000</v>
      </c>
      <c r="T181" s="94">
        <v>1</v>
      </c>
      <c r="U181" s="86"/>
      <c r="V181" s="86"/>
      <c r="W181" s="86"/>
      <c r="X181" s="86">
        <v>3</v>
      </c>
      <c r="Y181" s="86">
        <v>3</v>
      </c>
      <c r="Z181" s="154" t="s">
        <v>756</v>
      </c>
      <c r="AA181" s="78"/>
      <c r="AB181" s="78"/>
      <c r="AC181" s="78"/>
      <c r="AD181" s="78"/>
      <c r="AE181" s="78"/>
      <c r="AF181" s="78"/>
      <c r="AG181" s="78"/>
      <c r="AH181" s="78">
        <f t="shared" si="372"/>
        <v>0</v>
      </c>
      <c r="AI181" s="78">
        <f t="shared" si="373"/>
        <v>0</v>
      </c>
      <c r="AJ181" s="78">
        <f t="shared" si="374"/>
        <v>1000000</v>
      </c>
      <c r="AK181" s="37"/>
      <c r="AL181" s="37"/>
      <c r="AM181" s="37"/>
      <c r="AN181" s="230"/>
      <c r="AO181" s="34"/>
      <c r="AP181" s="34"/>
      <c r="AQ181" s="315"/>
      <c r="AR181" s="198"/>
      <c r="AS181" s="198"/>
      <c r="AT181" s="198"/>
      <c r="AU181" s="198"/>
      <c r="AV181" s="47"/>
      <c r="AW181" s="47"/>
      <c r="AX181" s="47"/>
      <c r="AY181" s="47"/>
      <c r="AZ181" s="47"/>
      <c r="BA181" s="47"/>
      <c r="BB181" s="47"/>
      <c r="BC181" s="47"/>
      <c r="BD181" s="47">
        <f t="shared" si="375"/>
        <v>0</v>
      </c>
      <c r="BE181" s="47">
        <f t="shared" si="376"/>
        <v>1000000</v>
      </c>
      <c r="BF181" s="299"/>
      <c r="BG181" s="47"/>
    </row>
    <row r="182" spans="1:59" s="39" customFormat="1" x14ac:dyDescent="0.25">
      <c r="A182" s="34"/>
      <c r="B182" s="173"/>
      <c r="C182" s="86"/>
      <c r="D182" s="87"/>
      <c r="E182" s="98"/>
      <c r="F182" s="98"/>
      <c r="G182" s="98"/>
      <c r="H182" s="90"/>
      <c r="I182" s="86"/>
      <c r="J182" s="103"/>
      <c r="K182" s="103"/>
      <c r="L182" s="99"/>
      <c r="M182" s="99"/>
      <c r="N182" s="103"/>
      <c r="O182" s="86"/>
      <c r="P182" s="92"/>
      <c r="Q182" s="104"/>
      <c r="R182" s="104"/>
      <c r="S182" s="104"/>
      <c r="T182" s="103"/>
      <c r="U182" s="103"/>
      <c r="V182" s="99"/>
      <c r="W182" s="99"/>
      <c r="X182" s="103"/>
      <c r="Y182" s="86"/>
      <c r="Z182" s="154"/>
      <c r="AA182" s="104"/>
      <c r="AB182" s="104"/>
      <c r="AC182" s="104"/>
      <c r="AD182" s="104"/>
      <c r="AE182" s="104"/>
      <c r="AF182" s="104"/>
      <c r="AG182" s="104"/>
      <c r="AH182" s="104"/>
      <c r="AI182" s="104"/>
      <c r="AJ182" s="104"/>
      <c r="AK182" s="37"/>
      <c r="AL182" s="37"/>
      <c r="AM182" s="37"/>
      <c r="AN182" s="230"/>
      <c r="AO182" s="34"/>
      <c r="AP182" s="34"/>
      <c r="AQ182" s="315"/>
      <c r="AR182" s="198"/>
      <c r="AS182" s="198"/>
      <c r="AT182" s="198"/>
      <c r="AU182" s="198"/>
      <c r="AV182" s="47"/>
      <c r="AW182" s="47"/>
      <c r="AX182" s="47"/>
      <c r="AY182" s="47"/>
      <c r="AZ182" s="47"/>
      <c r="BA182" s="47"/>
      <c r="BB182" s="47"/>
      <c r="BC182" s="47"/>
      <c r="BD182" s="47"/>
      <c r="BE182" s="47"/>
      <c r="BF182" s="299"/>
      <c r="BG182" s="47"/>
    </row>
    <row r="183" spans="1:59" s="9" customFormat="1" ht="15.75" x14ac:dyDescent="0.25">
      <c r="A183" s="5"/>
      <c r="B183" s="174"/>
      <c r="C183" s="137"/>
      <c r="D183" s="142" t="s">
        <v>393</v>
      </c>
      <c r="E183" s="138"/>
      <c r="F183" s="138"/>
      <c r="G183" s="139"/>
      <c r="H183" s="140">
        <f>SUM(H184:H185)</f>
        <v>103</v>
      </c>
      <c r="I183" s="138">
        <f t="shared" ref="I183:Y183" si="377">SUM(I184:I185)</f>
        <v>0</v>
      </c>
      <c r="J183" s="137">
        <f t="shared" si="377"/>
        <v>1</v>
      </c>
      <c r="K183" s="137">
        <f t="shared" si="377"/>
        <v>4</v>
      </c>
      <c r="L183" s="137">
        <f t="shared" si="377"/>
        <v>0</v>
      </c>
      <c r="M183" s="137">
        <f t="shared" si="377"/>
        <v>0</v>
      </c>
      <c r="N183" s="137">
        <f t="shared" si="377"/>
        <v>0</v>
      </c>
      <c r="O183" s="137">
        <f t="shared" si="377"/>
        <v>4</v>
      </c>
      <c r="P183" s="92">
        <f t="shared" si="377"/>
        <v>0</v>
      </c>
      <c r="Q183" s="100">
        <f t="shared" si="377"/>
        <v>2900000</v>
      </c>
      <c r="R183" s="100">
        <f t="shared" si="377"/>
        <v>0</v>
      </c>
      <c r="S183" s="100">
        <f t="shared" si="377"/>
        <v>2900000</v>
      </c>
      <c r="T183" s="137">
        <f t="shared" si="377"/>
        <v>1</v>
      </c>
      <c r="U183" s="137">
        <f t="shared" si="377"/>
        <v>1</v>
      </c>
      <c r="V183" s="137">
        <f t="shared" si="377"/>
        <v>0</v>
      </c>
      <c r="W183" s="137">
        <f t="shared" si="377"/>
        <v>1</v>
      </c>
      <c r="X183" s="137">
        <f t="shared" si="377"/>
        <v>0</v>
      </c>
      <c r="Y183" s="137">
        <f t="shared" si="377"/>
        <v>2</v>
      </c>
      <c r="Z183" s="154"/>
      <c r="AA183" s="100">
        <f>SUM(AA184)</f>
        <v>0</v>
      </c>
      <c r="AB183" s="100">
        <f t="shared" ref="AB183:AJ183" si="378">SUM(AB184)</f>
        <v>0</v>
      </c>
      <c r="AC183" s="100">
        <f t="shared" si="378"/>
        <v>0</v>
      </c>
      <c r="AD183" s="100">
        <f t="shared" si="378"/>
        <v>0</v>
      </c>
      <c r="AE183" s="100">
        <f t="shared" si="378"/>
        <v>0</v>
      </c>
      <c r="AF183" s="100">
        <f t="shared" si="378"/>
        <v>0</v>
      </c>
      <c r="AG183" s="100">
        <f t="shared" si="378"/>
        <v>0</v>
      </c>
      <c r="AH183" s="100">
        <f t="shared" si="378"/>
        <v>0</v>
      </c>
      <c r="AI183" s="100">
        <f t="shared" si="378"/>
        <v>0</v>
      </c>
      <c r="AJ183" s="100">
        <f t="shared" si="378"/>
        <v>2900000</v>
      </c>
      <c r="AK183" s="5"/>
      <c r="AL183" s="5"/>
      <c r="AM183" s="5"/>
      <c r="AN183" s="229"/>
      <c r="AO183" s="6"/>
      <c r="AP183" s="6"/>
      <c r="AQ183" s="314"/>
      <c r="AR183" s="215"/>
      <c r="AS183" s="215"/>
      <c r="AT183" s="215"/>
      <c r="AU183" s="215"/>
      <c r="AV183" s="214">
        <f>SUM(AV184)</f>
        <v>0</v>
      </c>
      <c r="AW183" s="214">
        <f t="shared" ref="AW183:BG183" si="379">SUM(AW184)</f>
        <v>0</v>
      </c>
      <c r="AX183" s="214">
        <f t="shared" si="379"/>
        <v>0</v>
      </c>
      <c r="AY183" s="214">
        <f t="shared" si="379"/>
        <v>0</v>
      </c>
      <c r="AZ183" s="214">
        <f t="shared" si="379"/>
        <v>0</v>
      </c>
      <c r="BA183" s="214">
        <f t="shared" si="379"/>
        <v>0</v>
      </c>
      <c r="BB183" s="214">
        <f t="shared" si="379"/>
        <v>0</v>
      </c>
      <c r="BC183" s="214">
        <f t="shared" si="379"/>
        <v>0</v>
      </c>
      <c r="BD183" s="214">
        <f t="shared" si="379"/>
        <v>0</v>
      </c>
      <c r="BE183" s="214">
        <f t="shared" si="379"/>
        <v>2900000</v>
      </c>
      <c r="BF183" s="298">
        <f t="shared" si="379"/>
        <v>0</v>
      </c>
      <c r="BG183" s="214">
        <f t="shared" si="379"/>
        <v>0</v>
      </c>
    </row>
    <row r="184" spans="1:59" s="39" customFormat="1" ht="24" x14ac:dyDescent="0.25">
      <c r="A184" s="34">
        <v>5</v>
      </c>
      <c r="B184" s="173"/>
      <c r="C184" s="86" t="s">
        <v>489</v>
      </c>
      <c r="D184" s="88" t="s">
        <v>715</v>
      </c>
      <c r="E184" s="88" t="s">
        <v>392</v>
      </c>
      <c r="F184" s="88" t="s">
        <v>393</v>
      </c>
      <c r="G184" s="88" t="s">
        <v>394</v>
      </c>
      <c r="H184" s="90">
        <v>103</v>
      </c>
      <c r="I184" s="86" t="s">
        <v>395</v>
      </c>
      <c r="J184" s="94">
        <v>1</v>
      </c>
      <c r="K184" s="86">
        <v>4</v>
      </c>
      <c r="L184" s="86"/>
      <c r="M184" s="86"/>
      <c r="N184" s="86"/>
      <c r="O184" s="86">
        <f>SUM(K184:N184)</f>
        <v>4</v>
      </c>
      <c r="P184" s="92" t="s">
        <v>396</v>
      </c>
      <c r="Q184" s="78">
        <v>2900000</v>
      </c>
      <c r="R184" s="78"/>
      <c r="S184" s="78">
        <v>2900000</v>
      </c>
      <c r="T184" s="94">
        <v>1</v>
      </c>
      <c r="U184" s="86">
        <v>1</v>
      </c>
      <c r="V184" s="220" t="s">
        <v>758</v>
      </c>
      <c r="W184" s="86">
        <v>1</v>
      </c>
      <c r="X184" s="86"/>
      <c r="Y184" s="86">
        <f>SUM(U184:X184)</f>
        <v>2</v>
      </c>
      <c r="Z184" s="154" t="s">
        <v>757</v>
      </c>
      <c r="AA184" s="78"/>
      <c r="AB184" s="78"/>
      <c r="AC184" s="78"/>
      <c r="AD184" s="78"/>
      <c r="AE184" s="78"/>
      <c r="AF184" s="78"/>
      <c r="AG184" s="78"/>
      <c r="AH184" s="78">
        <f t="shared" ref="AH184" si="380">ROUND((SUM(AA184,AB184,AC184,AD184,AE184,AG184)/1.16*0.03),2)</f>
        <v>0</v>
      </c>
      <c r="AI184" s="78">
        <f t="shared" ref="AI184" si="381">SUM(AA184:AH184)</f>
        <v>0</v>
      </c>
      <c r="AJ184" s="78">
        <f t="shared" ref="AJ184" si="382">S184+R184-AI184</f>
        <v>2900000</v>
      </c>
      <c r="AK184" s="37"/>
      <c r="AL184" s="37"/>
      <c r="AM184" s="37"/>
      <c r="AN184" s="230"/>
      <c r="AO184" s="34"/>
      <c r="AP184" s="34"/>
      <c r="AQ184" s="315"/>
      <c r="AR184" s="198"/>
      <c r="AS184" s="198"/>
      <c r="AT184" s="198"/>
      <c r="AU184" s="198"/>
      <c r="AV184" s="47"/>
      <c r="AW184" s="47"/>
      <c r="AX184" s="47"/>
      <c r="AY184" s="47"/>
      <c r="AZ184" s="47"/>
      <c r="BA184" s="47"/>
      <c r="BB184" s="47"/>
      <c r="BC184" s="47"/>
      <c r="BD184" s="47">
        <f>SUM(AV184:BC184)</f>
        <v>0</v>
      </c>
      <c r="BE184" s="47">
        <f>R184+S184-BD184</f>
        <v>2900000</v>
      </c>
      <c r="BF184" s="299"/>
      <c r="BG184" s="47"/>
    </row>
    <row r="185" spans="1:59" s="39" customFormat="1" x14ac:dyDescent="0.25">
      <c r="A185" s="34"/>
      <c r="B185" s="173"/>
      <c r="C185" s="86"/>
      <c r="D185" s="87"/>
      <c r="E185" s="98"/>
      <c r="F185" s="98"/>
      <c r="G185" s="98"/>
      <c r="H185" s="90"/>
      <c r="I185" s="86"/>
      <c r="J185" s="103"/>
      <c r="K185" s="103"/>
      <c r="L185" s="99"/>
      <c r="M185" s="99"/>
      <c r="N185" s="103"/>
      <c r="O185" s="86"/>
      <c r="P185" s="92"/>
      <c r="Q185" s="104"/>
      <c r="R185" s="104"/>
      <c r="S185" s="104"/>
      <c r="T185" s="103"/>
      <c r="U185" s="103"/>
      <c r="V185" s="99"/>
      <c r="W185" s="99"/>
      <c r="X185" s="103"/>
      <c r="Y185" s="86"/>
      <c r="Z185" s="154"/>
      <c r="AA185" s="104"/>
      <c r="AB185" s="104"/>
      <c r="AC185" s="104"/>
      <c r="AD185" s="104"/>
      <c r="AE185" s="104"/>
      <c r="AF185" s="104"/>
      <c r="AG185" s="104"/>
      <c r="AH185" s="104"/>
      <c r="AI185" s="104"/>
      <c r="AJ185" s="104"/>
      <c r="AK185" s="37"/>
      <c r="AL185" s="37"/>
      <c r="AM185" s="37"/>
      <c r="AN185" s="230"/>
      <c r="AO185" s="34"/>
      <c r="AP185" s="34"/>
      <c r="AQ185" s="315"/>
      <c r="AR185" s="198"/>
      <c r="AS185" s="198"/>
      <c r="AT185" s="198"/>
      <c r="AU185" s="198"/>
      <c r="AV185" s="47"/>
      <c r="AW185" s="47"/>
      <c r="AX185" s="47"/>
      <c r="AY185" s="47"/>
      <c r="AZ185" s="47"/>
      <c r="BA185" s="47"/>
      <c r="BB185" s="47"/>
      <c r="BC185" s="47"/>
      <c r="BD185" s="47"/>
      <c r="BE185" s="47"/>
      <c r="BF185" s="299"/>
      <c r="BG185" s="47"/>
    </row>
    <row r="186" spans="1:59" s="9" customFormat="1" ht="15.75" x14ac:dyDescent="0.25">
      <c r="A186" s="5"/>
      <c r="B186" s="174"/>
      <c r="C186" s="137"/>
      <c r="D186" s="142" t="s">
        <v>725</v>
      </c>
      <c r="E186" s="138"/>
      <c r="F186" s="138"/>
      <c r="G186" s="139"/>
      <c r="H186" s="140">
        <f t="shared" ref="H186:Y186" si="383">SUM(H187:H188)</f>
        <v>154</v>
      </c>
      <c r="I186" s="138">
        <f t="shared" si="383"/>
        <v>0</v>
      </c>
      <c r="J186" s="137">
        <f t="shared" si="383"/>
        <v>1</v>
      </c>
      <c r="K186" s="137">
        <f t="shared" si="383"/>
        <v>0</v>
      </c>
      <c r="L186" s="137">
        <f t="shared" si="383"/>
        <v>0</v>
      </c>
      <c r="M186" s="137">
        <f t="shared" si="383"/>
        <v>0</v>
      </c>
      <c r="N186" s="137">
        <f t="shared" si="383"/>
        <v>0</v>
      </c>
      <c r="O186" s="137">
        <f t="shared" si="383"/>
        <v>0</v>
      </c>
      <c r="P186" s="92">
        <f t="shared" si="383"/>
        <v>0</v>
      </c>
      <c r="Q186" s="100">
        <f t="shared" si="383"/>
        <v>1700000</v>
      </c>
      <c r="R186" s="100">
        <f t="shared" si="383"/>
        <v>0</v>
      </c>
      <c r="S186" s="100">
        <f t="shared" si="383"/>
        <v>1700000</v>
      </c>
      <c r="T186" s="137">
        <f t="shared" si="383"/>
        <v>1</v>
      </c>
      <c r="U186" s="137">
        <f t="shared" si="383"/>
        <v>0</v>
      </c>
      <c r="V186" s="137">
        <f t="shared" si="383"/>
        <v>0</v>
      </c>
      <c r="W186" s="137">
        <f t="shared" si="383"/>
        <v>0</v>
      </c>
      <c r="X186" s="137">
        <f t="shared" si="383"/>
        <v>1</v>
      </c>
      <c r="Y186" s="137">
        <f t="shared" si="383"/>
        <v>1</v>
      </c>
      <c r="Z186" s="154"/>
      <c r="AA186" s="100">
        <f>SUM(AA187)</f>
        <v>0</v>
      </c>
      <c r="AB186" s="100">
        <f t="shared" ref="AB186:AJ186" si="384">SUM(AB187)</f>
        <v>0</v>
      </c>
      <c r="AC186" s="100">
        <f t="shared" si="384"/>
        <v>0</v>
      </c>
      <c r="AD186" s="100">
        <f t="shared" si="384"/>
        <v>0</v>
      </c>
      <c r="AE186" s="100">
        <f t="shared" si="384"/>
        <v>0</v>
      </c>
      <c r="AF186" s="100">
        <f t="shared" si="384"/>
        <v>0</v>
      </c>
      <c r="AG186" s="100">
        <f t="shared" si="384"/>
        <v>0</v>
      </c>
      <c r="AH186" s="100">
        <f t="shared" si="384"/>
        <v>0</v>
      </c>
      <c r="AI186" s="100">
        <f t="shared" si="384"/>
        <v>0</v>
      </c>
      <c r="AJ186" s="100">
        <f t="shared" si="384"/>
        <v>1700000</v>
      </c>
      <c r="AK186" s="5"/>
      <c r="AL186" s="5"/>
      <c r="AM186" s="5"/>
      <c r="AN186" s="229"/>
      <c r="AO186" s="6"/>
      <c r="AP186" s="6"/>
      <c r="AQ186" s="314"/>
      <c r="AR186" s="215"/>
      <c r="AS186" s="215"/>
      <c r="AT186" s="215"/>
      <c r="AU186" s="215"/>
      <c r="AV186" s="214">
        <f>SUM(AV187)</f>
        <v>0</v>
      </c>
      <c r="AW186" s="214">
        <f t="shared" ref="AW186:BG186" si="385">SUM(AW187)</f>
        <v>0</v>
      </c>
      <c r="AX186" s="214">
        <f t="shared" si="385"/>
        <v>0</v>
      </c>
      <c r="AY186" s="214">
        <f t="shared" si="385"/>
        <v>0</v>
      </c>
      <c r="AZ186" s="214">
        <f t="shared" si="385"/>
        <v>0</v>
      </c>
      <c r="BA186" s="214">
        <f t="shared" si="385"/>
        <v>0</v>
      </c>
      <c r="BB186" s="214">
        <f t="shared" si="385"/>
        <v>0</v>
      </c>
      <c r="BC186" s="214">
        <f t="shared" si="385"/>
        <v>0</v>
      </c>
      <c r="BD186" s="214">
        <f t="shared" si="385"/>
        <v>0</v>
      </c>
      <c r="BE186" s="214">
        <f t="shared" si="385"/>
        <v>1700000</v>
      </c>
      <c r="BF186" s="298">
        <f t="shared" si="385"/>
        <v>0</v>
      </c>
      <c r="BG186" s="214">
        <f t="shared" si="385"/>
        <v>0</v>
      </c>
    </row>
    <row r="187" spans="1:59" s="39" customFormat="1" ht="24" x14ac:dyDescent="0.25">
      <c r="A187" s="34">
        <v>5</v>
      </c>
      <c r="B187" s="173"/>
      <c r="C187" s="86" t="s">
        <v>463</v>
      </c>
      <c r="D187" s="87" t="s">
        <v>507</v>
      </c>
      <c r="E187" s="89" t="s">
        <v>300</v>
      </c>
      <c r="F187" s="89" t="s">
        <v>725</v>
      </c>
      <c r="G187" s="89" t="s">
        <v>301</v>
      </c>
      <c r="H187" s="90">
        <v>154</v>
      </c>
      <c r="I187" s="86" t="s">
        <v>302</v>
      </c>
      <c r="J187" s="94">
        <v>1</v>
      </c>
      <c r="K187" s="95" t="s">
        <v>44</v>
      </c>
      <c r="L187" s="95"/>
      <c r="M187" s="95"/>
      <c r="N187" s="95"/>
      <c r="O187" s="86">
        <f>SUM(K187:N187)</f>
        <v>0</v>
      </c>
      <c r="P187" s="92" t="s">
        <v>303</v>
      </c>
      <c r="Q187" s="107">
        <v>1700000</v>
      </c>
      <c r="R187" s="107"/>
      <c r="S187" s="107">
        <v>1700000</v>
      </c>
      <c r="T187" s="94">
        <v>1</v>
      </c>
      <c r="U187" s="95" t="s">
        <v>38</v>
      </c>
      <c r="V187" s="95"/>
      <c r="W187" s="95"/>
      <c r="X187" s="95">
        <v>1</v>
      </c>
      <c r="Y187" s="86">
        <f>SUM(U187:X187)</f>
        <v>1</v>
      </c>
      <c r="Z187" s="154" t="s">
        <v>759</v>
      </c>
      <c r="AA187" s="107"/>
      <c r="AB187" s="107"/>
      <c r="AC187" s="107"/>
      <c r="AD187" s="107"/>
      <c r="AE187" s="107"/>
      <c r="AF187" s="107"/>
      <c r="AG187" s="107"/>
      <c r="AH187" s="107">
        <f t="shared" ref="AH187" si="386">ROUND((SUM(AA187,AB187,AC187,AD187,AE187,AG187)/1.16*0.03),2)</f>
        <v>0</v>
      </c>
      <c r="AI187" s="107">
        <f t="shared" ref="AI187" si="387">SUM(AA187:AH187)</f>
        <v>0</v>
      </c>
      <c r="AJ187" s="107">
        <f t="shared" ref="AJ187" si="388">S187+R187-AI187</f>
        <v>1700000</v>
      </c>
      <c r="AK187" s="37"/>
      <c r="AL187" s="37"/>
      <c r="AM187" s="37"/>
      <c r="AN187" s="230"/>
      <c r="AO187" s="34"/>
      <c r="AP187" s="34"/>
      <c r="AQ187" s="315"/>
      <c r="AR187" s="198"/>
      <c r="AS187" s="198"/>
      <c r="AT187" s="198"/>
      <c r="AU187" s="198"/>
      <c r="AV187" s="47"/>
      <c r="AW187" s="47"/>
      <c r="AX187" s="47"/>
      <c r="AY187" s="47"/>
      <c r="AZ187" s="47"/>
      <c r="BA187" s="47"/>
      <c r="BB187" s="47"/>
      <c r="BC187" s="47"/>
      <c r="BD187" s="47">
        <f>SUM(AV187:BC187)</f>
        <v>0</v>
      </c>
      <c r="BE187" s="47">
        <f>R187+S187-BD187</f>
        <v>1700000</v>
      </c>
      <c r="BF187" s="299"/>
      <c r="BG187" s="47"/>
    </row>
    <row r="188" spans="1:59" s="39" customFormat="1" x14ac:dyDescent="0.25">
      <c r="A188" s="34"/>
      <c r="B188" s="173"/>
      <c r="C188" s="86"/>
      <c r="D188" s="87"/>
      <c r="E188" s="98"/>
      <c r="F188" s="98"/>
      <c r="G188" s="98"/>
      <c r="H188" s="90"/>
      <c r="I188" s="86"/>
      <c r="J188" s="103"/>
      <c r="K188" s="103"/>
      <c r="L188" s="99"/>
      <c r="M188" s="99"/>
      <c r="N188" s="103"/>
      <c r="O188" s="86"/>
      <c r="P188" s="92"/>
      <c r="Q188" s="104"/>
      <c r="R188" s="104"/>
      <c r="S188" s="104"/>
      <c r="T188" s="103"/>
      <c r="U188" s="103"/>
      <c r="V188" s="99"/>
      <c r="W188" s="99"/>
      <c r="X188" s="103"/>
      <c r="Y188" s="86"/>
      <c r="Z188" s="154"/>
      <c r="AA188" s="104"/>
      <c r="AB188" s="104"/>
      <c r="AC188" s="104"/>
      <c r="AD188" s="104"/>
      <c r="AE188" s="104"/>
      <c r="AF188" s="104"/>
      <c r="AG188" s="104"/>
      <c r="AH188" s="104"/>
      <c r="AI188" s="104"/>
      <c r="AJ188" s="104"/>
      <c r="AK188" s="37"/>
      <c r="AL188" s="37"/>
      <c r="AM188" s="37"/>
      <c r="AN188" s="230"/>
      <c r="AO188" s="34"/>
      <c r="AP188" s="34"/>
      <c r="AQ188" s="315"/>
      <c r="AR188" s="198"/>
      <c r="AS188" s="198"/>
      <c r="AT188" s="198"/>
      <c r="AU188" s="198"/>
      <c r="AV188" s="47"/>
      <c r="AW188" s="47"/>
      <c r="AX188" s="47"/>
      <c r="AY188" s="47"/>
      <c r="AZ188" s="47"/>
      <c r="BA188" s="47"/>
      <c r="BB188" s="47"/>
      <c r="BC188" s="47"/>
      <c r="BD188" s="47"/>
      <c r="BE188" s="47"/>
      <c r="BF188" s="299"/>
      <c r="BG188" s="47"/>
    </row>
    <row r="189" spans="1:59" s="9" customFormat="1" ht="15.75" x14ac:dyDescent="0.25">
      <c r="A189" s="5"/>
      <c r="B189" s="174"/>
      <c r="C189" s="137"/>
      <c r="D189" s="142" t="s">
        <v>135</v>
      </c>
      <c r="E189" s="138"/>
      <c r="F189" s="138"/>
      <c r="G189" s="139"/>
      <c r="H189" s="140">
        <f t="shared" ref="H189" si="389">SUM(H190:H191)</f>
        <v>94</v>
      </c>
      <c r="I189" s="138">
        <f t="shared" ref="I189" si="390">SUM(I190:I191)</f>
        <v>0</v>
      </c>
      <c r="J189" s="137">
        <f t="shared" ref="J189" si="391">SUM(J190:J191)</f>
        <v>1</v>
      </c>
      <c r="K189" s="137">
        <f t="shared" ref="K189" si="392">SUM(K190:K191)</f>
        <v>0</v>
      </c>
      <c r="L189" s="137">
        <f t="shared" ref="L189" si="393">SUM(L190:L191)</f>
        <v>0</v>
      </c>
      <c r="M189" s="137">
        <f t="shared" ref="M189" si="394">SUM(M190:M191)</f>
        <v>0</v>
      </c>
      <c r="N189" s="137">
        <f t="shared" ref="N189" si="395">SUM(N190:N191)</f>
        <v>0</v>
      </c>
      <c r="O189" s="137">
        <f t="shared" ref="O189" si="396">SUM(O190:O191)</f>
        <v>0</v>
      </c>
      <c r="P189" s="365">
        <f t="shared" ref="P189" si="397">SUM(P190:P191)</f>
        <v>0</v>
      </c>
      <c r="Q189" s="100">
        <f t="shared" ref="Q189" si="398">SUM(Q190:Q191)</f>
        <v>1900000</v>
      </c>
      <c r="R189" s="100">
        <f t="shared" ref="R189" si="399">SUM(R190:R191)</f>
        <v>0</v>
      </c>
      <c r="S189" s="100">
        <f t="shared" ref="S189" si="400">SUM(S190:S191)</f>
        <v>1500000</v>
      </c>
      <c r="T189" s="137">
        <f t="shared" ref="T189" si="401">SUM(T190:T191)</f>
        <v>1</v>
      </c>
      <c r="U189" s="137">
        <f t="shared" ref="U189" si="402">SUM(U190:U191)</f>
        <v>0</v>
      </c>
      <c r="V189" s="137">
        <f t="shared" ref="V189" si="403">SUM(V190:V191)</f>
        <v>0</v>
      </c>
      <c r="W189" s="137">
        <f t="shared" ref="W189" si="404">SUM(W190:W191)</f>
        <v>0</v>
      </c>
      <c r="X189" s="137">
        <f t="shared" ref="X189" si="405">SUM(X190:X191)</f>
        <v>0</v>
      </c>
      <c r="Y189" s="137">
        <f t="shared" ref="Y189" si="406">SUM(Y190:Y191)</f>
        <v>0</v>
      </c>
      <c r="Z189" s="337"/>
      <c r="AA189" s="100">
        <f t="shared" ref="AA189:AJ189" si="407">SUM(AA190)</f>
        <v>0</v>
      </c>
      <c r="AB189" s="100">
        <f t="shared" si="407"/>
        <v>0</v>
      </c>
      <c r="AC189" s="100">
        <f t="shared" si="407"/>
        <v>0</v>
      </c>
      <c r="AD189" s="100">
        <f t="shared" si="407"/>
        <v>0</v>
      </c>
      <c r="AE189" s="100">
        <f t="shared" si="407"/>
        <v>0</v>
      </c>
      <c r="AF189" s="100">
        <f t="shared" si="407"/>
        <v>0</v>
      </c>
      <c r="AG189" s="100">
        <f t="shared" si="407"/>
        <v>0</v>
      </c>
      <c r="AH189" s="100">
        <f t="shared" si="407"/>
        <v>0</v>
      </c>
      <c r="AI189" s="100">
        <f t="shared" si="407"/>
        <v>0</v>
      </c>
      <c r="AJ189" s="100">
        <f t="shared" si="407"/>
        <v>1500000</v>
      </c>
      <c r="AK189" s="5"/>
      <c r="AL189" s="5"/>
      <c r="AM189" s="5"/>
      <c r="AN189" s="229"/>
      <c r="AO189" s="6"/>
      <c r="AP189" s="6"/>
      <c r="AQ189" s="314"/>
      <c r="AR189" s="215"/>
      <c r="AS189" s="215"/>
      <c r="AT189" s="215"/>
      <c r="AU189" s="215"/>
      <c r="AV189" s="214">
        <f>SUM(AV190)</f>
        <v>0</v>
      </c>
      <c r="AW189" s="214">
        <f t="shared" ref="AW189:BG189" si="408">SUM(AW190)</f>
        <v>0</v>
      </c>
      <c r="AX189" s="214">
        <f t="shared" si="408"/>
        <v>0</v>
      </c>
      <c r="AY189" s="214">
        <f t="shared" si="408"/>
        <v>0</v>
      </c>
      <c r="AZ189" s="214">
        <f t="shared" si="408"/>
        <v>0</v>
      </c>
      <c r="BA189" s="214">
        <f t="shared" si="408"/>
        <v>0</v>
      </c>
      <c r="BB189" s="214">
        <f t="shared" si="408"/>
        <v>0</v>
      </c>
      <c r="BC189" s="214">
        <f t="shared" si="408"/>
        <v>0</v>
      </c>
      <c r="BD189" s="214">
        <f t="shared" si="408"/>
        <v>0</v>
      </c>
      <c r="BE189" s="214">
        <f t="shared" si="408"/>
        <v>1500000</v>
      </c>
      <c r="BF189" s="298">
        <f t="shared" si="408"/>
        <v>0</v>
      </c>
      <c r="BG189" s="214">
        <f t="shared" si="408"/>
        <v>0</v>
      </c>
    </row>
    <row r="190" spans="1:59" s="39" customFormat="1" ht="72" x14ac:dyDescent="0.25">
      <c r="A190" s="34">
        <v>5</v>
      </c>
      <c r="B190" s="173"/>
      <c r="C190" s="86" t="s">
        <v>425</v>
      </c>
      <c r="D190" s="87" t="s">
        <v>498</v>
      </c>
      <c r="E190" s="88" t="s">
        <v>134</v>
      </c>
      <c r="F190" s="88" t="s">
        <v>135</v>
      </c>
      <c r="G190" s="88" t="s">
        <v>136</v>
      </c>
      <c r="H190" s="90">
        <v>94</v>
      </c>
      <c r="I190" s="86" t="s">
        <v>137</v>
      </c>
      <c r="J190" s="94">
        <v>1</v>
      </c>
      <c r="K190" s="95" t="s">
        <v>138</v>
      </c>
      <c r="L190" s="87"/>
      <c r="M190" s="87"/>
      <c r="N190" s="87"/>
      <c r="O190" s="86">
        <f>SUM(K190:N190)</f>
        <v>0</v>
      </c>
      <c r="P190" s="92" t="s">
        <v>139</v>
      </c>
      <c r="Q190" s="93">
        <v>1900000</v>
      </c>
      <c r="R190" s="93"/>
      <c r="S190" s="93">
        <v>1500000</v>
      </c>
      <c r="T190" s="94">
        <v>1</v>
      </c>
      <c r="U190" s="95" t="s">
        <v>138</v>
      </c>
      <c r="V190" s="87"/>
      <c r="W190" s="87"/>
      <c r="X190" s="87"/>
      <c r="Y190" s="86">
        <f>SUM(U190:X190)</f>
        <v>0</v>
      </c>
      <c r="Z190" s="154" t="s">
        <v>760</v>
      </c>
      <c r="AA190" s="93"/>
      <c r="AB190" s="93"/>
      <c r="AC190" s="93"/>
      <c r="AD190" s="93"/>
      <c r="AE190" s="93"/>
      <c r="AF190" s="93"/>
      <c r="AG190" s="93"/>
      <c r="AH190" s="93">
        <f t="shared" ref="AH190" si="409">ROUND((SUM(AA190,AB190,AC190,AD190,AE190,AG190)/1.16*0.03),2)</f>
        <v>0</v>
      </c>
      <c r="AI190" s="93">
        <f t="shared" ref="AI190" si="410">SUM(AA190:AH190)</f>
        <v>0</v>
      </c>
      <c r="AJ190" s="93">
        <f t="shared" ref="AJ190" si="411">S190+R190-AI190</f>
        <v>1500000</v>
      </c>
      <c r="AK190" s="37"/>
      <c r="AL190" s="37"/>
      <c r="AM190" s="37"/>
      <c r="AN190" s="230"/>
      <c r="AO190" s="34"/>
      <c r="AP190" s="34"/>
      <c r="AQ190" s="315"/>
      <c r="AR190" s="198"/>
      <c r="AS190" s="198"/>
      <c r="AT190" s="198"/>
      <c r="AU190" s="198"/>
      <c r="AV190" s="47"/>
      <c r="AW190" s="47"/>
      <c r="AX190" s="47"/>
      <c r="AY190" s="47"/>
      <c r="AZ190" s="47"/>
      <c r="BA190" s="47"/>
      <c r="BB190" s="47"/>
      <c r="BC190" s="47"/>
      <c r="BD190" s="47">
        <f>SUM(AV190:BC190)</f>
        <v>0</v>
      </c>
      <c r="BE190" s="47">
        <f>R190+S190-BD190</f>
        <v>1500000</v>
      </c>
      <c r="BF190" s="299"/>
      <c r="BG190" s="47"/>
    </row>
    <row r="191" spans="1:59" s="39" customFormat="1" x14ac:dyDescent="0.25">
      <c r="A191" s="34"/>
      <c r="B191" s="173"/>
      <c r="C191" s="86"/>
      <c r="D191" s="87"/>
      <c r="E191" s="98"/>
      <c r="F191" s="98"/>
      <c r="G191" s="98"/>
      <c r="H191" s="90"/>
      <c r="I191" s="86"/>
      <c r="J191" s="103"/>
      <c r="K191" s="103"/>
      <c r="L191" s="99"/>
      <c r="M191" s="99"/>
      <c r="N191" s="103"/>
      <c r="O191" s="86"/>
      <c r="P191" s="92"/>
      <c r="Q191" s="104"/>
      <c r="R191" s="104"/>
      <c r="S191" s="104"/>
      <c r="T191" s="103"/>
      <c r="U191" s="103"/>
      <c r="V191" s="99"/>
      <c r="W191" s="99"/>
      <c r="X191" s="103"/>
      <c r="Y191" s="86"/>
      <c r="Z191" s="154"/>
      <c r="AA191" s="104"/>
      <c r="AB191" s="104"/>
      <c r="AC191" s="104"/>
      <c r="AD191" s="104"/>
      <c r="AE191" s="104"/>
      <c r="AF191" s="104"/>
      <c r="AG191" s="104"/>
      <c r="AH191" s="104"/>
      <c r="AI191" s="104"/>
      <c r="AJ191" s="104"/>
      <c r="AK191" s="37"/>
      <c r="AL191" s="37"/>
      <c r="AM191" s="37"/>
      <c r="AN191" s="230"/>
      <c r="AO191" s="34"/>
      <c r="AP191" s="34"/>
      <c r="AQ191" s="315"/>
      <c r="AR191" s="198"/>
      <c r="AS191" s="198"/>
      <c r="AT191" s="198"/>
      <c r="AU191" s="198"/>
      <c r="AV191" s="47"/>
      <c r="AW191" s="47"/>
      <c r="AX191" s="47"/>
      <c r="AY191" s="47"/>
      <c r="AZ191" s="47"/>
      <c r="BA191" s="47"/>
      <c r="BB191" s="47"/>
      <c r="BC191" s="47"/>
      <c r="BD191" s="47"/>
      <c r="BE191" s="47"/>
      <c r="BF191" s="299"/>
      <c r="BG191" s="47"/>
    </row>
    <row r="192" spans="1:59" s="9" customFormat="1" ht="15.75" x14ac:dyDescent="0.25">
      <c r="A192" s="5"/>
      <c r="B192" s="174"/>
      <c r="C192" s="137"/>
      <c r="D192" s="142" t="s">
        <v>213</v>
      </c>
      <c r="E192" s="138"/>
      <c r="F192" s="138"/>
      <c r="G192" s="139"/>
      <c r="H192" s="140">
        <f t="shared" ref="H192:Y192" si="412">SUM(H197:H203)</f>
        <v>384</v>
      </c>
      <c r="I192" s="138">
        <f t="shared" si="412"/>
        <v>0</v>
      </c>
      <c r="J192" s="137">
        <f t="shared" si="412"/>
        <v>2</v>
      </c>
      <c r="K192" s="137">
        <f t="shared" si="412"/>
        <v>3</v>
      </c>
      <c r="L192" s="137">
        <f t="shared" si="412"/>
        <v>0</v>
      </c>
      <c r="M192" s="137">
        <f t="shared" si="412"/>
        <v>0</v>
      </c>
      <c r="N192" s="137">
        <f t="shared" si="412"/>
        <v>3</v>
      </c>
      <c r="O192" s="137">
        <f t="shared" si="412"/>
        <v>6</v>
      </c>
      <c r="P192" s="365">
        <f t="shared" si="412"/>
        <v>0</v>
      </c>
      <c r="Q192" s="100">
        <f t="shared" si="412"/>
        <v>2000000</v>
      </c>
      <c r="R192" s="100">
        <f t="shared" si="412"/>
        <v>1398214.1400000001</v>
      </c>
      <c r="S192" s="100">
        <f t="shared" si="412"/>
        <v>3250000</v>
      </c>
      <c r="T192" s="137">
        <f>SUM(T197:T203)</f>
        <v>2</v>
      </c>
      <c r="U192" s="137">
        <f t="shared" si="412"/>
        <v>3</v>
      </c>
      <c r="V192" s="137">
        <f t="shared" si="412"/>
        <v>0</v>
      </c>
      <c r="W192" s="137">
        <f t="shared" si="412"/>
        <v>0</v>
      </c>
      <c r="X192" s="137">
        <f t="shared" si="412"/>
        <v>5</v>
      </c>
      <c r="Y192" s="137">
        <f t="shared" si="412"/>
        <v>8</v>
      </c>
      <c r="Z192" s="337"/>
      <c r="AA192" s="100">
        <f t="shared" ref="AA192:AJ192" si="413">SUM(AA197,AA202)</f>
        <v>1867863.11</v>
      </c>
      <c r="AB192" s="100">
        <f t="shared" si="413"/>
        <v>28615.93</v>
      </c>
      <c r="AC192" s="100">
        <f t="shared" si="413"/>
        <v>0</v>
      </c>
      <c r="AD192" s="100">
        <f t="shared" si="413"/>
        <v>0</v>
      </c>
      <c r="AE192" s="100">
        <f t="shared" si="413"/>
        <v>0</v>
      </c>
      <c r="AF192" s="100">
        <f t="shared" si="413"/>
        <v>0</v>
      </c>
      <c r="AG192" s="100">
        <f t="shared" si="413"/>
        <v>0</v>
      </c>
      <c r="AH192" s="100">
        <f t="shared" si="413"/>
        <v>49046.87</v>
      </c>
      <c r="AI192" s="100">
        <f t="shared" si="413"/>
        <v>0</v>
      </c>
      <c r="AJ192" s="100">
        <f t="shared" si="413"/>
        <v>7455357</v>
      </c>
      <c r="AK192" s="5"/>
      <c r="AL192" s="5"/>
      <c r="AM192" s="5"/>
      <c r="AN192" s="229"/>
      <c r="AO192" s="6"/>
      <c r="AP192" s="6"/>
      <c r="AQ192" s="314"/>
      <c r="AR192" s="215"/>
      <c r="AS192" s="215"/>
      <c r="AT192" s="215"/>
      <c r="AU192" s="215"/>
      <c r="AV192" s="214">
        <f>SUM(AV197,AV198)</f>
        <v>3835724.25</v>
      </c>
      <c r="AW192" s="214">
        <f t="shared" ref="AW192:BC192" si="414">SUM(AW197,AW198)</f>
        <v>0</v>
      </c>
      <c r="AX192" s="214">
        <f t="shared" si="414"/>
        <v>0</v>
      </c>
      <c r="AY192" s="214">
        <f t="shared" si="414"/>
        <v>0</v>
      </c>
      <c r="AZ192" s="214">
        <f t="shared" si="414"/>
        <v>0</v>
      </c>
      <c r="BA192" s="214">
        <f t="shared" si="414"/>
        <v>0</v>
      </c>
      <c r="BB192" s="214">
        <f t="shared" si="414"/>
        <v>0</v>
      </c>
      <c r="BC192" s="214">
        <f t="shared" si="414"/>
        <v>0</v>
      </c>
      <c r="BD192" s="214">
        <f>SUM(BD197,BD202)</f>
        <v>3835724.25</v>
      </c>
      <c r="BE192" s="214">
        <f t="shared" ref="BE192:BF192" si="415">SUM(BE197,BE202)</f>
        <v>812489.89000000013</v>
      </c>
      <c r="BF192" s="298">
        <f t="shared" si="415"/>
        <v>0</v>
      </c>
      <c r="BG192" s="214"/>
    </row>
    <row r="193" spans="1:59" s="39" customFormat="1" hidden="1" outlineLevel="1" x14ac:dyDescent="0.25">
      <c r="A193" s="34"/>
      <c r="B193" s="173"/>
      <c r="C193" s="86"/>
      <c r="D193" s="87"/>
      <c r="E193" s="98"/>
      <c r="F193" s="98"/>
      <c r="G193" s="98"/>
      <c r="H193" s="90"/>
      <c r="I193" s="86"/>
      <c r="J193" s="103"/>
      <c r="K193" s="86"/>
      <c r="L193" s="95"/>
      <c r="M193" s="95"/>
      <c r="N193" s="86"/>
      <c r="O193" s="86"/>
      <c r="P193" s="92"/>
      <c r="Q193" s="78"/>
      <c r="R193" s="78"/>
      <c r="S193" s="104"/>
      <c r="T193" s="104"/>
      <c r="U193" s="103"/>
      <c r="V193" s="88"/>
      <c r="W193" s="95"/>
      <c r="X193" s="95"/>
      <c r="Y193" s="86"/>
      <c r="Z193" s="345"/>
      <c r="AA193" s="78"/>
      <c r="AB193" s="78"/>
      <c r="AC193" s="78"/>
      <c r="AD193" s="78"/>
      <c r="AE193" s="78"/>
      <c r="AF193" s="78"/>
      <c r="AG193" s="78"/>
      <c r="AH193" s="78"/>
      <c r="AI193" s="78"/>
      <c r="AJ193" s="78"/>
      <c r="AK193" s="38" t="s">
        <v>789</v>
      </c>
      <c r="AL193" s="221" t="s">
        <v>790</v>
      </c>
      <c r="AM193" s="197" t="s">
        <v>785</v>
      </c>
      <c r="AN193" s="224" t="s">
        <v>788</v>
      </c>
      <c r="AO193" s="222" t="s">
        <v>695</v>
      </c>
      <c r="AP193" s="34" t="s">
        <v>696</v>
      </c>
      <c r="AQ193" s="315">
        <f>AS193-AR193+1</f>
        <v>105</v>
      </c>
      <c r="AR193" s="198">
        <v>42572</v>
      </c>
      <c r="AS193" s="198">
        <v>42676</v>
      </c>
      <c r="AT193" s="198"/>
      <c r="AU193" s="198"/>
      <c r="AV193" s="47">
        <f>ROUND((1696432.02*1.16),2)</f>
        <v>1967861.14</v>
      </c>
      <c r="AW193" s="47"/>
      <c r="AX193" s="47"/>
      <c r="AY193" s="47"/>
      <c r="AZ193" s="47"/>
      <c r="BA193" s="47"/>
      <c r="BB193" s="47"/>
      <c r="BC193" s="47"/>
      <c r="BD193" s="47"/>
      <c r="BE193" s="47"/>
      <c r="BF193" s="299"/>
      <c r="BG193" s="47"/>
    </row>
    <row r="194" spans="1:59" s="39" customFormat="1" hidden="1" outlineLevel="1" x14ac:dyDescent="0.25">
      <c r="A194" s="34"/>
      <c r="B194" s="173"/>
      <c r="C194" s="86"/>
      <c r="D194" s="87"/>
      <c r="E194" s="98"/>
      <c r="F194" s="98"/>
      <c r="G194" s="98"/>
      <c r="H194" s="90"/>
      <c r="I194" s="86"/>
      <c r="J194" s="103"/>
      <c r="K194" s="86"/>
      <c r="L194" s="95"/>
      <c r="M194" s="95"/>
      <c r="N194" s="86"/>
      <c r="O194" s="86"/>
      <c r="P194" s="92"/>
      <c r="Q194" s="78"/>
      <c r="R194" s="78"/>
      <c r="S194" s="104"/>
      <c r="T194" s="104"/>
      <c r="U194" s="103"/>
      <c r="V194" s="88"/>
      <c r="W194" s="95"/>
      <c r="X194" s="95"/>
      <c r="Y194" s="86"/>
      <c r="Z194" s="345"/>
      <c r="AA194" s="78"/>
      <c r="AB194" s="78"/>
      <c r="AC194" s="78"/>
      <c r="AD194" s="78"/>
      <c r="AE194" s="78"/>
      <c r="AF194" s="78"/>
      <c r="AG194" s="78"/>
      <c r="AH194" s="78"/>
      <c r="AI194" s="78"/>
      <c r="AJ194" s="78"/>
      <c r="AK194" s="47"/>
      <c r="AL194" s="197"/>
      <c r="AM194" s="197"/>
      <c r="AN194" s="224"/>
      <c r="AO194" s="222"/>
      <c r="AP194" s="34"/>
      <c r="AQ194" s="315"/>
      <c r="AR194" s="198"/>
      <c r="AS194" s="198"/>
      <c r="AT194" s="198"/>
      <c r="AU194" s="198"/>
      <c r="AV194" s="47"/>
      <c r="AW194" s="47"/>
      <c r="AX194" s="47"/>
      <c r="AY194" s="47"/>
      <c r="AZ194" s="47"/>
      <c r="BA194" s="47"/>
      <c r="BB194" s="47"/>
      <c r="BC194" s="47"/>
      <c r="BD194" s="47"/>
      <c r="BE194" s="47"/>
      <c r="BF194" s="299"/>
      <c r="BG194" s="47"/>
    </row>
    <row r="195" spans="1:59" s="39" customFormat="1" hidden="1" outlineLevel="1" x14ac:dyDescent="0.25">
      <c r="A195" s="34"/>
      <c r="B195" s="173"/>
      <c r="C195" s="86"/>
      <c r="D195" s="87"/>
      <c r="E195" s="98"/>
      <c r="F195" s="98"/>
      <c r="G195" s="98"/>
      <c r="H195" s="90"/>
      <c r="I195" s="86"/>
      <c r="J195" s="103"/>
      <c r="K195" s="86"/>
      <c r="L195" s="95"/>
      <c r="M195" s="95"/>
      <c r="N195" s="86"/>
      <c r="O195" s="86"/>
      <c r="P195" s="92"/>
      <c r="Q195" s="78"/>
      <c r="R195" s="78"/>
      <c r="S195" s="104"/>
      <c r="T195" s="104"/>
      <c r="U195" s="103"/>
      <c r="V195" s="88"/>
      <c r="W195" s="95"/>
      <c r="X195" s="95"/>
      <c r="Y195" s="86"/>
      <c r="Z195" s="345"/>
      <c r="AA195" s="78"/>
      <c r="AB195" s="78"/>
      <c r="AC195" s="78"/>
      <c r="AD195" s="78"/>
      <c r="AE195" s="78"/>
      <c r="AF195" s="78"/>
      <c r="AG195" s="78"/>
      <c r="AH195" s="78"/>
      <c r="AI195" s="78"/>
      <c r="AJ195" s="78"/>
      <c r="AK195" s="47"/>
      <c r="AL195" s="197"/>
      <c r="AM195" s="197"/>
      <c r="AN195" s="224"/>
      <c r="AO195" s="222"/>
      <c r="AP195" s="34"/>
      <c r="AQ195" s="315"/>
      <c r="AR195" s="198"/>
      <c r="AS195" s="198"/>
      <c r="AT195" s="198"/>
      <c r="AU195" s="198"/>
      <c r="AV195" s="47"/>
      <c r="AW195" s="47"/>
      <c r="AX195" s="47"/>
      <c r="AY195" s="47"/>
      <c r="AZ195" s="47"/>
      <c r="BA195" s="47"/>
      <c r="BB195" s="47"/>
      <c r="BC195" s="47"/>
      <c r="BD195" s="47"/>
      <c r="BE195" s="47"/>
      <c r="BF195" s="299"/>
      <c r="BG195" s="47"/>
    </row>
    <row r="196" spans="1:59" s="39" customFormat="1" hidden="1" outlineLevel="1" x14ac:dyDescent="0.25">
      <c r="A196" s="34"/>
      <c r="B196" s="173"/>
      <c r="C196" s="86"/>
      <c r="D196" s="87"/>
      <c r="E196" s="98"/>
      <c r="F196" s="98"/>
      <c r="G196" s="98"/>
      <c r="H196" s="90"/>
      <c r="I196" s="86"/>
      <c r="J196" s="103"/>
      <c r="K196" s="86"/>
      <c r="L196" s="95"/>
      <c r="M196" s="95"/>
      <c r="N196" s="86"/>
      <c r="O196" s="86"/>
      <c r="P196" s="92"/>
      <c r="Q196" s="78"/>
      <c r="R196" s="78"/>
      <c r="S196" s="104"/>
      <c r="T196" s="104"/>
      <c r="U196" s="103"/>
      <c r="V196" s="88"/>
      <c r="W196" s="95"/>
      <c r="X196" s="95"/>
      <c r="Y196" s="86"/>
      <c r="Z196" s="345"/>
      <c r="AA196" s="78"/>
      <c r="AB196" s="78"/>
      <c r="AC196" s="78"/>
      <c r="AD196" s="78"/>
      <c r="AE196" s="78"/>
      <c r="AF196" s="78"/>
      <c r="AG196" s="78"/>
      <c r="AH196" s="78"/>
      <c r="AI196" s="78"/>
      <c r="AJ196" s="78"/>
      <c r="AK196" s="47"/>
      <c r="AL196" s="197"/>
      <c r="AM196" s="197"/>
      <c r="AN196" s="224"/>
      <c r="AO196" s="222"/>
      <c r="AP196" s="34"/>
      <c r="AQ196" s="315"/>
      <c r="AR196" s="198"/>
      <c r="AS196" s="198"/>
      <c r="AT196" s="198"/>
      <c r="AU196" s="198"/>
      <c r="AV196" s="47"/>
      <c r="AW196" s="47"/>
      <c r="AX196" s="47"/>
      <c r="AY196" s="47"/>
      <c r="AZ196" s="47"/>
      <c r="BA196" s="47"/>
      <c r="BB196" s="47"/>
      <c r="BC196" s="47"/>
      <c r="BD196" s="47"/>
      <c r="BE196" s="47"/>
      <c r="BF196" s="299"/>
      <c r="BG196" s="47"/>
    </row>
    <row r="197" spans="1:59" s="39" customFormat="1" ht="48" collapsed="1" x14ac:dyDescent="0.25">
      <c r="A197" s="34"/>
      <c r="B197" s="203" t="s">
        <v>672</v>
      </c>
      <c r="C197" s="204" t="s">
        <v>668</v>
      </c>
      <c r="D197" s="205" t="s">
        <v>726</v>
      </c>
      <c r="E197" s="206" t="s">
        <v>601</v>
      </c>
      <c r="F197" s="206" t="s">
        <v>213</v>
      </c>
      <c r="G197" s="206" t="s">
        <v>602</v>
      </c>
      <c r="H197" s="207">
        <v>140</v>
      </c>
      <c r="I197" s="204"/>
      <c r="J197" s="208">
        <v>1</v>
      </c>
      <c r="K197" s="204">
        <v>3</v>
      </c>
      <c r="L197" s="209"/>
      <c r="M197" s="209"/>
      <c r="N197" s="204">
        <v>3</v>
      </c>
      <c r="O197" s="204">
        <f>SUM(K197:N197)</f>
        <v>6</v>
      </c>
      <c r="P197" s="390" t="s">
        <v>741</v>
      </c>
      <c r="Q197" s="210">
        <v>0</v>
      </c>
      <c r="R197" s="210">
        <v>755357</v>
      </c>
      <c r="S197" s="211">
        <v>1750000</v>
      </c>
      <c r="T197" s="208">
        <v>1</v>
      </c>
      <c r="U197" s="212">
        <v>3</v>
      </c>
      <c r="V197" s="209"/>
      <c r="W197" s="209"/>
      <c r="X197" s="204">
        <v>3</v>
      </c>
      <c r="Y197" s="204">
        <f>SUM(U197:X197)</f>
        <v>6</v>
      </c>
      <c r="Z197" s="346" t="s">
        <v>761</v>
      </c>
      <c r="AA197" s="210"/>
      <c r="AB197" s="210"/>
      <c r="AC197" s="210"/>
      <c r="AD197" s="210"/>
      <c r="AE197" s="210"/>
      <c r="AF197" s="210"/>
      <c r="AG197" s="210"/>
      <c r="AH197" s="210">
        <f t="shared" ref="AH197" si="416">ROUND((SUM(AA197,AB197,AC197,AD197,AE197,AG197)/1.16*0.03),2)</f>
        <v>0</v>
      </c>
      <c r="AI197" s="210">
        <f t="shared" ref="AI197" si="417">SUM(AA197:AH197)</f>
        <v>0</v>
      </c>
      <c r="AJ197" s="210">
        <f t="shared" ref="AJ197" si="418">S197+R197-AI197</f>
        <v>2505357</v>
      </c>
      <c r="AK197" s="256" t="s">
        <v>789</v>
      </c>
      <c r="AL197" s="256" t="s">
        <v>790</v>
      </c>
      <c r="AM197" s="256" t="s">
        <v>785</v>
      </c>
      <c r="AN197" s="257" t="s">
        <v>788</v>
      </c>
      <c r="AO197" s="258" t="s">
        <v>695</v>
      </c>
      <c r="AP197" s="258" t="s">
        <v>696</v>
      </c>
      <c r="AQ197" s="318">
        <f>AS197-AR197+1</f>
        <v>105</v>
      </c>
      <c r="AR197" s="259">
        <v>42572</v>
      </c>
      <c r="AS197" s="259">
        <v>42676</v>
      </c>
      <c r="AT197" s="259"/>
      <c r="AU197" s="259"/>
      <c r="AV197" s="260">
        <f t="shared" ref="AV197:BC197" si="419">SUM(AV193:AV196)</f>
        <v>1967861.14</v>
      </c>
      <c r="AW197" s="260">
        <f t="shared" si="419"/>
        <v>0</v>
      </c>
      <c r="AX197" s="260">
        <f t="shared" si="419"/>
        <v>0</v>
      </c>
      <c r="AY197" s="260">
        <f t="shared" si="419"/>
        <v>0</v>
      </c>
      <c r="AZ197" s="260">
        <f t="shared" si="419"/>
        <v>0</v>
      </c>
      <c r="BA197" s="260">
        <f t="shared" si="419"/>
        <v>0</v>
      </c>
      <c r="BB197" s="260">
        <f t="shared" si="419"/>
        <v>0</v>
      </c>
      <c r="BC197" s="260">
        <f t="shared" si="419"/>
        <v>0</v>
      </c>
      <c r="BD197" s="260">
        <f>SUM(AV197:BC197)</f>
        <v>1967861.14</v>
      </c>
      <c r="BE197" s="260">
        <f>R197+S197-BD197</f>
        <v>537495.8600000001</v>
      </c>
      <c r="BF197" s="301"/>
      <c r="BG197" s="260"/>
    </row>
    <row r="198" spans="1:59" s="39" customFormat="1" hidden="1" outlineLevel="1" x14ac:dyDescent="0.25">
      <c r="A198" s="34"/>
      <c r="B198" s="173"/>
      <c r="C198" s="86"/>
      <c r="D198" s="87"/>
      <c r="E198" s="98"/>
      <c r="F198" s="98"/>
      <c r="G198" s="98"/>
      <c r="H198" s="90"/>
      <c r="I198" s="86"/>
      <c r="J198" s="103"/>
      <c r="K198" s="86"/>
      <c r="L198" s="95"/>
      <c r="M198" s="95"/>
      <c r="N198" s="86"/>
      <c r="O198" s="86"/>
      <c r="P198" s="92"/>
      <c r="Q198" s="78"/>
      <c r="R198" s="78"/>
      <c r="S198" s="104"/>
      <c r="T198" s="104"/>
      <c r="U198" s="103"/>
      <c r="V198" s="88"/>
      <c r="W198" s="95"/>
      <c r="X198" s="95"/>
      <c r="Y198" s="86"/>
      <c r="Z198" s="345"/>
      <c r="AA198" s="78"/>
      <c r="AB198" s="78"/>
      <c r="AC198" s="78"/>
      <c r="AD198" s="78"/>
      <c r="AE198" s="78"/>
      <c r="AF198" s="78"/>
      <c r="AG198" s="78"/>
      <c r="AH198" s="78"/>
      <c r="AI198" s="78"/>
      <c r="AJ198" s="78"/>
      <c r="AK198" s="38" t="s">
        <v>783</v>
      </c>
      <c r="AL198" s="221" t="s">
        <v>784</v>
      </c>
      <c r="AM198" s="197" t="s">
        <v>785</v>
      </c>
      <c r="AN198" s="224" t="s">
        <v>787</v>
      </c>
      <c r="AO198" s="222" t="s">
        <v>695</v>
      </c>
      <c r="AP198" s="34" t="s">
        <v>696</v>
      </c>
      <c r="AQ198" s="315">
        <f>AS198-AR198+1</f>
        <v>115</v>
      </c>
      <c r="AR198" s="198">
        <v>42572</v>
      </c>
      <c r="AS198" s="198">
        <v>42686</v>
      </c>
      <c r="AT198" s="198"/>
      <c r="AU198" s="198"/>
      <c r="AV198" s="47">
        <f>ROUND((1610226.82*1.16),2)</f>
        <v>1867863.11</v>
      </c>
      <c r="AW198" s="47"/>
      <c r="AX198" s="47"/>
      <c r="AY198" s="47"/>
      <c r="AZ198" s="47"/>
      <c r="BA198" s="47"/>
      <c r="BB198" s="47"/>
      <c r="BC198" s="47"/>
      <c r="BD198" s="47"/>
      <c r="BE198" s="47"/>
      <c r="BF198" s="299"/>
      <c r="BG198" s="47"/>
    </row>
    <row r="199" spans="1:59" s="39" customFormat="1" hidden="1" outlineLevel="1" x14ac:dyDescent="0.25">
      <c r="A199" s="34"/>
      <c r="B199" s="173"/>
      <c r="C199" s="86"/>
      <c r="D199" s="87"/>
      <c r="E199" s="98"/>
      <c r="F199" s="98"/>
      <c r="G199" s="98"/>
      <c r="H199" s="90"/>
      <c r="I199" s="86"/>
      <c r="J199" s="103"/>
      <c r="K199" s="86"/>
      <c r="L199" s="95"/>
      <c r="M199" s="95"/>
      <c r="N199" s="86"/>
      <c r="O199" s="86"/>
      <c r="P199" s="92"/>
      <c r="Q199" s="78"/>
      <c r="R199" s="78"/>
      <c r="S199" s="104"/>
      <c r="T199" s="104"/>
      <c r="U199" s="103"/>
      <c r="V199" s="88"/>
      <c r="W199" s="95"/>
      <c r="X199" s="95"/>
      <c r="Y199" s="86"/>
      <c r="Z199" s="345"/>
      <c r="AA199" s="78"/>
      <c r="AB199" s="78"/>
      <c r="AC199" s="78"/>
      <c r="AD199" s="78"/>
      <c r="AE199" s="78"/>
      <c r="AF199" s="78"/>
      <c r="AG199" s="78"/>
      <c r="AH199" s="78"/>
      <c r="AI199" s="78"/>
      <c r="AJ199" s="78"/>
      <c r="AK199" s="47"/>
      <c r="AL199" s="197"/>
      <c r="AM199" s="197"/>
      <c r="AN199" s="224"/>
      <c r="AO199" s="222"/>
      <c r="AP199" s="34"/>
      <c r="AQ199" s="315"/>
      <c r="AR199" s="198"/>
      <c r="AS199" s="198"/>
      <c r="AT199" s="198"/>
      <c r="AU199" s="198"/>
      <c r="AV199" s="47"/>
      <c r="AW199" s="47"/>
      <c r="AX199" s="47"/>
      <c r="AY199" s="47"/>
      <c r="AZ199" s="47"/>
      <c r="BA199" s="47"/>
      <c r="BB199" s="47"/>
      <c r="BC199" s="47"/>
      <c r="BD199" s="47"/>
      <c r="BE199" s="47"/>
      <c r="BF199" s="299"/>
      <c r="BG199" s="47"/>
    </row>
    <row r="200" spans="1:59" s="39" customFormat="1" hidden="1" outlineLevel="1" x14ac:dyDescent="0.25">
      <c r="A200" s="34"/>
      <c r="B200" s="173"/>
      <c r="C200" s="86"/>
      <c r="D200" s="87"/>
      <c r="E200" s="98"/>
      <c r="F200" s="98"/>
      <c r="G200" s="98"/>
      <c r="H200" s="90"/>
      <c r="I200" s="86"/>
      <c r="J200" s="103"/>
      <c r="K200" s="86"/>
      <c r="L200" s="95"/>
      <c r="M200" s="95"/>
      <c r="N200" s="86"/>
      <c r="O200" s="86"/>
      <c r="P200" s="92"/>
      <c r="Q200" s="78"/>
      <c r="R200" s="78"/>
      <c r="S200" s="104"/>
      <c r="T200" s="104"/>
      <c r="U200" s="103"/>
      <c r="V200" s="88"/>
      <c r="W200" s="95"/>
      <c r="X200" s="95"/>
      <c r="Y200" s="86"/>
      <c r="Z200" s="345"/>
      <c r="AA200" s="78"/>
      <c r="AB200" s="78"/>
      <c r="AC200" s="78"/>
      <c r="AD200" s="78"/>
      <c r="AE200" s="78"/>
      <c r="AF200" s="78"/>
      <c r="AG200" s="78"/>
      <c r="AH200" s="78"/>
      <c r="AI200" s="78"/>
      <c r="AJ200" s="78"/>
      <c r="AK200" s="47"/>
      <c r="AL200" s="197"/>
      <c r="AM200" s="197"/>
      <c r="AN200" s="224"/>
      <c r="AO200" s="222"/>
      <c r="AP200" s="34"/>
      <c r="AQ200" s="315"/>
      <c r="AR200" s="198"/>
      <c r="AS200" s="198"/>
      <c r="AT200" s="198"/>
      <c r="AU200" s="198"/>
      <c r="AV200" s="47"/>
      <c r="AW200" s="47"/>
      <c r="AX200" s="47"/>
      <c r="AY200" s="47"/>
      <c r="AZ200" s="47"/>
      <c r="BA200" s="47"/>
      <c r="BB200" s="47"/>
      <c r="BC200" s="47"/>
      <c r="BD200" s="47"/>
      <c r="BE200" s="47"/>
      <c r="BF200" s="299"/>
      <c r="BG200" s="47"/>
    </row>
    <row r="201" spans="1:59" s="39" customFormat="1" hidden="1" outlineLevel="1" x14ac:dyDescent="0.25">
      <c r="A201" s="34"/>
      <c r="B201" s="173"/>
      <c r="C201" s="86"/>
      <c r="D201" s="87"/>
      <c r="E201" s="98"/>
      <c r="F201" s="98"/>
      <c r="G201" s="98"/>
      <c r="H201" s="90"/>
      <c r="I201" s="86"/>
      <c r="J201" s="103"/>
      <c r="K201" s="86"/>
      <c r="L201" s="95"/>
      <c r="M201" s="95"/>
      <c r="N201" s="86"/>
      <c r="O201" s="86"/>
      <c r="P201" s="92"/>
      <c r="Q201" s="78"/>
      <c r="R201" s="78"/>
      <c r="S201" s="104"/>
      <c r="T201" s="104"/>
      <c r="U201" s="103"/>
      <c r="V201" s="88"/>
      <c r="W201" s="95"/>
      <c r="X201" s="95"/>
      <c r="Y201" s="86"/>
      <c r="Z201" s="345"/>
      <c r="AA201" s="78"/>
      <c r="AB201" s="78"/>
      <c r="AC201" s="78"/>
      <c r="AD201" s="78"/>
      <c r="AE201" s="78"/>
      <c r="AF201" s="78"/>
      <c r="AG201" s="78"/>
      <c r="AH201" s="78"/>
      <c r="AI201" s="78"/>
      <c r="AJ201" s="78"/>
      <c r="AK201" s="47"/>
      <c r="AL201" s="197"/>
      <c r="AM201" s="197"/>
      <c r="AN201" s="224"/>
      <c r="AO201" s="222"/>
      <c r="AP201" s="34"/>
      <c r="AQ201" s="315"/>
      <c r="AR201" s="198"/>
      <c r="AS201" s="198"/>
      <c r="AT201" s="198"/>
      <c r="AU201" s="198"/>
      <c r="AV201" s="47"/>
      <c r="AW201" s="47"/>
      <c r="AX201" s="47"/>
      <c r="AY201" s="47"/>
      <c r="AZ201" s="47"/>
      <c r="BA201" s="47"/>
      <c r="BB201" s="47"/>
      <c r="BC201" s="47"/>
      <c r="BD201" s="47"/>
      <c r="BE201" s="47"/>
      <c r="BF201" s="299"/>
      <c r="BG201" s="47"/>
    </row>
    <row r="202" spans="1:59" s="39" customFormat="1" ht="120" collapsed="1" x14ac:dyDescent="0.25">
      <c r="A202" s="34">
        <v>5</v>
      </c>
      <c r="B202" s="203" t="s">
        <v>672</v>
      </c>
      <c r="C202" s="204" t="s">
        <v>452</v>
      </c>
      <c r="D202" s="205" t="s">
        <v>727</v>
      </c>
      <c r="E202" s="206" t="s">
        <v>256</v>
      </c>
      <c r="F202" s="206" t="s">
        <v>213</v>
      </c>
      <c r="G202" s="206" t="s">
        <v>257</v>
      </c>
      <c r="H202" s="207">
        <v>244</v>
      </c>
      <c r="I202" s="204" t="s">
        <v>258</v>
      </c>
      <c r="J202" s="208">
        <v>1</v>
      </c>
      <c r="K202" s="204" t="s">
        <v>259</v>
      </c>
      <c r="L202" s="209"/>
      <c r="M202" s="209"/>
      <c r="N202" s="204"/>
      <c r="O202" s="204">
        <f>SUM(K202:N202)</f>
        <v>0</v>
      </c>
      <c r="P202" s="390" t="s">
        <v>260</v>
      </c>
      <c r="Q202" s="210">
        <v>2000000</v>
      </c>
      <c r="R202" s="210">
        <v>642857.14</v>
      </c>
      <c r="S202" s="211">
        <v>1500000</v>
      </c>
      <c r="T202" s="208">
        <v>1</v>
      </c>
      <c r="U202" s="212" t="s">
        <v>639</v>
      </c>
      <c r="V202" s="209"/>
      <c r="W202" s="209"/>
      <c r="X202" s="204">
        <v>2</v>
      </c>
      <c r="Y202" s="204">
        <f>SUM(U202:X202)</f>
        <v>2</v>
      </c>
      <c r="Z202" s="346" t="s">
        <v>787</v>
      </c>
      <c r="AA202" s="210">
        <v>1867863.11</v>
      </c>
      <c r="AB202" s="210">
        <v>28615.93</v>
      </c>
      <c r="AC202" s="210">
        <v>0</v>
      </c>
      <c r="AD202" s="210">
        <v>0</v>
      </c>
      <c r="AE202" s="210">
        <v>0</v>
      </c>
      <c r="AF202" s="210">
        <v>0</v>
      </c>
      <c r="AG202" s="210">
        <v>0</v>
      </c>
      <c r="AH202" s="210">
        <f t="shared" ref="AH202" si="420">ROUND((SUM(AA202,AB202,AC202,AD202,AE202,AG202)/1.16*0.03),2)</f>
        <v>49046.87</v>
      </c>
      <c r="AI202" s="210">
        <f t="shared" ref="AI202" si="421">SUM(AI203:AI204)</f>
        <v>0</v>
      </c>
      <c r="AJ202" s="210">
        <f t="shared" ref="AJ202" si="422">SUM(AJ203:AJ204)</f>
        <v>4950000</v>
      </c>
      <c r="AK202" s="256" t="s">
        <v>783</v>
      </c>
      <c r="AL202" s="256" t="s">
        <v>784</v>
      </c>
      <c r="AM202" s="256" t="s">
        <v>785</v>
      </c>
      <c r="AN202" s="257" t="s">
        <v>787</v>
      </c>
      <c r="AO202" s="258" t="s">
        <v>695</v>
      </c>
      <c r="AP202" s="258" t="s">
        <v>696</v>
      </c>
      <c r="AQ202" s="318">
        <f>AS202-AR202+1</f>
        <v>115</v>
      </c>
      <c r="AR202" s="259">
        <v>42572</v>
      </c>
      <c r="AS202" s="259">
        <v>42686</v>
      </c>
      <c r="AT202" s="259"/>
      <c r="AU202" s="259"/>
      <c r="AV202" s="260">
        <f t="shared" ref="AV202:BC202" si="423">SUM(AV198:AV201)</f>
        <v>1867863.11</v>
      </c>
      <c r="AW202" s="260">
        <f t="shared" si="423"/>
        <v>0</v>
      </c>
      <c r="AX202" s="260">
        <f t="shared" si="423"/>
        <v>0</v>
      </c>
      <c r="AY202" s="260">
        <f t="shared" si="423"/>
        <v>0</v>
      </c>
      <c r="AZ202" s="260">
        <f t="shared" si="423"/>
        <v>0</v>
      </c>
      <c r="BA202" s="260">
        <f t="shared" si="423"/>
        <v>0</v>
      </c>
      <c r="BB202" s="260">
        <f t="shared" si="423"/>
        <v>0</v>
      </c>
      <c r="BC202" s="260">
        <f t="shared" si="423"/>
        <v>0</v>
      </c>
      <c r="BD202" s="260">
        <f>SUM(AV202:BC202)</f>
        <v>1867863.11</v>
      </c>
      <c r="BE202" s="260">
        <f>R202+S202-BD202</f>
        <v>274994.03000000003</v>
      </c>
      <c r="BF202" s="301"/>
      <c r="BG202" s="260"/>
    </row>
    <row r="203" spans="1:59" s="39" customFormat="1" x14ac:dyDescent="0.25">
      <c r="A203" s="34"/>
      <c r="B203" s="173"/>
      <c r="C203" s="86"/>
      <c r="D203" s="87"/>
      <c r="E203" s="98"/>
      <c r="F203" s="98"/>
      <c r="G203" s="98"/>
      <c r="H203" s="90"/>
      <c r="I203" s="86"/>
      <c r="J203" s="103"/>
      <c r="K203" s="103"/>
      <c r="L203" s="99"/>
      <c r="M203" s="99"/>
      <c r="N203" s="103"/>
      <c r="O203" s="86"/>
      <c r="P203" s="92"/>
      <c r="Q203" s="104"/>
      <c r="R203" s="104"/>
      <c r="S203" s="104"/>
      <c r="T203" s="103"/>
      <c r="U203" s="103"/>
      <c r="V203" s="99"/>
      <c r="W203" s="99"/>
      <c r="X203" s="103"/>
      <c r="Y203" s="86"/>
      <c r="Z203" s="154"/>
      <c r="AA203" s="104"/>
      <c r="AB203" s="104"/>
      <c r="AC203" s="104"/>
      <c r="AD203" s="104"/>
      <c r="AE203" s="104"/>
      <c r="AF203" s="104"/>
      <c r="AG203" s="104"/>
      <c r="AH203" s="104"/>
      <c r="AI203" s="104"/>
      <c r="AJ203" s="104"/>
      <c r="AK203" s="37"/>
      <c r="AL203" s="37"/>
      <c r="AM203" s="37"/>
      <c r="AN203" s="230"/>
      <c r="AO203" s="34"/>
      <c r="AP203" s="34"/>
      <c r="AQ203" s="315"/>
      <c r="AR203" s="198"/>
      <c r="AS203" s="198"/>
      <c r="AT203" s="198"/>
      <c r="AU203" s="198"/>
      <c r="AV203" s="47"/>
      <c r="AW203" s="47"/>
      <c r="AX203" s="47"/>
      <c r="AY203" s="47"/>
      <c r="AZ203" s="47"/>
      <c r="BA203" s="47"/>
      <c r="BB203" s="47"/>
      <c r="BC203" s="47"/>
      <c r="BD203" s="47"/>
      <c r="BE203" s="47"/>
      <c r="BF203" s="299"/>
      <c r="BG203" s="47"/>
    </row>
    <row r="204" spans="1:59" s="9" customFormat="1" ht="15.75" x14ac:dyDescent="0.25">
      <c r="A204" s="5"/>
      <c r="B204" s="174"/>
      <c r="C204" s="137"/>
      <c r="D204" s="142" t="s">
        <v>155</v>
      </c>
      <c r="E204" s="138"/>
      <c r="F204" s="138"/>
      <c r="G204" s="139"/>
      <c r="H204" s="140">
        <f t="shared" ref="H204:Y204" si="424">SUM(H205:H207)</f>
        <v>199</v>
      </c>
      <c r="I204" s="138">
        <f t="shared" si="424"/>
        <v>0</v>
      </c>
      <c r="J204" s="137">
        <f t="shared" si="424"/>
        <v>2</v>
      </c>
      <c r="K204" s="137">
        <f t="shared" si="424"/>
        <v>6</v>
      </c>
      <c r="L204" s="137">
        <f t="shared" si="424"/>
        <v>0</v>
      </c>
      <c r="M204" s="137">
        <f t="shared" si="424"/>
        <v>0</v>
      </c>
      <c r="N204" s="137">
        <f t="shared" si="424"/>
        <v>8</v>
      </c>
      <c r="O204" s="137">
        <f t="shared" si="424"/>
        <v>14</v>
      </c>
      <c r="P204" s="365">
        <f t="shared" si="424"/>
        <v>0</v>
      </c>
      <c r="Q204" s="100">
        <f t="shared" si="424"/>
        <v>5150000</v>
      </c>
      <c r="R204" s="100">
        <f t="shared" si="424"/>
        <v>0</v>
      </c>
      <c r="S204" s="100">
        <f t="shared" si="424"/>
        <v>4950000</v>
      </c>
      <c r="T204" s="137">
        <f t="shared" si="424"/>
        <v>2</v>
      </c>
      <c r="U204" s="137">
        <f t="shared" si="424"/>
        <v>6</v>
      </c>
      <c r="V204" s="137">
        <f t="shared" si="424"/>
        <v>0</v>
      </c>
      <c r="W204" s="137">
        <f t="shared" si="424"/>
        <v>0</v>
      </c>
      <c r="X204" s="137">
        <f t="shared" si="424"/>
        <v>7</v>
      </c>
      <c r="Y204" s="137">
        <f t="shared" si="424"/>
        <v>13</v>
      </c>
      <c r="Z204" s="337"/>
      <c r="AA204" s="100">
        <f>SUM(AA205,AA206)</f>
        <v>0</v>
      </c>
      <c r="AB204" s="100">
        <f t="shared" ref="AB204:AJ204" si="425">SUM(AB205,AB206)</f>
        <v>0</v>
      </c>
      <c r="AC204" s="100">
        <f t="shared" si="425"/>
        <v>0</v>
      </c>
      <c r="AD204" s="100">
        <f t="shared" si="425"/>
        <v>0</v>
      </c>
      <c r="AE204" s="100">
        <f t="shared" si="425"/>
        <v>0</v>
      </c>
      <c r="AF204" s="100">
        <f t="shared" si="425"/>
        <v>0</v>
      </c>
      <c r="AG204" s="100">
        <f t="shared" si="425"/>
        <v>0</v>
      </c>
      <c r="AH204" s="100">
        <f t="shared" si="425"/>
        <v>0</v>
      </c>
      <c r="AI204" s="100">
        <f t="shared" si="425"/>
        <v>0</v>
      </c>
      <c r="AJ204" s="100">
        <f t="shared" si="425"/>
        <v>4950000</v>
      </c>
      <c r="AK204" s="5"/>
      <c r="AL204" s="5"/>
      <c r="AM204" s="5"/>
      <c r="AN204" s="229"/>
      <c r="AO204" s="6"/>
      <c r="AP204" s="6"/>
      <c r="AQ204" s="314"/>
      <c r="AR204" s="215"/>
      <c r="AS204" s="215"/>
      <c r="AT204" s="215"/>
      <c r="AU204" s="215"/>
      <c r="AV204" s="214">
        <f>SUM(AV205,AV206)</f>
        <v>0</v>
      </c>
      <c r="AW204" s="214">
        <f t="shared" ref="AW204:BG204" si="426">SUM(AW205,AW206)</f>
        <v>0</v>
      </c>
      <c r="AX204" s="214">
        <f t="shared" si="426"/>
        <v>0</v>
      </c>
      <c r="AY204" s="214">
        <f t="shared" si="426"/>
        <v>0</v>
      </c>
      <c r="AZ204" s="214">
        <f t="shared" si="426"/>
        <v>0</v>
      </c>
      <c r="BA204" s="214">
        <f t="shared" si="426"/>
        <v>0</v>
      </c>
      <c r="BB204" s="214">
        <f t="shared" si="426"/>
        <v>0</v>
      </c>
      <c r="BC204" s="214">
        <f t="shared" si="426"/>
        <v>0</v>
      </c>
      <c r="BD204" s="214">
        <f t="shared" si="426"/>
        <v>0</v>
      </c>
      <c r="BE204" s="214">
        <f t="shared" si="426"/>
        <v>4950000</v>
      </c>
      <c r="BF204" s="298">
        <f t="shared" si="426"/>
        <v>0</v>
      </c>
      <c r="BG204" s="214">
        <f t="shared" si="426"/>
        <v>0</v>
      </c>
    </row>
    <row r="205" spans="1:59" s="39" customFormat="1" ht="36" x14ac:dyDescent="0.25">
      <c r="A205" s="34">
        <v>5</v>
      </c>
      <c r="B205" s="173"/>
      <c r="C205" s="86" t="s">
        <v>429</v>
      </c>
      <c r="D205" s="87" t="s">
        <v>528</v>
      </c>
      <c r="E205" s="88" t="s">
        <v>154</v>
      </c>
      <c r="F205" s="88" t="s">
        <v>155</v>
      </c>
      <c r="G205" s="89" t="s">
        <v>156</v>
      </c>
      <c r="H205" s="90">
        <v>52</v>
      </c>
      <c r="I205" s="86" t="s">
        <v>157</v>
      </c>
      <c r="J205" s="94">
        <v>1</v>
      </c>
      <c r="K205" s="86"/>
      <c r="L205" s="86"/>
      <c r="M205" s="86"/>
      <c r="N205" s="86">
        <v>3</v>
      </c>
      <c r="O205" s="86">
        <f>SUM(K205:N205)</f>
        <v>3</v>
      </c>
      <c r="P205" s="92" t="s">
        <v>722</v>
      </c>
      <c r="Q205" s="78">
        <v>950000</v>
      </c>
      <c r="R205" s="78"/>
      <c r="S205" s="78">
        <v>950000</v>
      </c>
      <c r="T205" s="94">
        <v>1</v>
      </c>
      <c r="U205" s="86"/>
      <c r="V205" s="86"/>
      <c r="W205" s="86"/>
      <c r="X205" s="86">
        <v>3</v>
      </c>
      <c r="Y205" s="86">
        <f>SUM(U205:X205)</f>
        <v>3</v>
      </c>
      <c r="Z205" s="154" t="s">
        <v>722</v>
      </c>
      <c r="AA205" s="78"/>
      <c r="AB205" s="78"/>
      <c r="AC205" s="78"/>
      <c r="AD205" s="78"/>
      <c r="AE205" s="78"/>
      <c r="AF205" s="78"/>
      <c r="AG205" s="78"/>
      <c r="AH205" s="78">
        <f t="shared" ref="AH205:AH206" si="427">ROUND((SUM(AA205,AB205,AC205,AD205,AE205,AG205)/1.16*0.03),2)</f>
        <v>0</v>
      </c>
      <c r="AI205" s="78">
        <f t="shared" ref="AI205:AI206" si="428">SUM(AA205:AH205)</f>
        <v>0</v>
      </c>
      <c r="AJ205" s="78">
        <f t="shared" ref="AJ205:AJ206" si="429">S205+R205-AI205</f>
        <v>950000</v>
      </c>
      <c r="AK205" s="37"/>
      <c r="AL205" s="37"/>
      <c r="AM205" s="37"/>
      <c r="AN205" s="230"/>
      <c r="AO205" s="34"/>
      <c r="AP205" s="34"/>
      <c r="AQ205" s="315"/>
      <c r="AR205" s="198"/>
      <c r="AS205" s="198"/>
      <c r="AT205" s="198"/>
      <c r="AU205" s="198"/>
      <c r="AV205" s="47"/>
      <c r="AW205" s="47"/>
      <c r="AX205" s="47"/>
      <c r="AY205" s="47"/>
      <c r="AZ205" s="47"/>
      <c r="BA205" s="47"/>
      <c r="BB205" s="47"/>
      <c r="BC205" s="47"/>
      <c r="BD205" s="47">
        <f t="shared" ref="BD205:BD206" si="430">SUM(AV205:BC205)</f>
        <v>0</v>
      </c>
      <c r="BE205" s="47">
        <f t="shared" ref="BE205:BE206" si="431">R205+S205-BD205</f>
        <v>950000</v>
      </c>
      <c r="BF205" s="299"/>
      <c r="BG205" s="47"/>
    </row>
    <row r="206" spans="1:59" s="39" customFormat="1" ht="48" x14ac:dyDescent="0.25">
      <c r="A206" s="34">
        <v>5</v>
      </c>
      <c r="B206" s="173"/>
      <c r="C206" s="86" t="s">
        <v>482</v>
      </c>
      <c r="D206" s="87" t="s">
        <v>509</v>
      </c>
      <c r="E206" s="88" t="s">
        <v>367</v>
      </c>
      <c r="F206" s="89" t="s">
        <v>155</v>
      </c>
      <c r="G206" s="88" t="s">
        <v>368</v>
      </c>
      <c r="H206" s="90">
        <v>147</v>
      </c>
      <c r="I206" s="86" t="s">
        <v>369</v>
      </c>
      <c r="J206" s="94">
        <v>1</v>
      </c>
      <c r="K206" s="94">
        <v>6</v>
      </c>
      <c r="L206" s="94"/>
      <c r="M206" s="94"/>
      <c r="N206" s="94">
        <v>5</v>
      </c>
      <c r="O206" s="86">
        <f>SUM(K206:N206)</f>
        <v>11</v>
      </c>
      <c r="P206" s="92" t="s">
        <v>370</v>
      </c>
      <c r="Q206" s="78">
        <v>4200000</v>
      </c>
      <c r="R206" s="78"/>
      <c r="S206" s="78">
        <v>4000000</v>
      </c>
      <c r="T206" s="94">
        <v>1</v>
      </c>
      <c r="U206" s="94">
        <v>6</v>
      </c>
      <c r="V206" s="94"/>
      <c r="W206" s="94"/>
      <c r="X206" s="94">
        <v>4</v>
      </c>
      <c r="Y206" s="86">
        <f>SUM(U206:X206)</f>
        <v>10</v>
      </c>
      <c r="Z206" s="154" t="s">
        <v>678</v>
      </c>
      <c r="AA206" s="78"/>
      <c r="AB206" s="78"/>
      <c r="AC206" s="78"/>
      <c r="AD206" s="78"/>
      <c r="AE206" s="78"/>
      <c r="AF206" s="78"/>
      <c r="AG206" s="78"/>
      <c r="AH206" s="78">
        <f t="shared" si="427"/>
        <v>0</v>
      </c>
      <c r="AI206" s="78">
        <f t="shared" si="428"/>
        <v>0</v>
      </c>
      <c r="AJ206" s="78">
        <f t="shared" si="429"/>
        <v>4000000</v>
      </c>
      <c r="AK206" s="37"/>
      <c r="AL206" s="37"/>
      <c r="AM206" s="37"/>
      <c r="AN206" s="230"/>
      <c r="AO206" s="34"/>
      <c r="AP206" s="34"/>
      <c r="AQ206" s="315"/>
      <c r="AR206" s="198"/>
      <c r="AS206" s="198"/>
      <c r="AT206" s="198"/>
      <c r="AU206" s="198"/>
      <c r="AV206" s="47"/>
      <c r="AW206" s="47"/>
      <c r="AX206" s="47"/>
      <c r="AY206" s="47"/>
      <c r="AZ206" s="47"/>
      <c r="BA206" s="47"/>
      <c r="BB206" s="47"/>
      <c r="BC206" s="47"/>
      <c r="BD206" s="47">
        <f t="shared" si="430"/>
        <v>0</v>
      </c>
      <c r="BE206" s="47">
        <f t="shared" si="431"/>
        <v>4000000</v>
      </c>
      <c r="BF206" s="299"/>
      <c r="BG206" s="47"/>
    </row>
    <row r="207" spans="1:59" s="39" customFormat="1" x14ac:dyDescent="0.25">
      <c r="A207" s="34"/>
      <c r="B207" s="173"/>
      <c r="C207" s="86"/>
      <c r="D207" s="87"/>
      <c r="E207" s="98"/>
      <c r="F207" s="98"/>
      <c r="G207" s="98"/>
      <c r="H207" s="90"/>
      <c r="I207" s="86"/>
      <c r="J207" s="103"/>
      <c r="K207" s="103"/>
      <c r="L207" s="99"/>
      <c r="M207" s="99"/>
      <c r="N207" s="103"/>
      <c r="O207" s="86"/>
      <c r="P207" s="92"/>
      <c r="Q207" s="104"/>
      <c r="R207" s="104"/>
      <c r="S207" s="104"/>
      <c r="T207" s="103"/>
      <c r="U207" s="103"/>
      <c r="V207" s="99"/>
      <c r="W207" s="99"/>
      <c r="X207" s="103"/>
      <c r="Y207" s="86"/>
      <c r="Z207" s="154"/>
      <c r="AA207" s="104"/>
      <c r="AB207" s="104"/>
      <c r="AC207" s="104"/>
      <c r="AD207" s="104"/>
      <c r="AE207" s="104"/>
      <c r="AF207" s="104"/>
      <c r="AG207" s="104"/>
      <c r="AH207" s="104"/>
      <c r="AI207" s="104"/>
      <c r="AJ207" s="104"/>
      <c r="AK207" s="37"/>
      <c r="AL207" s="37"/>
      <c r="AM207" s="37"/>
      <c r="AN207" s="230"/>
      <c r="AO207" s="34"/>
      <c r="AP207" s="34"/>
      <c r="AQ207" s="315"/>
      <c r="AR207" s="198"/>
      <c r="AS207" s="198"/>
      <c r="AT207" s="198"/>
      <c r="AU207" s="198"/>
      <c r="AV207" s="47"/>
      <c r="AW207" s="47"/>
      <c r="AX207" s="47"/>
      <c r="AY207" s="47"/>
      <c r="AZ207" s="47"/>
      <c r="BA207" s="47"/>
      <c r="BB207" s="47"/>
      <c r="BC207" s="47"/>
      <c r="BD207" s="47"/>
      <c r="BE207" s="47"/>
      <c r="BF207" s="299"/>
      <c r="BG207" s="47"/>
    </row>
    <row r="208" spans="1:59" s="9" customFormat="1" ht="15.75" x14ac:dyDescent="0.25">
      <c r="A208" s="5"/>
      <c r="B208" s="174"/>
      <c r="C208" s="137"/>
      <c r="D208" s="142" t="s">
        <v>191</v>
      </c>
      <c r="E208" s="138"/>
      <c r="F208" s="138"/>
      <c r="G208" s="139"/>
      <c r="H208" s="140">
        <f>SUM(H209:H212)</f>
        <v>460</v>
      </c>
      <c r="I208" s="138">
        <f t="shared" ref="I208:Y208" si="432">SUM(I209:I212)</f>
        <v>0</v>
      </c>
      <c r="J208" s="137">
        <f t="shared" si="432"/>
        <v>3</v>
      </c>
      <c r="K208" s="137">
        <f t="shared" si="432"/>
        <v>0</v>
      </c>
      <c r="L208" s="137">
        <f t="shared" si="432"/>
        <v>0</v>
      </c>
      <c r="M208" s="137">
        <f t="shared" si="432"/>
        <v>1</v>
      </c>
      <c r="N208" s="137">
        <f t="shared" si="432"/>
        <v>5</v>
      </c>
      <c r="O208" s="137">
        <f t="shared" si="432"/>
        <v>6</v>
      </c>
      <c r="P208" s="365">
        <f t="shared" si="432"/>
        <v>0</v>
      </c>
      <c r="Q208" s="100">
        <f t="shared" si="432"/>
        <v>6350000</v>
      </c>
      <c r="R208" s="100">
        <f t="shared" si="432"/>
        <v>0</v>
      </c>
      <c r="S208" s="100">
        <f t="shared" si="432"/>
        <v>5600000</v>
      </c>
      <c r="T208" s="137">
        <f t="shared" si="432"/>
        <v>3</v>
      </c>
      <c r="U208" s="137">
        <f t="shared" si="432"/>
        <v>0</v>
      </c>
      <c r="V208" s="137">
        <f t="shared" si="432"/>
        <v>0</v>
      </c>
      <c r="W208" s="137">
        <f t="shared" si="432"/>
        <v>1</v>
      </c>
      <c r="X208" s="137">
        <f t="shared" si="432"/>
        <v>0</v>
      </c>
      <c r="Y208" s="137">
        <f t="shared" si="432"/>
        <v>1</v>
      </c>
      <c r="Z208" s="337"/>
      <c r="AA208" s="100">
        <f>SUM(AA209,AA210,AA211)</f>
        <v>0</v>
      </c>
      <c r="AB208" s="100">
        <f t="shared" ref="AB208:AJ208" si="433">SUM(AB209,AB210,AB211)</f>
        <v>0</v>
      </c>
      <c r="AC208" s="100">
        <f t="shared" si="433"/>
        <v>0</v>
      </c>
      <c r="AD208" s="100">
        <f t="shared" si="433"/>
        <v>0</v>
      </c>
      <c r="AE208" s="100">
        <f t="shared" si="433"/>
        <v>0</v>
      </c>
      <c r="AF208" s="100">
        <f t="shared" si="433"/>
        <v>0</v>
      </c>
      <c r="AG208" s="100">
        <f t="shared" si="433"/>
        <v>0</v>
      </c>
      <c r="AH208" s="100">
        <f t="shared" si="433"/>
        <v>0</v>
      </c>
      <c r="AI208" s="100">
        <f t="shared" si="433"/>
        <v>0</v>
      </c>
      <c r="AJ208" s="100">
        <f t="shared" si="433"/>
        <v>5600000</v>
      </c>
      <c r="AK208" s="5"/>
      <c r="AL208" s="5"/>
      <c r="AM208" s="5"/>
      <c r="AN208" s="229"/>
      <c r="AO208" s="6"/>
      <c r="AP208" s="6"/>
      <c r="AQ208" s="314"/>
      <c r="AR208" s="215"/>
      <c r="AS208" s="215"/>
      <c r="AT208" s="215"/>
      <c r="AU208" s="215"/>
      <c r="AV208" s="214">
        <f>SUM(AV209,AV210,AV211)</f>
        <v>0</v>
      </c>
      <c r="AW208" s="214">
        <f t="shared" ref="AW208:BG208" si="434">SUM(AW209,AW210,AW211)</f>
        <v>0</v>
      </c>
      <c r="AX208" s="214">
        <f t="shared" si="434"/>
        <v>0</v>
      </c>
      <c r="AY208" s="214">
        <f t="shared" si="434"/>
        <v>0</v>
      </c>
      <c r="AZ208" s="214">
        <f t="shared" si="434"/>
        <v>0</v>
      </c>
      <c r="BA208" s="214">
        <f t="shared" si="434"/>
        <v>0</v>
      </c>
      <c r="BB208" s="214">
        <f t="shared" si="434"/>
        <v>0</v>
      </c>
      <c r="BC208" s="214">
        <f t="shared" si="434"/>
        <v>0</v>
      </c>
      <c r="BD208" s="214">
        <f t="shared" si="434"/>
        <v>0</v>
      </c>
      <c r="BE208" s="214">
        <f t="shared" si="434"/>
        <v>5600000</v>
      </c>
      <c r="BF208" s="298">
        <f t="shared" si="434"/>
        <v>0</v>
      </c>
      <c r="BG208" s="214">
        <f t="shared" si="434"/>
        <v>0</v>
      </c>
    </row>
    <row r="209" spans="1:59" s="39" customFormat="1" ht="24" x14ac:dyDescent="0.25">
      <c r="A209" s="34">
        <v>5</v>
      </c>
      <c r="B209" s="173"/>
      <c r="C209" s="86" t="s">
        <v>436</v>
      </c>
      <c r="D209" s="87" t="s">
        <v>529</v>
      </c>
      <c r="E209" s="89" t="s">
        <v>190</v>
      </c>
      <c r="F209" s="89" t="s">
        <v>191</v>
      </c>
      <c r="G209" s="89" t="s">
        <v>192</v>
      </c>
      <c r="H209" s="90">
        <v>164</v>
      </c>
      <c r="I209" s="86" t="s">
        <v>193</v>
      </c>
      <c r="J209" s="94">
        <v>1</v>
      </c>
      <c r="K209" s="95" t="s">
        <v>142</v>
      </c>
      <c r="L209" s="95"/>
      <c r="M209" s="95"/>
      <c r="N209" s="86">
        <v>2</v>
      </c>
      <c r="O209" s="86">
        <f>SUM(K209:N209)</f>
        <v>2</v>
      </c>
      <c r="P209" s="92" t="s">
        <v>194</v>
      </c>
      <c r="Q209" s="78">
        <v>3050000</v>
      </c>
      <c r="R209" s="78"/>
      <c r="S209" s="78">
        <v>2500000</v>
      </c>
      <c r="T209" s="94">
        <v>1</v>
      </c>
      <c r="U209" s="95" t="s">
        <v>142</v>
      </c>
      <c r="V209" s="95"/>
      <c r="W209" s="95"/>
      <c r="X209" s="86"/>
      <c r="Y209" s="86">
        <f>SUM(U209:X209)</f>
        <v>0</v>
      </c>
      <c r="Z209" s="154" t="s">
        <v>679</v>
      </c>
      <c r="AA209" s="78"/>
      <c r="AB209" s="78"/>
      <c r="AC209" s="78"/>
      <c r="AD209" s="78"/>
      <c r="AE209" s="78"/>
      <c r="AF209" s="78"/>
      <c r="AG209" s="78"/>
      <c r="AH209" s="78">
        <f t="shared" ref="AH209:AH211" si="435">ROUND((SUM(AA209,AB209,AC209,AD209,AE209,AG209)/1.16*0.03),2)</f>
        <v>0</v>
      </c>
      <c r="AI209" s="78">
        <f t="shared" ref="AI209:AI211" si="436">SUM(AA209:AH209)</f>
        <v>0</v>
      </c>
      <c r="AJ209" s="78">
        <f t="shared" ref="AJ209:AJ211" si="437">S209+R209-AI209</f>
        <v>2500000</v>
      </c>
      <c r="AK209" s="37"/>
      <c r="AL209" s="37"/>
      <c r="AM209" s="37"/>
      <c r="AN209" s="230"/>
      <c r="AO209" s="34"/>
      <c r="AP209" s="34"/>
      <c r="AQ209" s="315"/>
      <c r="AR209" s="198"/>
      <c r="AS209" s="198"/>
      <c r="AT209" s="198"/>
      <c r="AU209" s="198"/>
      <c r="AV209" s="47"/>
      <c r="AW209" s="47"/>
      <c r="AX209" s="47"/>
      <c r="AY209" s="47"/>
      <c r="AZ209" s="47"/>
      <c r="BA209" s="47"/>
      <c r="BB209" s="47"/>
      <c r="BC209" s="47"/>
      <c r="BD209" s="47">
        <f t="shared" ref="BD209:BD211" si="438">SUM(AV209:BC209)</f>
        <v>0</v>
      </c>
      <c r="BE209" s="47">
        <f t="shared" ref="BE209:BE211" si="439">R209+S209-BD209</f>
        <v>2500000</v>
      </c>
      <c r="BF209" s="299"/>
      <c r="BG209" s="47"/>
    </row>
    <row r="210" spans="1:59" s="39" customFormat="1" ht="24" x14ac:dyDescent="0.25">
      <c r="A210" s="34">
        <v>5</v>
      </c>
      <c r="B210" s="173"/>
      <c r="C210" s="86" t="s">
        <v>437</v>
      </c>
      <c r="D210" s="88" t="s">
        <v>560</v>
      </c>
      <c r="E210" s="88" t="s">
        <v>195</v>
      </c>
      <c r="F210" s="88" t="s">
        <v>191</v>
      </c>
      <c r="G210" s="88" t="s">
        <v>196</v>
      </c>
      <c r="H210" s="90">
        <v>176</v>
      </c>
      <c r="I210" s="86" t="s">
        <v>197</v>
      </c>
      <c r="J210" s="94">
        <v>1</v>
      </c>
      <c r="K210" s="87" t="s">
        <v>771</v>
      </c>
      <c r="L210" s="87"/>
      <c r="M210" s="86">
        <v>1</v>
      </c>
      <c r="N210" s="86">
        <v>3</v>
      </c>
      <c r="O210" s="86">
        <f>SUM(K210:N210)</f>
        <v>4</v>
      </c>
      <c r="P210" s="92" t="s">
        <v>770</v>
      </c>
      <c r="Q210" s="78">
        <v>1900000</v>
      </c>
      <c r="R210" s="78"/>
      <c r="S210" s="78">
        <v>1900000</v>
      </c>
      <c r="T210" s="94">
        <v>1</v>
      </c>
      <c r="U210" s="87"/>
      <c r="V210" s="87"/>
      <c r="W210" s="86">
        <v>1</v>
      </c>
      <c r="X210" s="86"/>
      <c r="Y210" s="86">
        <f>SUM(U210:X210)</f>
        <v>1</v>
      </c>
      <c r="Z210" s="154" t="s">
        <v>640</v>
      </c>
      <c r="AA210" s="78"/>
      <c r="AB210" s="78"/>
      <c r="AC210" s="78"/>
      <c r="AD210" s="78"/>
      <c r="AE210" s="78"/>
      <c r="AF210" s="78"/>
      <c r="AG210" s="78"/>
      <c r="AH210" s="78">
        <f t="shared" si="435"/>
        <v>0</v>
      </c>
      <c r="AI210" s="78">
        <f t="shared" si="436"/>
        <v>0</v>
      </c>
      <c r="AJ210" s="78">
        <f t="shared" si="437"/>
        <v>1900000</v>
      </c>
      <c r="AK210" s="37"/>
      <c r="AL210" s="37"/>
      <c r="AM210" s="37"/>
      <c r="AN210" s="230"/>
      <c r="AO210" s="34"/>
      <c r="AP210" s="34"/>
      <c r="AQ210" s="315"/>
      <c r="AR210" s="198"/>
      <c r="AS210" s="198"/>
      <c r="AT210" s="198"/>
      <c r="AU210" s="198"/>
      <c r="AV210" s="47"/>
      <c r="AW210" s="47"/>
      <c r="AX210" s="47"/>
      <c r="AY210" s="47"/>
      <c r="AZ210" s="47"/>
      <c r="BA210" s="47"/>
      <c r="BB210" s="47"/>
      <c r="BC210" s="47"/>
      <c r="BD210" s="47">
        <f t="shared" si="438"/>
        <v>0</v>
      </c>
      <c r="BE210" s="47">
        <f t="shared" si="439"/>
        <v>1900000</v>
      </c>
      <c r="BF210" s="299"/>
      <c r="BG210" s="47"/>
    </row>
    <row r="211" spans="1:59" s="39" customFormat="1" ht="24" x14ac:dyDescent="0.25">
      <c r="A211" s="34">
        <v>5</v>
      </c>
      <c r="B211" s="173"/>
      <c r="C211" s="86" t="s">
        <v>466</v>
      </c>
      <c r="D211" s="87" t="s">
        <v>508</v>
      </c>
      <c r="E211" s="88" t="s">
        <v>310</v>
      </c>
      <c r="F211" s="88" t="s">
        <v>191</v>
      </c>
      <c r="G211" s="88" t="s">
        <v>311</v>
      </c>
      <c r="H211" s="90">
        <v>120</v>
      </c>
      <c r="I211" s="86" t="s">
        <v>312</v>
      </c>
      <c r="J211" s="94">
        <v>1</v>
      </c>
      <c r="K211" s="87" t="s">
        <v>255</v>
      </c>
      <c r="L211" s="87"/>
      <c r="M211" s="87"/>
      <c r="N211" s="87"/>
      <c r="O211" s="86">
        <f>SUM(K211:N211)</f>
        <v>0</v>
      </c>
      <c r="P211" s="92" t="s">
        <v>303</v>
      </c>
      <c r="Q211" s="78">
        <v>1400000</v>
      </c>
      <c r="R211" s="78"/>
      <c r="S211" s="78">
        <v>1200000</v>
      </c>
      <c r="T211" s="94">
        <v>1</v>
      </c>
      <c r="U211" s="87" t="s">
        <v>255</v>
      </c>
      <c r="V211" s="87"/>
      <c r="W211" s="87"/>
      <c r="X211" s="87"/>
      <c r="Y211" s="86">
        <f>SUM(U211:X211)</f>
        <v>0</v>
      </c>
      <c r="Z211" s="154" t="s">
        <v>641</v>
      </c>
      <c r="AA211" s="78"/>
      <c r="AB211" s="78"/>
      <c r="AC211" s="78"/>
      <c r="AD211" s="78"/>
      <c r="AE211" s="78"/>
      <c r="AF211" s="78"/>
      <c r="AG211" s="78"/>
      <c r="AH211" s="78">
        <f t="shared" si="435"/>
        <v>0</v>
      </c>
      <c r="AI211" s="78">
        <f t="shared" si="436"/>
        <v>0</v>
      </c>
      <c r="AJ211" s="78">
        <f t="shared" si="437"/>
        <v>1200000</v>
      </c>
      <c r="AK211" s="37"/>
      <c r="AL211" s="37"/>
      <c r="AM211" s="37"/>
      <c r="AN211" s="230"/>
      <c r="AO211" s="34"/>
      <c r="AP211" s="34"/>
      <c r="AQ211" s="315"/>
      <c r="AR211" s="198"/>
      <c r="AS211" s="198"/>
      <c r="AT211" s="198"/>
      <c r="AU211" s="198"/>
      <c r="AV211" s="47"/>
      <c r="AW211" s="47"/>
      <c r="AX211" s="47"/>
      <c r="AY211" s="47"/>
      <c r="AZ211" s="47"/>
      <c r="BA211" s="47"/>
      <c r="BB211" s="47"/>
      <c r="BC211" s="47"/>
      <c r="BD211" s="47">
        <f t="shared" si="438"/>
        <v>0</v>
      </c>
      <c r="BE211" s="47">
        <f t="shared" si="439"/>
        <v>1200000</v>
      </c>
      <c r="BF211" s="299"/>
      <c r="BG211" s="47"/>
    </row>
    <row r="212" spans="1:59" s="39" customFormat="1" x14ac:dyDescent="0.25">
      <c r="A212" s="34"/>
      <c r="B212" s="173"/>
      <c r="C212" s="86"/>
      <c r="D212" s="87"/>
      <c r="E212" s="98"/>
      <c r="F212" s="98"/>
      <c r="G212" s="98"/>
      <c r="H212" s="90"/>
      <c r="I212" s="86"/>
      <c r="J212" s="103"/>
      <c r="K212" s="103"/>
      <c r="L212" s="99"/>
      <c r="M212" s="99"/>
      <c r="N212" s="103"/>
      <c r="O212" s="86"/>
      <c r="P212" s="92"/>
      <c r="Q212" s="104"/>
      <c r="R212" s="104"/>
      <c r="S212" s="104"/>
      <c r="T212" s="103"/>
      <c r="U212" s="103"/>
      <c r="V212" s="99"/>
      <c r="W212" s="99"/>
      <c r="X212" s="103"/>
      <c r="Y212" s="86"/>
      <c r="Z212" s="154"/>
      <c r="AA212" s="104"/>
      <c r="AB212" s="104"/>
      <c r="AC212" s="104"/>
      <c r="AD212" s="104"/>
      <c r="AE212" s="104"/>
      <c r="AF212" s="104"/>
      <c r="AG212" s="104"/>
      <c r="AH212" s="104"/>
      <c r="AI212" s="104"/>
      <c r="AJ212" s="104"/>
      <c r="AK212" s="37"/>
      <c r="AL212" s="37"/>
      <c r="AM212" s="37"/>
      <c r="AN212" s="230"/>
      <c r="AO212" s="34"/>
      <c r="AP212" s="34"/>
      <c r="AQ212" s="315"/>
      <c r="AR212" s="198"/>
      <c r="AS212" s="198"/>
      <c r="AT212" s="198"/>
      <c r="AU212" s="198"/>
      <c r="AV212" s="47"/>
      <c r="AW212" s="47"/>
      <c r="AX212" s="47"/>
      <c r="AY212" s="47"/>
      <c r="AZ212" s="47"/>
      <c r="BA212" s="47"/>
      <c r="BB212" s="47"/>
      <c r="BC212" s="47"/>
      <c r="BD212" s="47"/>
      <c r="BE212" s="47"/>
      <c r="BF212" s="299"/>
      <c r="BG212" s="47"/>
    </row>
    <row r="213" spans="1:59" s="9" customFormat="1" ht="15.75" x14ac:dyDescent="0.25">
      <c r="A213" s="5"/>
      <c r="B213" s="174"/>
      <c r="C213" s="137"/>
      <c r="D213" s="142" t="s">
        <v>208</v>
      </c>
      <c r="E213" s="138"/>
      <c r="F213" s="138"/>
      <c r="G213" s="139"/>
      <c r="H213" s="140">
        <f>SUM(H214:H215)</f>
        <v>120</v>
      </c>
      <c r="I213" s="138">
        <f t="shared" ref="I213:Y213" si="440">SUM(I214:I215)</f>
        <v>0</v>
      </c>
      <c r="J213" s="137">
        <f t="shared" si="440"/>
        <v>1</v>
      </c>
      <c r="K213" s="137">
        <f t="shared" si="440"/>
        <v>4</v>
      </c>
      <c r="L213" s="137">
        <f t="shared" si="440"/>
        <v>0</v>
      </c>
      <c r="M213" s="137">
        <f t="shared" si="440"/>
        <v>0</v>
      </c>
      <c r="N213" s="137">
        <f t="shared" si="440"/>
        <v>3</v>
      </c>
      <c r="O213" s="137">
        <f t="shared" si="440"/>
        <v>7</v>
      </c>
      <c r="P213" s="365">
        <f t="shared" si="440"/>
        <v>0</v>
      </c>
      <c r="Q213" s="100">
        <f t="shared" si="440"/>
        <v>3000000</v>
      </c>
      <c r="R213" s="100">
        <f t="shared" si="440"/>
        <v>0</v>
      </c>
      <c r="S213" s="100">
        <f t="shared" si="440"/>
        <v>2500000</v>
      </c>
      <c r="T213" s="137">
        <f t="shared" si="440"/>
        <v>1</v>
      </c>
      <c r="U213" s="137">
        <f t="shared" si="440"/>
        <v>4</v>
      </c>
      <c r="V213" s="137">
        <f t="shared" si="440"/>
        <v>0</v>
      </c>
      <c r="W213" s="137">
        <f t="shared" si="440"/>
        <v>0</v>
      </c>
      <c r="X213" s="137">
        <f t="shared" si="440"/>
        <v>3</v>
      </c>
      <c r="Y213" s="137">
        <f t="shared" si="440"/>
        <v>7</v>
      </c>
      <c r="Z213" s="337"/>
      <c r="AA213" s="100">
        <f t="shared" ref="AA213:AJ213" si="441">SUM(AA214)</f>
        <v>0</v>
      </c>
      <c r="AB213" s="100">
        <f t="shared" si="441"/>
        <v>0</v>
      </c>
      <c r="AC213" s="100">
        <f t="shared" si="441"/>
        <v>0</v>
      </c>
      <c r="AD213" s="100">
        <f t="shared" si="441"/>
        <v>0</v>
      </c>
      <c r="AE213" s="100">
        <f t="shared" si="441"/>
        <v>0</v>
      </c>
      <c r="AF213" s="100">
        <f t="shared" si="441"/>
        <v>0</v>
      </c>
      <c r="AG213" s="100">
        <f t="shared" si="441"/>
        <v>0</v>
      </c>
      <c r="AH213" s="100">
        <f t="shared" si="441"/>
        <v>0</v>
      </c>
      <c r="AI213" s="100">
        <f t="shared" si="441"/>
        <v>0</v>
      </c>
      <c r="AJ213" s="100">
        <f t="shared" si="441"/>
        <v>2500000</v>
      </c>
      <c r="AK213" s="5"/>
      <c r="AL213" s="5"/>
      <c r="AM213" s="5"/>
      <c r="AN213" s="229"/>
      <c r="AO213" s="6"/>
      <c r="AP213" s="6"/>
      <c r="AQ213" s="314"/>
      <c r="AR213" s="215"/>
      <c r="AS213" s="215"/>
      <c r="AT213" s="215"/>
      <c r="AU213" s="215"/>
      <c r="AV213" s="214">
        <f>SUM(AV214)</f>
        <v>0</v>
      </c>
      <c r="AW213" s="214">
        <f t="shared" ref="AW213:BG213" si="442">SUM(AW214)</f>
        <v>0</v>
      </c>
      <c r="AX213" s="214">
        <f t="shared" si="442"/>
        <v>0</v>
      </c>
      <c r="AY213" s="214">
        <f t="shared" si="442"/>
        <v>0</v>
      </c>
      <c r="AZ213" s="214">
        <f t="shared" si="442"/>
        <v>0</v>
      </c>
      <c r="BA213" s="214">
        <f t="shared" si="442"/>
        <v>0</v>
      </c>
      <c r="BB213" s="214">
        <f t="shared" si="442"/>
        <v>0</v>
      </c>
      <c r="BC213" s="214">
        <f t="shared" si="442"/>
        <v>0</v>
      </c>
      <c r="BD213" s="214">
        <f t="shared" si="442"/>
        <v>0</v>
      </c>
      <c r="BE213" s="214">
        <f t="shared" si="442"/>
        <v>2500000</v>
      </c>
      <c r="BF213" s="298">
        <f t="shared" si="442"/>
        <v>0</v>
      </c>
      <c r="BG213" s="214">
        <f t="shared" si="442"/>
        <v>0</v>
      </c>
    </row>
    <row r="214" spans="1:59" s="39" customFormat="1" ht="36" x14ac:dyDescent="0.25">
      <c r="A214" s="34">
        <v>5</v>
      </c>
      <c r="B214" s="173"/>
      <c r="C214" s="86" t="s">
        <v>448</v>
      </c>
      <c r="D214" s="87" t="s">
        <v>556</v>
      </c>
      <c r="E214" s="89" t="s">
        <v>243</v>
      </c>
      <c r="F214" s="89" t="s">
        <v>208</v>
      </c>
      <c r="G214" s="89" t="s">
        <v>578</v>
      </c>
      <c r="H214" s="90">
        <v>120</v>
      </c>
      <c r="I214" s="86" t="s">
        <v>244</v>
      </c>
      <c r="J214" s="94">
        <v>1</v>
      </c>
      <c r="K214" s="86">
        <v>4</v>
      </c>
      <c r="L214" s="86"/>
      <c r="M214" s="86"/>
      <c r="N214" s="86">
        <v>3</v>
      </c>
      <c r="O214" s="86">
        <f>SUM(K214:N214)</f>
        <v>7</v>
      </c>
      <c r="P214" s="92" t="s">
        <v>245</v>
      </c>
      <c r="Q214" s="96">
        <v>3000000</v>
      </c>
      <c r="R214" s="96"/>
      <c r="S214" s="96">
        <v>2500000</v>
      </c>
      <c r="T214" s="94">
        <v>1</v>
      </c>
      <c r="U214" s="86">
        <v>4</v>
      </c>
      <c r="V214" s="86"/>
      <c r="W214" s="86"/>
      <c r="X214" s="86">
        <v>3</v>
      </c>
      <c r="Y214" s="86">
        <f>SUM(U214:X214)</f>
        <v>7</v>
      </c>
      <c r="Z214" s="154" t="s">
        <v>642</v>
      </c>
      <c r="AA214" s="96"/>
      <c r="AB214" s="96"/>
      <c r="AC214" s="96"/>
      <c r="AD214" s="96"/>
      <c r="AE214" s="96"/>
      <c r="AF214" s="96"/>
      <c r="AG214" s="96"/>
      <c r="AH214" s="96">
        <f t="shared" ref="AH214" si="443">ROUND((SUM(AA214,AB214,AC214,AD214,AE214,AG214)/1.16*0.03),2)</f>
        <v>0</v>
      </c>
      <c r="AI214" s="96">
        <f t="shared" ref="AI214" si="444">SUM(AA214:AH214)</f>
        <v>0</v>
      </c>
      <c r="AJ214" s="96">
        <f t="shared" ref="AJ214" si="445">S214+R214-AI214</f>
        <v>2500000</v>
      </c>
      <c r="AK214" s="37"/>
      <c r="AL214" s="37"/>
      <c r="AM214" s="37"/>
      <c r="AN214" s="230"/>
      <c r="AO214" s="34"/>
      <c r="AP214" s="34"/>
      <c r="AQ214" s="315"/>
      <c r="AR214" s="198"/>
      <c r="AS214" s="198"/>
      <c r="AT214" s="198"/>
      <c r="AU214" s="198"/>
      <c r="AV214" s="47"/>
      <c r="AW214" s="47"/>
      <c r="AX214" s="47"/>
      <c r="AY214" s="47"/>
      <c r="AZ214" s="47"/>
      <c r="BA214" s="47"/>
      <c r="BB214" s="47"/>
      <c r="BC214" s="47"/>
      <c r="BD214" s="47">
        <f>SUM(AV214:BC214)</f>
        <v>0</v>
      </c>
      <c r="BE214" s="47">
        <f>R214+S214-BD214</f>
        <v>2500000</v>
      </c>
      <c r="BF214" s="299"/>
      <c r="BG214" s="47"/>
    </row>
    <row r="215" spans="1:59" s="39" customFormat="1" x14ac:dyDescent="0.25">
      <c r="A215" s="34"/>
      <c r="B215" s="173"/>
      <c r="C215" s="86"/>
      <c r="D215" s="87"/>
      <c r="E215" s="98"/>
      <c r="F215" s="98"/>
      <c r="G215" s="98"/>
      <c r="H215" s="90"/>
      <c r="I215" s="86"/>
      <c r="J215" s="103"/>
      <c r="K215" s="103"/>
      <c r="L215" s="99"/>
      <c r="M215" s="99"/>
      <c r="N215" s="103"/>
      <c r="O215" s="86"/>
      <c r="P215" s="92"/>
      <c r="Q215" s="104"/>
      <c r="R215" s="104"/>
      <c r="S215" s="104"/>
      <c r="T215" s="103"/>
      <c r="U215" s="103"/>
      <c r="V215" s="99"/>
      <c r="W215" s="99"/>
      <c r="X215" s="103"/>
      <c r="Y215" s="86"/>
      <c r="Z215" s="154"/>
      <c r="AA215" s="104"/>
      <c r="AB215" s="104"/>
      <c r="AC215" s="104"/>
      <c r="AD215" s="104"/>
      <c r="AE215" s="104"/>
      <c r="AF215" s="104"/>
      <c r="AG215" s="104"/>
      <c r="AH215" s="104"/>
      <c r="AI215" s="104"/>
      <c r="AJ215" s="104"/>
      <c r="AK215" s="37"/>
      <c r="AL215" s="37"/>
      <c r="AM215" s="37"/>
      <c r="AN215" s="230"/>
      <c r="AO215" s="34"/>
      <c r="AP215" s="34"/>
      <c r="AQ215" s="315"/>
      <c r="AR215" s="198"/>
      <c r="AS215" s="198"/>
      <c r="AT215" s="198"/>
      <c r="AU215" s="198"/>
      <c r="AV215" s="47"/>
      <c r="AW215" s="47"/>
      <c r="AX215" s="47"/>
      <c r="AY215" s="47"/>
      <c r="AZ215" s="47"/>
      <c r="BA215" s="47"/>
      <c r="BB215" s="47"/>
      <c r="BC215" s="47"/>
      <c r="BD215" s="47"/>
      <c r="BE215" s="47"/>
      <c r="BF215" s="299"/>
      <c r="BG215" s="47"/>
    </row>
    <row r="216" spans="1:59" s="9" customFormat="1" ht="15.75" x14ac:dyDescent="0.25">
      <c r="A216" s="5"/>
      <c r="B216" s="174"/>
      <c r="C216" s="137"/>
      <c r="D216" s="142" t="s">
        <v>174</v>
      </c>
      <c r="E216" s="138"/>
      <c r="F216" s="138"/>
      <c r="G216" s="139"/>
      <c r="H216" s="140">
        <f>SUM(H217:H219)</f>
        <v>635</v>
      </c>
      <c r="I216" s="138">
        <f t="shared" ref="I216:Y216" si="446">SUM(I217:I219)</f>
        <v>0</v>
      </c>
      <c r="J216" s="137">
        <f t="shared" si="446"/>
        <v>2</v>
      </c>
      <c r="K216" s="137">
        <f t="shared" si="446"/>
        <v>0</v>
      </c>
      <c r="L216" s="137">
        <f t="shared" si="446"/>
        <v>1</v>
      </c>
      <c r="M216" s="137">
        <f t="shared" si="446"/>
        <v>0</v>
      </c>
      <c r="N216" s="137">
        <f t="shared" si="446"/>
        <v>0</v>
      </c>
      <c r="O216" s="137">
        <f t="shared" si="446"/>
        <v>1</v>
      </c>
      <c r="P216" s="365">
        <f t="shared" si="446"/>
        <v>0</v>
      </c>
      <c r="Q216" s="100">
        <f t="shared" si="446"/>
        <v>4620000</v>
      </c>
      <c r="R216" s="100">
        <f t="shared" si="446"/>
        <v>0</v>
      </c>
      <c r="S216" s="100">
        <f t="shared" si="446"/>
        <v>4800000</v>
      </c>
      <c r="T216" s="137">
        <f t="shared" si="446"/>
        <v>2</v>
      </c>
      <c r="U216" s="137">
        <f t="shared" si="446"/>
        <v>0</v>
      </c>
      <c r="V216" s="137">
        <f t="shared" si="446"/>
        <v>1</v>
      </c>
      <c r="W216" s="137">
        <f t="shared" si="446"/>
        <v>0</v>
      </c>
      <c r="X216" s="137">
        <f t="shared" si="446"/>
        <v>0</v>
      </c>
      <c r="Y216" s="137">
        <f t="shared" si="446"/>
        <v>1</v>
      </c>
      <c r="Z216" s="337"/>
      <c r="AA216" s="100">
        <f>SUM(AA217,AA218)</f>
        <v>0</v>
      </c>
      <c r="AB216" s="100">
        <f t="shared" ref="AB216:AJ216" si="447">SUM(AB217,AB218)</f>
        <v>0</v>
      </c>
      <c r="AC216" s="100">
        <f t="shared" si="447"/>
        <v>0</v>
      </c>
      <c r="AD216" s="100">
        <f t="shared" si="447"/>
        <v>0</v>
      </c>
      <c r="AE216" s="100">
        <f t="shared" si="447"/>
        <v>0</v>
      </c>
      <c r="AF216" s="100">
        <f t="shared" si="447"/>
        <v>0</v>
      </c>
      <c r="AG216" s="100">
        <f t="shared" si="447"/>
        <v>0</v>
      </c>
      <c r="AH216" s="100">
        <f t="shared" si="447"/>
        <v>0</v>
      </c>
      <c r="AI216" s="100">
        <f t="shared" si="447"/>
        <v>0</v>
      </c>
      <c r="AJ216" s="100">
        <f t="shared" si="447"/>
        <v>4800000</v>
      </c>
      <c r="AK216" s="5"/>
      <c r="AL216" s="5"/>
      <c r="AM216" s="5"/>
      <c r="AN216" s="229"/>
      <c r="AO216" s="6"/>
      <c r="AP216" s="6"/>
      <c r="AQ216" s="314"/>
      <c r="AR216" s="215"/>
      <c r="AS216" s="215"/>
      <c r="AT216" s="215"/>
      <c r="AU216" s="215"/>
      <c r="AV216" s="214">
        <f>SUM(AV217,AV218)</f>
        <v>0</v>
      </c>
      <c r="AW216" s="214">
        <f t="shared" ref="AW216:BG216" si="448">SUM(AW217,AW218)</f>
        <v>0</v>
      </c>
      <c r="AX216" s="214">
        <f t="shared" si="448"/>
        <v>0</v>
      </c>
      <c r="AY216" s="214">
        <f t="shared" si="448"/>
        <v>0</v>
      </c>
      <c r="AZ216" s="214">
        <f t="shared" si="448"/>
        <v>0</v>
      </c>
      <c r="BA216" s="214">
        <f t="shared" si="448"/>
        <v>0</v>
      </c>
      <c r="BB216" s="214">
        <f t="shared" si="448"/>
        <v>0</v>
      </c>
      <c r="BC216" s="214">
        <f t="shared" si="448"/>
        <v>0</v>
      </c>
      <c r="BD216" s="214">
        <f t="shared" si="448"/>
        <v>0</v>
      </c>
      <c r="BE216" s="214">
        <f t="shared" si="448"/>
        <v>4800000</v>
      </c>
      <c r="BF216" s="298">
        <f t="shared" si="448"/>
        <v>0</v>
      </c>
      <c r="BG216" s="214">
        <f t="shared" si="448"/>
        <v>0</v>
      </c>
    </row>
    <row r="217" spans="1:59" s="39" customFormat="1" ht="24" x14ac:dyDescent="0.25">
      <c r="A217" s="34">
        <v>4</v>
      </c>
      <c r="B217" s="173"/>
      <c r="C217" s="86" t="s">
        <v>433</v>
      </c>
      <c r="D217" s="87" t="s">
        <v>527</v>
      </c>
      <c r="E217" s="98" t="s">
        <v>173</v>
      </c>
      <c r="F217" s="98" t="s">
        <v>174</v>
      </c>
      <c r="G217" s="98" t="s">
        <v>175</v>
      </c>
      <c r="H217" s="90">
        <v>138</v>
      </c>
      <c r="I217" s="86" t="s">
        <v>176</v>
      </c>
      <c r="J217" s="103">
        <v>1</v>
      </c>
      <c r="K217" s="103"/>
      <c r="L217" s="103">
        <v>1</v>
      </c>
      <c r="M217" s="103"/>
      <c r="N217" s="103"/>
      <c r="O217" s="86">
        <f>SUM(K217:N217)</f>
        <v>1</v>
      </c>
      <c r="P217" s="92" t="s">
        <v>177</v>
      </c>
      <c r="Q217" s="104">
        <v>920000</v>
      </c>
      <c r="R217" s="104"/>
      <c r="S217" s="104">
        <v>1300000</v>
      </c>
      <c r="T217" s="103">
        <v>1</v>
      </c>
      <c r="U217" s="103"/>
      <c r="V217" s="103">
        <v>1</v>
      </c>
      <c r="W217" s="103"/>
      <c r="X217" s="103"/>
      <c r="Y217" s="86">
        <f>SUM(U217:X217)</f>
        <v>1</v>
      </c>
      <c r="Z217" s="154" t="s">
        <v>177</v>
      </c>
      <c r="AA217" s="104"/>
      <c r="AB217" s="104"/>
      <c r="AC217" s="104"/>
      <c r="AD217" s="104"/>
      <c r="AE217" s="104"/>
      <c r="AF217" s="104"/>
      <c r="AG217" s="104"/>
      <c r="AH217" s="104">
        <f t="shared" ref="AH217:AH218" si="449">ROUND((SUM(AA217,AB217,AC217,AD217,AE217,AG217)/1.16*0.03),2)</f>
        <v>0</v>
      </c>
      <c r="AI217" s="104">
        <f t="shared" ref="AI217:AI218" si="450">SUM(AA217:AH217)</f>
        <v>0</v>
      </c>
      <c r="AJ217" s="104">
        <f t="shared" ref="AJ217:AJ218" si="451">S217+R217-AI217</f>
        <v>1300000</v>
      </c>
      <c r="AK217" s="37"/>
      <c r="AL217" s="37"/>
      <c r="AM217" s="37"/>
      <c r="AN217" s="230"/>
      <c r="AO217" s="34"/>
      <c r="AP217" s="34"/>
      <c r="AQ217" s="315"/>
      <c r="AR217" s="198"/>
      <c r="AS217" s="198"/>
      <c r="AT217" s="198"/>
      <c r="AU217" s="198"/>
      <c r="AV217" s="47"/>
      <c r="AW217" s="47"/>
      <c r="AX217" s="47"/>
      <c r="AY217" s="47"/>
      <c r="AZ217" s="47"/>
      <c r="BA217" s="47"/>
      <c r="BB217" s="47"/>
      <c r="BC217" s="47"/>
      <c r="BD217" s="47">
        <f t="shared" ref="BD217:BD218" si="452">SUM(AV217:BC217)</f>
        <v>0</v>
      </c>
      <c r="BE217" s="47">
        <f t="shared" ref="BE217:BE218" si="453">R217+S217-BD217</f>
        <v>1300000</v>
      </c>
      <c r="BF217" s="299"/>
      <c r="BG217" s="47"/>
    </row>
    <row r="218" spans="1:59" s="39" customFormat="1" ht="36" x14ac:dyDescent="0.25">
      <c r="A218" s="34">
        <v>4</v>
      </c>
      <c r="B218" s="173"/>
      <c r="C218" s="86" t="s">
        <v>454</v>
      </c>
      <c r="D218" s="98" t="s">
        <v>495</v>
      </c>
      <c r="E218" s="98" t="s">
        <v>174</v>
      </c>
      <c r="F218" s="98" t="s">
        <v>174</v>
      </c>
      <c r="G218" s="98" t="s">
        <v>264</v>
      </c>
      <c r="H218" s="90">
        <v>497</v>
      </c>
      <c r="I218" s="86" t="s">
        <v>265</v>
      </c>
      <c r="J218" s="103">
        <v>1</v>
      </c>
      <c r="K218" s="99" t="s">
        <v>158</v>
      </c>
      <c r="L218" s="99"/>
      <c r="M218" s="99"/>
      <c r="N218" s="99"/>
      <c r="O218" s="86">
        <f>SUM(K218:N218)</f>
        <v>0</v>
      </c>
      <c r="P218" s="92" t="s">
        <v>266</v>
      </c>
      <c r="Q218" s="104">
        <v>3700000</v>
      </c>
      <c r="R218" s="104"/>
      <c r="S218" s="104">
        <v>3500000</v>
      </c>
      <c r="T218" s="103">
        <v>1</v>
      </c>
      <c r="U218" s="99" t="s">
        <v>158</v>
      </c>
      <c r="V218" s="99"/>
      <c r="W218" s="99"/>
      <c r="X218" s="99"/>
      <c r="Y218" s="86"/>
      <c r="Z218" s="154" t="s">
        <v>643</v>
      </c>
      <c r="AA218" s="104"/>
      <c r="AB218" s="104"/>
      <c r="AC218" s="104"/>
      <c r="AD218" s="104"/>
      <c r="AE218" s="104"/>
      <c r="AF218" s="104"/>
      <c r="AG218" s="104"/>
      <c r="AH218" s="104">
        <f t="shared" si="449"/>
        <v>0</v>
      </c>
      <c r="AI218" s="104">
        <f t="shared" si="450"/>
        <v>0</v>
      </c>
      <c r="AJ218" s="104">
        <f t="shared" si="451"/>
        <v>3500000</v>
      </c>
      <c r="AK218" s="37"/>
      <c r="AL218" s="37"/>
      <c r="AM218" s="37"/>
      <c r="AN218" s="230"/>
      <c r="AO218" s="34"/>
      <c r="AP218" s="34"/>
      <c r="AQ218" s="315"/>
      <c r="AR218" s="198"/>
      <c r="AS218" s="198"/>
      <c r="AT218" s="198"/>
      <c r="AU218" s="198"/>
      <c r="AV218" s="47"/>
      <c r="AW218" s="47"/>
      <c r="AX218" s="47"/>
      <c r="AY218" s="47"/>
      <c r="AZ218" s="47"/>
      <c r="BA218" s="47"/>
      <c r="BB218" s="47"/>
      <c r="BC218" s="47"/>
      <c r="BD218" s="47">
        <f t="shared" si="452"/>
        <v>0</v>
      </c>
      <c r="BE218" s="47">
        <f t="shared" si="453"/>
        <v>3500000</v>
      </c>
      <c r="BF218" s="299"/>
      <c r="BG218" s="47"/>
    </row>
    <row r="219" spans="1:59" ht="15.75" thickBot="1" x14ac:dyDescent="0.3">
      <c r="A219" s="29"/>
      <c r="B219" s="232"/>
      <c r="C219" s="233"/>
      <c r="D219" s="234"/>
      <c r="E219" s="234"/>
      <c r="F219" s="234"/>
      <c r="G219" s="235"/>
      <c r="H219" s="236"/>
      <c r="I219" s="234"/>
      <c r="J219" s="233"/>
      <c r="K219" s="233"/>
      <c r="L219" s="233"/>
      <c r="M219" s="233"/>
      <c r="N219" s="233"/>
      <c r="O219" s="233"/>
      <c r="P219" s="384"/>
      <c r="Q219" s="237"/>
      <c r="R219" s="237"/>
      <c r="S219" s="237"/>
      <c r="T219" s="233"/>
      <c r="U219" s="233"/>
      <c r="V219" s="233"/>
      <c r="W219" s="233"/>
      <c r="X219" s="233"/>
      <c r="Y219" s="233"/>
      <c r="Z219" s="339"/>
      <c r="AA219" s="237"/>
      <c r="AB219" s="237"/>
      <c r="AC219" s="237"/>
      <c r="AD219" s="237"/>
      <c r="AE219" s="237"/>
      <c r="AF219" s="237"/>
      <c r="AG219" s="237"/>
      <c r="AH219" s="237"/>
      <c r="AI219" s="237"/>
      <c r="AJ219" s="237"/>
      <c r="AK219" s="163"/>
      <c r="AL219" s="163"/>
      <c r="AM219" s="163"/>
      <c r="AN219" s="238"/>
      <c r="AO219" s="159"/>
      <c r="AP219" s="159"/>
      <c r="AQ219" s="312"/>
      <c r="AR219" s="239"/>
      <c r="AS219" s="239"/>
      <c r="AT219" s="239"/>
      <c r="AU219" s="239"/>
      <c r="AV219" s="240"/>
      <c r="AW219" s="240"/>
      <c r="AX219" s="240"/>
      <c r="AY219" s="240"/>
      <c r="AZ219" s="240"/>
      <c r="BA219" s="240"/>
      <c r="BB219" s="240"/>
      <c r="BC219" s="240"/>
      <c r="BD219" s="240"/>
      <c r="BE219" s="240"/>
      <c r="BF219" s="296"/>
      <c r="BG219" s="240"/>
    </row>
    <row r="220" spans="1:59" ht="19.5" thickBot="1" x14ac:dyDescent="0.3">
      <c r="A220" s="63"/>
      <c r="B220" s="171"/>
      <c r="C220" s="65"/>
      <c r="D220" s="71" t="s">
        <v>570</v>
      </c>
      <c r="E220" s="66"/>
      <c r="F220" s="66"/>
      <c r="G220" s="67"/>
      <c r="H220" s="68">
        <f>SUM(H222,H228,H234,H238)</f>
        <v>980</v>
      </c>
      <c r="I220" s="66">
        <f t="shared" ref="I220:Y220" si="454">SUM(I222,I228,I234,I238)</f>
        <v>0</v>
      </c>
      <c r="J220" s="65">
        <f t="shared" si="454"/>
        <v>13</v>
      </c>
      <c r="K220" s="65">
        <f t="shared" si="454"/>
        <v>15</v>
      </c>
      <c r="L220" s="65">
        <f t="shared" si="454"/>
        <v>0</v>
      </c>
      <c r="M220" s="65">
        <f t="shared" si="454"/>
        <v>0</v>
      </c>
      <c r="N220" s="65">
        <f t="shared" si="454"/>
        <v>16</v>
      </c>
      <c r="O220" s="65">
        <f t="shared" si="454"/>
        <v>31</v>
      </c>
      <c r="P220" s="382">
        <f t="shared" si="454"/>
        <v>0</v>
      </c>
      <c r="Q220" s="69">
        <f t="shared" si="454"/>
        <v>21620000</v>
      </c>
      <c r="R220" s="69">
        <f t="shared" si="454"/>
        <v>0</v>
      </c>
      <c r="S220" s="70">
        <f t="shared" si="454"/>
        <v>22050000</v>
      </c>
      <c r="T220" s="65">
        <f t="shared" si="454"/>
        <v>13</v>
      </c>
      <c r="U220" s="65">
        <f t="shared" si="454"/>
        <v>10</v>
      </c>
      <c r="V220" s="65">
        <f t="shared" si="454"/>
        <v>0</v>
      </c>
      <c r="W220" s="65">
        <f t="shared" si="454"/>
        <v>0</v>
      </c>
      <c r="X220" s="65">
        <f t="shared" si="454"/>
        <v>15</v>
      </c>
      <c r="Y220" s="65">
        <f t="shared" si="454"/>
        <v>25</v>
      </c>
      <c r="Z220" s="336"/>
      <c r="AA220" s="69">
        <f t="shared" ref="AA220:AJ220" si="455">SUM(AA222,AA228,AA234,AA238)</f>
        <v>0</v>
      </c>
      <c r="AB220" s="69">
        <f t="shared" si="455"/>
        <v>0</v>
      </c>
      <c r="AC220" s="69">
        <f t="shared" si="455"/>
        <v>0</v>
      </c>
      <c r="AD220" s="69">
        <f t="shared" si="455"/>
        <v>0</v>
      </c>
      <c r="AE220" s="69">
        <f t="shared" si="455"/>
        <v>0</v>
      </c>
      <c r="AF220" s="69">
        <f t="shared" si="455"/>
        <v>0</v>
      </c>
      <c r="AG220" s="69">
        <f t="shared" si="455"/>
        <v>0</v>
      </c>
      <c r="AH220" s="69">
        <f t="shared" si="455"/>
        <v>0</v>
      </c>
      <c r="AI220" s="69">
        <f t="shared" si="455"/>
        <v>0</v>
      </c>
      <c r="AJ220" s="69">
        <f t="shared" si="455"/>
        <v>22050000</v>
      </c>
      <c r="AK220" s="66"/>
      <c r="AL220" s="66"/>
      <c r="AM220" s="66"/>
      <c r="AN220" s="66"/>
      <c r="AO220" s="66"/>
      <c r="AP220" s="66"/>
      <c r="AQ220" s="313"/>
      <c r="AR220" s="66"/>
      <c r="AS220" s="66"/>
      <c r="AT220" s="66"/>
      <c r="AU220" s="66"/>
      <c r="AV220" s="69">
        <f t="shared" ref="AV220:BG220" si="456">SUM(AV222,AV228,AV234,AV238)</f>
        <v>0</v>
      </c>
      <c r="AW220" s="69">
        <f t="shared" si="456"/>
        <v>0</v>
      </c>
      <c r="AX220" s="69">
        <f t="shared" si="456"/>
        <v>0</v>
      </c>
      <c r="AY220" s="69">
        <f t="shared" si="456"/>
        <v>0</v>
      </c>
      <c r="AZ220" s="69">
        <f t="shared" si="456"/>
        <v>0</v>
      </c>
      <c r="BA220" s="69">
        <f t="shared" si="456"/>
        <v>0</v>
      </c>
      <c r="BB220" s="69">
        <f t="shared" si="456"/>
        <v>0</v>
      </c>
      <c r="BC220" s="69">
        <f t="shared" si="456"/>
        <v>0</v>
      </c>
      <c r="BD220" s="69">
        <f t="shared" si="456"/>
        <v>0</v>
      </c>
      <c r="BE220" s="69">
        <f t="shared" si="456"/>
        <v>22050000</v>
      </c>
      <c r="BF220" s="297">
        <f t="shared" si="456"/>
        <v>0</v>
      </c>
      <c r="BG220" s="69">
        <f t="shared" si="456"/>
        <v>0</v>
      </c>
    </row>
    <row r="221" spans="1:59" s="39" customFormat="1" x14ac:dyDescent="0.25">
      <c r="A221" s="34"/>
      <c r="B221" s="265"/>
      <c r="C221" s="242"/>
      <c r="D221" s="243"/>
      <c r="E221" s="266"/>
      <c r="F221" s="266"/>
      <c r="G221" s="266"/>
      <c r="H221" s="245"/>
      <c r="I221" s="242"/>
      <c r="J221" s="267"/>
      <c r="K221" s="267"/>
      <c r="L221" s="268"/>
      <c r="M221" s="268"/>
      <c r="N221" s="267"/>
      <c r="O221" s="242"/>
      <c r="P221" s="385"/>
      <c r="Q221" s="269"/>
      <c r="R221" s="269"/>
      <c r="S221" s="269"/>
      <c r="T221" s="267"/>
      <c r="U221" s="267"/>
      <c r="V221" s="268"/>
      <c r="W221" s="268"/>
      <c r="X221" s="267"/>
      <c r="Y221" s="242"/>
      <c r="Z221" s="340"/>
      <c r="AA221" s="269"/>
      <c r="AB221" s="269"/>
      <c r="AC221" s="269"/>
      <c r="AD221" s="269"/>
      <c r="AE221" s="269"/>
      <c r="AF221" s="269"/>
      <c r="AG221" s="269"/>
      <c r="AH221" s="269"/>
      <c r="AI221" s="269"/>
      <c r="AJ221" s="269"/>
      <c r="AK221" s="270"/>
      <c r="AL221" s="270"/>
      <c r="AM221" s="270"/>
      <c r="AN221" s="271"/>
      <c r="AO221" s="272"/>
      <c r="AP221" s="272"/>
      <c r="AQ221" s="319"/>
      <c r="AR221" s="273"/>
      <c r="AS221" s="273"/>
      <c r="AT221" s="273"/>
      <c r="AU221" s="273"/>
      <c r="AV221" s="274"/>
      <c r="AW221" s="274"/>
      <c r="AX221" s="274"/>
      <c r="AY221" s="274"/>
      <c r="AZ221" s="274"/>
      <c r="BA221" s="274"/>
      <c r="BB221" s="274"/>
      <c r="BC221" s="274"/>
      <c r="BD221" s="274"/>
      <c r="BE221" s="274"/>
      <c r="BF221" s="302"/>
      <c r="BG221" s="274"/>
    </row>
    <row r="222" spans="1:59" s="9" customFormat="1" ht="15.75" x14ac:dyDescent="0.25">
      <c r="A222" s="5"/>
      <c r="B222" s="172"/>
      <c r="C222" s="73"/>
      <c r="D222" s="142" t="s">
        <v>334</v>
      </c>
      <c r="E222" s="74"/>
      <c r="F222" s="74"/>
      <c r="G222" s="75"/>
      <c r="H222" s="76">
        <f>SUM(H223:H227)</f>
        <v>180</v>
      </c>
      <c r="I222" s="74"/>
      <c r="J222" s="73">
        <f t="shared" ref="J222:X222" si="457">SUM(J223:J227)</f>
        <v>4</v>
      </c>
      <c r="K222" s="73">
        <f t="shared" si="457"/>
        <v>7</v>
      </c>
      <c r="L222" s="73">
        <f t="shared" si="457"/>
        <v>0</v>
      </c>
      <c r="M222" s="73">
        <f t="shared" si="457"/>
        <v>0</v>
      </c>
      <c r="N222" s="73">
        <f t="shared" si="457"/>
        <v>7</v>
      </c>
      <c r="O222" s="73">
        <f t="shared" si="457"/>
        <v>14</v>
      </c>
      <c r="P222" s="381"/>
      <c r="Q222" s="77">
        <f t="shared" si="457"/>
        <v>5220000</v>
      </c>
      <c r="R222" s="77">
        <f t="shared" si="457"/>
        <v>0</v>
      </c>
      <c r="S222" s="77">
        <f t="shared" si="457"/>
        <v>5550000</v>
      </c>
      <c r="T222" s="73">
        <f t="shared" si="457"/>
        <v>4</v>
      </c>
      <c r="U222" s="73">
        <f t="shared" si="457"/>
        <v>5</v>
      </c>
      <c r="V222" s="73">
        <f t="shared" si="457"/>
        <v>0</v>
      </c>
      <c r="W222" s="73">
        <f t="shared" si="457"/>
        <v>0</v>
      </c>
      <c r="X222" s="73">
        <f t="shared" si="457"/>
        <v>5</v>
      </c>
      <c r="Y222" s="73">
        <f>SUM(Y223:Y227)</f>
        <v>10</v>
      </c>
      <c r="Z222" s="335"/>
      <c r="AA222" s="77">
        <f t="shared" ref="AA222:AJ222" si="458">SUM(AA223:AA227)</f>
        <v>0</v>
      </c>
      <c r="AB222" s="77">
        <f t="shared" si="458"/>
        <v>0</v>
      </c>
      <c r="AC222" s="77">
        <f t="shared" si="458"/>
        <v>0</v>
      </c>
      <c r="AD222" s="77">
        <f t="shared" si="458"/>
        <v>0</v>
      </c>
      <c r="AE222" s="77">
        <f t="shared" si="458"/>
        <v>0</v>
      </c>
      <c r="AF222" s="77">
        <f t="shared" si="458"/>
        <v>0</v>
      </c>
      <c r="AG222" s="77">
        <f t="shared" si="458"/>
        <v>0</v>
      </c>
      <c r="AH222" s="77">
        <f t="shared" si="458"/>
        <v>0</v>
      </c>
      <c r="AI222" s="77">
        <f t="shared" si="458"/>
        <v>0</v>
      </c>
      <c r="AJ222" s="77">
        <f t="shared" si="458"/>
        <v>5550000</v>
      </c>
      <c r="AK222" s="5"/>
      <c r="AL222" s="5"/>
      <c r="AM222" s="5"/>
      <c r="AN222" s="229"/>
      <c r="AO222" s="6"/>
      <c r="AP222" s="6"/>
      <c r="AQ222" s="314"/>
      <c r="AR222" s="215"/>
      <c r="AS222" s="215"/>
      <c r="AT222" s="215"/>
      <c r="AU222" s="215"/>
      <c r="AV222" s="214">
        <f>SUM(AV223,AV224,AV225,AV226)</f>
        <v>0</v>
      </c>
      <c r="AW222" s="214">
        <f t="shared" ref="AW222:BG222" si="459">SUM(AW223,AW224,AW225,AW226)</f>
        <v>0</v>
      </c>
      <c r="AX222" s="214">
        <f t="shared" si="459"/>
        <v>0</v>
      </c>
      <c r="AY222" s="214">
        <f t="shared" si="459"/>
        <v>0</v>
      </c>
      <c r="AZ222" s="214">
        <f t="shared" si="459"/>
        <v>0</v>
      </c>
      <c r="BA222" s="214">
        <f t="shared" si="459"/>
        <v>0</v>
      </c>
      <c r="BB222" s="214">
        <f t="shared" si="459"/>
        <v>0</v>
      </c>
      <c r="BC222" s="214">
        <f t="shared" si="459"/>
        <v>0</v>
      </c>
      <c r="BD222" s="214">
        <f t="shared" si="459"/>
        <v>0</v>
      </c>
      <c r="BE222" s="214">
        <f t="shared" si="459"/>
        <v>5550000</v>
      </c>
      <c r="BF222" s="298">
        <f t="shared" si="459"/>
        <v>0</v>
      </c>
      <c r="BG222" s="214">
        <f t="shared" si="459"/>
        <v>0</v>
      </c>
    </row>
    <row r="223" spans="1:59" s="39" customFormat="1" ht="36" x14ac:dyDescent="0.25">
      <c r="A223" s="34">
        <v>6</v>
      </c>
      <c r="B223" s="173"/>
      <c r="C223" s="86" t="s">
        <v>446</v>
      </c>
      <c r="D223" s="87" t="s">
        <v>510</v>
      </c>
      <c r="E223" s="87" t="s">
        <v>234</v>
      </c>
      <c r="F223" s="88" t="s">
        <v>235</v>
      </c>
      <c r="G223" s="89" t="s">
        <v>236</v>
      </c>
      <c r="H223" s="90">
        <v>68</v>
      </c>
      <c r="I223" s="86" t="s">
        <v>237</v>
      </c>
      <c r="J223" s="86">
        <v>1</v>
      </c>
      <c r="K223" s="86">
        <v>3</v>
      </c>
      <c r="L223" s="95" t="s">
        <v>28</v>
      </c>
      <c r="M223" s="95"/>
      <c r="N223" s="86">
        <v>3</v>
      </c>
      <c r="O223" s="86">
        <f>SUM(K223:N223)</f>
        <v>6</v>
      </c>
      <c r="P223" s="92" t="s">
        <v>238</v>
      </c>
      <c r="Q223" s="78">
        <v>2300000</v>
      </c>
      <c r="R223" s="78"/>
      <c r="S223" s="78">
        <v>2000000</v>
      </c>
      <c r="T223" s="86">
        <v>1</v>
      </c>
      <c r="U223" s="86">
        <v>3</v>
      </c>
      <c r="V223" s="95" t="s">
        <v>28</v>
      </c>
      <c r="W223" s="95"/>
      <c r="X223" s="86">
        <v>3</v>
      </c>
      <c r="Y223" s="86">
        <f>SUM(U223:X223)</f>
        <v>6</v>
      </c>
      <c r="Z223" s="154" t="s">
        <v>644</v>
      </c>
      <c r="AA223" s="78"/>
      <c r="AB223" s="78"/>
      <c r="AC223" s="78"/>
      <c r="AD223" s="78"/>
      <c r="AE223" s="78"/>
      <c r="AF223" s="78"/>
      <c r="AG223" s="78"/>
      <c r="AH223" s="78">
        <f t="shared" ref="AH223:AH226" si="460">ROUND((SUM(AA223,AB223,AC223,AD223,AE223,AG223)/1.16*0.03),2)</f>
        <v>0</v>
      </c>
      <c r="AI223" s="78">
        <f t="shared" ref="AI223:AI226" si="461">SUM(AA223:AH223)</f>
        <v>0</v>
      </c>
      <c r="AJ223" s="78">
        <f t="shared" ref="AJ223:AJ226" si="462">S223+R223-AI223</f>
        <v>2000000</v>
      </c>
      <c r="AK223" s="37"/>
      <c r="AL223" s="37"/>
      <c r="AM223" s="37"/>
      <c r="AN223" s="230"/>
      <c r="AO223" s="34"/>
      <c r="AP223" s="34"/>
      <c r="AQ223" s="315"/>
      <c r="AR223" s="198"/>
      <c r="AS223" s="198"/>
      <c r="AT223" s="198"/>
      <c r="AU223" s="198"/>
      <c r="AV223" s="47"/>
      <c r="AW223" s="47"/>
      <c r="AX223" s="47"/>
      <c r="AY223" s="47"/>
      <c r="AZ223" s="47"/>
      <c r="BA223" s="47"/>
      <c r="BB223" s="47"/>
      <c r="BC223" s="47"/>
      <c r="BD223" s="47">
        <f t="shared" ref="BD223:BD226" si="463">SUM(AV223:BC223)</f>
        <v>0</v>
      </c>
      <c r="BE223" s="47">
        <f t="shared" ref="BE223:BE226" si="464">R223+S223-BD223</f>
        <v>2000000</v>
      </c>
      <c r="BF223" s="299"/>
      <c r="BG223" s="47"/>
    </row>
    <row r="224" spans="1:59" s="39" customFormat="1" ht="33.75" x14ac:dyDescent="0.25">
      <c r="A224" s="34">
        <v>6</v>
      </c>
      <c r="B224" s="173"/>
      <c r="C224" s="86" t="s">
        <v>474</v>
      </c>
      <c r="D224" s="87" t="s">
        <v>577</v>
      </c>
      <c r="E224" s="98" t="s">
        <v>335</v>
      </c>
      <c r="F224" s="98" t="s">
        <v>235</v>
      </c>
      <c r="G224" s="98" t="s">
        <v>336</v>
      </c>
      <c r="H224" s="90">
        <v>40</v>
      </c>
      <c r="I224" s="86" t="s">
        <v>337</v>
      </c>
      <c r="J224" s="103">
        <v>1</v>
      </c>
      <c r="K224" s="86">
        <v>2</v>
      </c>
      <c r="L224" s="95"/>
      <c r="M224" s="95"/>
      <c r="N224" s="86">
        <v>3</v>
      </c>
      <c r="O224" s="86">
        <f>SUM(K224:N224)</f>
        <v>5</v>
      </c>
      <c r="P224" s="92" t="s">
        <v>338</v>
      </c>
      <c r="Q224" s="104">
        <v>1570000</v>
      </c>
      <c r="R224" s="104"/>
      <c r="S224" s="104">
        <v>1800000</v>
      </c>
      <c r="T224" s="103">
        <v>1</v>
      </c>
      <c r="U224" s="88" t="s">
        <v>762</v>
      </c>
      <c r="V224" s="95"/>
      <c r="W224" s="95"/>
      <c r="X224" s="86"/>
      <c r="Y224" s="86"/>
      <c r="Z224" s="154" t="s">
        <v>645</v>
      </c>
      <c r="AA224" s="104"/>
      <c r="AB224" s="104"/>
      <c r="AC224" s="104"/>
      <c r="AD224" s="104"/>
      <c r="AE224" s="104"/>
      <c r="AF224" s="104"/>
      <c r="AG224" s="104"/>
      <c r="AH224" s="104">
        <f t="shared" si="460"/>
        <v>0</v>
      </c>
      <c r="AI224" s="104">
        <f t="shared" si="461"/>
        <v>0</v>
      </c>
      <c r="AJ224" s="104">
        <f t="shared" si="462"/>
        <v>1800000</v>
      </c>
      <c r="AK224" s="37"/>
      <c r="AL224" s="37"/>
      <c r="AM224" s="37"/>
      <c r="AN224" s="230"/>
      <c r="AO224" s="34"/>
      <c r="AP224" s="34"/>
      <c r="AQ224" s="315"/>
      <c r="AR224" s="198"/>
      <c r="AS224" s="198"/>
      <c r="AT224" s="198"/>
      <c r="AU224" s="198"/>
      <c r="AV224" s="47"/>
      <c r="AW224" s="47"/>
      <c r="AX224" s="47"/>
      <c r="AY224" s="47"/>
      <c r="AZ224" s="47"/>
      <c r="BA224" s="47"/>
      <c r="BB224" s="47"/>
      <c r="BC224" s="47"/>
      <c r="BD224" s="47">
        <f t="shared" si="463"/>
        <v>0</v>
      </c>
      <c r="BE224" s="47">
        <f t="shared" si="464"/>
        <v>1800000</v>
      </c>
      <c r="BF224" s="299"/>
      <c r="BG224" s="47"/>
    </row>
    <row r="225" spans="1:59" s="39" customFormat="1" ht="36" x14ac:dyDescent="0.25">
      <c r="A225" s="34">
        <v>6</v>
      </c>
      <c r="B225" s="173"/>
      <c r="C225" s="86" t="s">
        <v>475</v>
      </c>
      <c r="D225" s="87" t="s">
        <v>530</v>
      </c>
      <c r="E225" s="98" t="s">
        <v>339</v>
      </c>
      <c r="F225" s="98" t="s">
        <v>235</v>
      </c>
      <c r="G225" s="98" t="s">
        <v>340</v>
      </c>
      <c r="H225" s="90">
        <v>51</v>
      </c>
      <c r="I225" s="86" t="s">
        <v>341</v>
      </c>
      <c r="J225" s="103">
        <v>1</v>
      </c>
      <c r="K225" s="103">
        <v>1</v>
      </c>
      <c r="L225" s="99"/>
      <c r="M225" s="99"/>
      <c r="N225" s="99"/>
      <c r="O225" s="86">
        <f>SUM(K225:N225)</f>
        <v>1</v>
      </c>
      <c r="P225" s="92" t="s">
        <v>342</v>
      </c>
      <c r="Q225" s="104">
        <v>550000</v>
      </c>
      <c r="R225" s="104"/>
      <c r="S225" s="104">
        <v>750000</v>
      </c>
      <c r="T225" s="103">
        <v>1</v>
      </c>
      <c r="U225" s="103">
        <v>1</v>
      </c>
      <c r="V225" s="99"/>
      <c r="W225" s="99"/>
      <c r="X225" s="99"/>
      <c r="Y225" s="86">
        <f>SUM(U225:X225)</f>
        <v>1</v>
      </c>
      <c r="Z225" s="154" t="s">
        <v>342</v>
      </c>
      <c r="AA225" s="104"/>
      <c r="AB225" s="104"/>
      <c r="AC225" s="104"/>
      <c r="AD225" s="104"/>
      <c r="AE225" s="104"/>
      <c r="AF225" s="104"/>
      <c r="AG225" s="104"/>
      <c r="AH225" s="104">
        <f t="shared" si="460"/>
        <v>0</v>
      </c>
      <c r="AI225" s="104">
        <f t="shared" si="461"/>
        <v>0</v>
      </c>
      <c r="AJ225" s="104">
        <f t="shared" si="462"/>
        <v>750000</v>
      </c>
      <c r="AK225" s="37"/>
      <c r="AL225" s="37"/>
      <c r="AM225" s="37"/>
      <c r="AN225" s="230"/>
      <c r="AO225" s="34"/>
      <c r="AP225" s="34"/>
      <c r="AQ225" s="315"/>
      <c r="AR225" s="198"/>
      <c r="AS225" s="198"/>
      <c r="AT225" s="198"/>
      <c r="AU225" s="198"/>
      <c r="AV225" s="47"/>
      <c r="AW225" s="47"/>
      <c r="AX225" s="47"/>
      <c r="AY225" s="47"/>
      <c r="AZ225" s="47"/>
      <c r="BA225" s="47"/>
      <c r="BB225" s="47"/>
      <c r="BC225" s="47"/>
      <c r="BD225" s="47">
        <f t="shared" si="463"/>
        <v>0</v>
      </c>
      <c r="BE225" s="47">
        <f t="shared" si="464"/>
        <v>750000</v>
      </c>
      <c r="BF225" s="299"/>
      <c r="BG225" s="47"/>
    </row>
    <row r="226" spans="1:59" s="39" customFormat="1" ht="36" x14ac:dyDescent="0.25">
      <c r="A226" s="34">
        <v>6</v>
      </c>
      <c r="B226" s="173"/>
      <c r="C226" s="86" t="s">
        <v>492</v>
      </c>
      <c r="D226" s="87" t="s">
        <v>545</v>
      </c>
      <c r="E226" s="98" t="s">
        <v>404</v>
      </c>
      <c r="F226" s="98" t="s">
        <v>235</v>
      </c>
      <c r="G226" s="98" t="s">
        <v>405</v>
      </c>
      <c r="H226" s="90">
        <v>21</v>
      </c>
      <c r="I226" s="86" t="s">
        <v>406</v>
      </c>
      <c r="J226" s="103">
        <v>1</v>
      </c>
      <c r="K226" s="86">
        <v>1</v>
      </c>
      <c r="L226" s="95" t="s">
        <v>28</v>
      </c>
      <c r="M226" s="95"/>
      <c r="N226" s="86">
        <v>1</v>
      </c>
      <c r="O226" s="86">
        <f>SUM(K226:N226)</f>
        <v>2</v>
      </c>
      <c r="P226" s="92" t="s">
        <v>772</v>
      </c>
      <c r="Q226" s="104">
        <v>800000</v>
      </c>
      <c r="R226" s="104"/>
      <c r="S226" s="104">
        <v>1000000</v>
      </c>
      <c r="T226" s="103">
        <v>1</v>
      </c>
      <c r="U226" s="86">
        <v>1</v>
      </c>
      <c r="V226" s="95"/>
      <c r="W226" s="95"/>
      <c r="X226" s="86">
        <v>2</v>
      </c>
      <c r="Y226" s="86">
        <f>SUM(U226:X226)</f>
        <v>3</v>
      </c>
      <c r="Z226" s="154" t="s">
        <v>763</v>
      </c>
      <c r="AA226" s="104"/>
      <c r="AB226" s="104"/>
      <c r="AC226" s="104"/>
      <c r="AD226" s="104"/>
      <c r="AE226" s="104"/>
      <c r="AF226" s="104"/>
      <c r="AG226" s="104"/>
      <c r="AH226" s="104">
        <f t="shared" si="460"/>
        <v>0</v>
      </c>
      <c r="AI226" s="104">
        <f t="shared" si="461"/>
        <v>0</v>
      </c>
      <c r="AJ226" s="104">
        <f t="shared" si="462"/>
        <v>1000000</v>
      </c>
      <c r="AK226" s="37"/>
      <c r="AL226" s="37"/>
      <c r="AM226" s="37"/>
      <c r="AN226" s="230"/>
      <c r="AO226" s="34"/>
      <c r="AP226" s="34"/>
      <c r="AQ226" s="315"/>
      <c r="AR226" s="198"/>
      <c r="AS226" s="198"/>
      <c r="AT226" s="198"/>
      <c r="AU226" s="198"/>
      <c r="AV226" s="47"/>
      <c r="AW226" s="47"/>
      <c r="AX226" s="47"/>
      <c r="AY226" s="47"/>
      <c r="AZ226" s="47"/>
      <c r="BA226" s="47"/>
      <c r="BB226" s="47"/>
      <c r="BC226" s="47"/>
      <c r="BD226" s="47">
        <f t="shared" si="463"/>
        <v>0</v>
      </c>
      <c r="BE226" s="47">
        <f t="shared" si="464"/>
        <v>1000000</v>
      </c>
      <c r="BF226" s="299"/>
      <c r="BG226" s="47"/>
    </row>
    <row r="227" spans="1:59" s="39" customFormat="1" x14ac:dyDescent="0.25">
      <c r="A227" s="34"/>
      <c r="B227" s="173"/>
      <c r="C227" s="86"/>
      <c r="D227" s="87"/>
      <c r="E227" s="98"/>
      <c r="F227" s="98"/>
      <c r="G227" s="98"/>
      <c r="H227" s="90"/>
      <c r="I227" s="86"/>
      <c r="J227" s="103"/>
      <c r="K227" s="86"/>
      <c r="L227" s="95"/>
      <c r="M227" s="95"/>
      <c r="N227" s="86"/>
      <c r="O227" s="86"/>
      <c r="P227" s="92"/>
      <c r="Q227" s="104"/>
      <c r="R227" s="104"/>
      <c r="S227" s="104"/>
      <c r="T227" s="103"/>
      <c r="U227" s="86"/>
      <c r="V227" s="95"/>
      <c r="W227" s="95"/>
      <c r="X227" s="86"/>
      <c r="Y227" s="86"/>
      <c r="Z227" s="154"/>
      <c r="AA227" s="104"/>
      <c r="AB227" s="104"/>
      <c r="AC227" s="104"/>
      <c r="AD227" s="104"/>
      <c r="AE227" s="104"/>
      <c r="AF227" s="104"/>
      <c r="AG227" s="104"/>
      <c r="AH227" s="104"/>
      <c r="AI227" s="104"/>
      <c r="AJ227" s="104"/>
      <c r="AK227" s="37"/>
      <c r="AL227" s="37"/>
      <c r="AM227" s="37"/>
      <c r="AN227" s="230"/>
      <c r="AO227" s="34"/>
      <c r="AP227" s="34"/>
      <c r="AQ227" s="315"/>
      <c r="AR227" s="198"/>
      <c r="AS227" s="198"/>
      <c r="AT227" s="198"/>
      <c r="AU227" s="198"/>
      <c r="AV227" s="47"/>
      <c r="AW227" s="47"/>
      <c r="AX227" s="47"/>
      <c r="AY227" s="47"/>
      <c r="AZ227" s="47"/>
      <c r="BA227" s="47"/>
      <c r="BB227" s="47"/>
      <c r="BC227" s="47"/>
      <c r="BD227" s="47"/>
      <c r="BE227" s="47"/>
      <c r="BF227" s="299"/>
      <c r="BG227" s="47"/>
    </row>
    <row r="228" spans="1:59" s="39" customFormat="1" ht="15.75" x14ac:dyDescent="0.25">
      <c r="A228" s="34"/>
      <c r="B228" s="173"/>
      <c r="C228" s="137"/>
      <c r="D228" s="142" t="s">
        <v>199</v>
      </c>
      <c r="E228" s="138"/>
      <c r="F228" s="138"/>
      <c r="G228" s="139"/>
      <c r="H228" s="140">
        <f>SUM(H229:H233)</f>
        <v>222</v>
      </c>
      <c r="I228" s="138">
        <f t="shared" ref="I228:Y228" si="465">SUM(I229,I230,I231,I232)</f>
        <v>0</v>
      </c>
      <c r="J228" s="137">
        <f t="shared" si="465"/>
        <v>4</v>
      </c>
      <c r="K228" s="137">
        <f t="shared" si="465"/>
        <v>1</v>
      </c>
      <c r="L228" s="137">
        <f t="shared" si="465"/>
        <v>0</v>
      </c>
      <c r="M228" s="137">
        <f t="shared" si="465"/>
        <v>0</v>
      </c>
      <c r="N228" s="137">
        <f t="shared" si="465"/>
        <v>1</v>
      </c>
      <c r="O228" s="137">
        <f t="shared" si="465"/>
        <v>2</v>
      </c>
      <c r="P228" s="365"/>
      <c r="Q228" s="100">
        <f t="shared" si="465"/>
        <v>4000000</v>
      </c>
      <c r="R228" s="100">
        <f t="shared" si="465"/>
        <v>0</v>
      </c>
      <c r="S228" s="100">
        <f>SUM(S229,S230,S231,S232)</f>
        <v>4800000</v>
      </c>
      <c r="T228" s="188">
        <f t="shared" si="465"/>
        <v>4</v>
      </c>
      <c r="U228" s="137">
        <f t="shared" si="465"/>
        <v>1</v>
      </c>
      <c r="V228" s="189">
        <f t="shared" si="465"/>
        <v>0</v>
      </c>
      <c r="W228" s="189">
        <f t="shared" si="465"/>
        <v>0</v>
      </c>
      <c r="X228" s="137">
        <f t="shared" si="465"/>
        <v>1</v>
      </c>
      <c r="Y228" s="137">
        <f t="shared" si="465"/>
        <v>2</v>
      </c>
      <c r="Z228" s="154"/>
      <c r="AA228" s="100">
        <f t="shared" ref="AA228:AJ228" si="466">SUM(AA229,AA230,AA231,AA232)</f>
        <v>0</v>
      </c>
      <c r="AB228" s="100">
        <f t="shared" si="466"/>
        <v>0</v>
      </c>
      <c r="AC228" s="100">
        <f t="shared" si="466"/>
        <v>0</v>
      </c>
      <c r="AD228" s="100">
        <f t="shared" si="466"/>
        <v>0</v>
      </c>
      <c r="AE228" s="100">
        <f t="shared" si="466"/>
        <v>0</v>
      </c>
      <c r="AF228" s="100">
        <f t="shared" si="466"/>
        <v>0</v>
      </c>
      <c r="AG228" s="100">
        <f t="shared" si="466"/>
        <v>0</v>
      </c>
      <c r="AH228" s="100">
        <f t="shared" si="466"/>
        <v>0</v>
      </c>
      <c r="AI228" s="100">
        <f t="shared" si="466"/>
        <v>0</v>
      </c>
      <c r="AJ228" s="100">
        <f t="shared" si="466"/>
        <v>4800000</v>
      </c>
      <c r="AK228" s="37"/>
      <c r="AL228" s="37"/>
      <c r="AM228" s="37"/>
      <c r="AN228" s="230"/>
      <c r="AO228" s="34"/>
      <c r="AP228" s="34"/>
      <c r="AQ228" s="315"/>
      <c r="AR228" s="198"/>
      <c r="AS228" s="198"/>
      <c r="AT228" s="198"/>
      <c r="AU228" s="198"/>
      <c r="AV228" s="289">
        <f>SUM(AV229,AV230,AV231,AV232)</f>
        <v>0</v>
      </c>
      <c r="AW228" s="289">
        <f t="shared" ref="AW228:BG228" si="467">SUM(AW229,AW230,AW231,AW232)</f>
        <v>0</v>
      </c>
      <c r="AX228" s="289">
        <f t="shared" si="467"/>
        <v>0</v>
      </c>
      <c r="AY228" s="289">
        <f t="shared" si="467"/>
        <v>0</v>
      </c>
      <c r="AZ228" s="289">
        <f t="shared" si="467"/>
        <v>0</v>
      </c>
      <c r="BA228" s="289">
        <f t="shared" si="467"/>
        <v>0</v>
      </c>
      <c r="BB228" s="289">
        <f t="shared" si="467"/>
        <v>0</v>
      </c>
      <c r="BC228" s="289">
        <f t="shared" si="467"/>
        <v>0</v>
      </c>
      <c r="BD228" s="289">
        <f t="shared" si="467"/>
        <v>0</v>
      </c>
      <c r="BE228" s="289">
        <f t="shared" si="467"/>
        <v>4800000</v>
      </c>
      <c r="BF228" s="303">
        <f t="shared" si="467"/>
        <v>0</v>
      </c>
      <c r="BG228" s="289">
        <f t="shared" si="467"/>
        <v>0</v>
      </c>
    </row>
    <row r="229" spans="1:59" s="39" customFormat="1" ht="36" x14ac:dyDescent="0.25">
      <c r="A229" s="34"/>
      <c r="B229" s="187"/>
      <c r="C229" s="86" t="s">
        <v>438</v>
      </c>
      <c r="D229" s="87" t="s">
        <v>546</v>
      </c>
      <c r="E229" s="98" t="s">
        <v>198</v>
      </c>
      <c r="F229" s="87" t="s">
        <v>199</v>
      </c>
      <c r="G229" s="98" t="s">
        <v>200</v>
      </c>
      <c r="H229" s="90">
        <v>25</v>
      </c>
      <c r="I229" s="86" t="s">
        <v>201</v>
      </c>
      <c r="J229" s="103">
        <v>1</v>
      </c>
      <c r="K229" s="103">
        <v>1</v>
      </c>
      <c r="L229" s="99" t="s">
        <v>28</v>
      </c>
      <c r="M229" s="99"/>
      <c r="N229" s="103">
        <v>1</v>
      </c>
      <c r="O229" s="86">
        <f>SUM(K229:N229)</f>
        <v>2</v>
      </c>
      <c r="P229" s="92" t="s">
        <v>202</v>
      </c>
      <c r="Q229" s="78">
        <v>1000000</v>
      </c>
      <c r="R229" s="78"/>
      <c r="S229" s="78">
        <v>1300000</v>
      </c>
      <c r="T229" s="103">
        <v>1</v>
      </c>
      <c r="U229" s="86">
        <v>1</v>
      </c>
      <c r="V229" s="95" t="s">
        <v>28</v>
      </c>
      <c r="W229" s="95"/>
      <c r="X229" s="86">
        <v>1</v>
      </c>
      <c r="Y229" s="86">
        <f t="shared" ref="Y229:Y232" si="468">SUM(U229:X229)</f>
        <v>2</v>
      </c>
      <c r="Z229" s="154" t="s">
        <v>764</v>
      </c>
      <c r="AA229" s="78"/>
      <c r="AB229" s="78"/>
      <c r="AC229" s="78"/>
      <c r="AD229" s="78"/>
      <c r="AE229" s="78"/>
      <c r="AF229" s="78"/>
      <c r="AG229" s="78"/>
      <c r="AH229" s="78">
        <f t="shared" ref="AH229:AH232" si="469">ROUND((SUM(AA229,AB229,AC229,AD229,AE229,AG229)/1.16*0.03),2)</f>
        <v>0</v>
      </c>
      <c r="AI229" s="78">
        <f t="shared" ref="AI229:AI232" si="470">SUM(AA229:AH229)</f>
        <v>0</v>
      </c>
      <c r="AJ229" s="78">
        <f t="shared" ref="AJ229:AJ232" si="471">S229+R229-AI229</f>
        <v>1300000</v>
      </c>
      <c r="AK229" s="37"/>
      <c r="AL229" s="37"/>
      <c r="AM229" s="37"/>
      <c r="AN229" s="230"/>
      <c r="AO229" s="34"/>
      <c r="AP229" s="34"/>
      <c r="AQ229" s="315"/>
      <c r="AR229" s="198"/>
      <c r="AS229" s="198"/>
      <c r="AT229" s="198"/>
      <c r="AU229" s="198"/>
      <c r="AV229" s="47"/>
      <c r="AW229" s="47"/>
      <c r="AX229" s="47"/>
      <c r="AY229" s="47"/>
      <c r="AZ229" s="47"/>
      <c r="BA229" s="47"/>
      <c r="BB229" s="47"/>
      <c r="BC229" s="47"/>
      <c r="BD229" s="47">
        <f t="shared" ref="BD229:BD232" si="472">SUM(AV229:BC229)</f>
        <v>0</v>
      </c>
      <c r="BE229" s="47">
        <f t="shared" ref="BE229:BE232" si="473">R229+S229-BD229</f>
        <v>1300000</v>
      </c>
      <c r="BF229" s="299"/>
      <c r="BG229" s="47"/>
    </row>
    <row r="230" spans="1:59" s="39" customFormat="1" ht="36" x14ac:dyDescent="0.25">
      <c r="A230" s="34"/>
      <c r="B230" s="187"/>
      <c r="C230" s="86" t="s">
        <v>464</v>
      </c>
      <c r="D230" s="87" t="s">
        <v>511</v>
      </c>
      <c r="E230" s="88" t="s">
        <v>304</v>
      </c>
      <c r="F230" s="98" t="s">
        <v>199</v>
      </c>
      <c r="G230" s="88" t="s">
        <v>305</v>
      </c>
      <c r="H230" s="90">
        <v>38</v>
      </c>
      <c r="I230" s="86" t="s">
        <v>306</v>
      </c>
      <c r="J230" s="94">
        <v>1</v>
      </c>
      <c r="K230" s="95" t="s">
        <v>44</v>
      </c>
      <c r="L230" s="95"/>
      <c r="M230" s="95"/>
      <c r="N230" s="95"/>
      <c r="O230" s="86">
        <f>SUM(K230:N230)</f>
        <v>0</v>
      </c>
      <c r="P230" s="92" t="s">
        <v>303</v>
      </c>
      <c r="Q230" s="78">
        <v>500000</v>
      </c>
      <c r="R230" s="78"/>
      <c r="S230" s="78">
        <v>800000</v>
      </c>
      <c r="T230" s="103">
        <v>1</v>
      </c>
      <c r="U230" s="88" t="s">
        <v>44</v>
      </c>
      <c r="V230" s="95"/>
      <c r="W230" s="95"/>
      <c r="X230" s="86"/>
      <c r="Y230" s="86">
        <f t="shared" si="468"/>
        <v>0</v>
      </c>
      <c r="Z230" s="154" t="s">
        <v>303</v>
      </c>
      <c r="AA230" s="78"/>
      <c r="AB230" s="78"/>
      <c r="AC230" s="78"/>
      <c r="AD230" s="78"/>
      <c r="AE230" s="78"/>
      <c r="AF230" s="78"/>
      <c r="AG230" s="78"/>
      <c r="AH230" s="78">
        <f t="shared" si="469"/>
        <v>0</v>
      </c>
      <c r="AI230" s="78">
        <f t="shared" si="470"/>
        <v>0</v>
      </c>
      <c r="AJ230" s="78">
        <f t="shared" si="471"/>
        <v>800000</v>
      </c>
      <c r="AK230" s="37"/>
      <c r="AL230" s="37"/>
      <c r="AM230" s="37"/>
      <c r="AN230" s="230"/>
      <c r="AO230" s="34"/>
      <c r="AP230" s="34"/>
      <c r="AQ230" s="315"/>
      <c r="AR230" s="198"/>
      <c r="AS230" s="198"/>
      <c r="AT230" s="198"/>
      <c r="AU230" s="198"/>
      <c r="AV230" s="47"/>
      <c r="AW230" s="47"/>
      <c r="AX230" s="47"/>
      <c r="AY230" s="47"/>
      <c r="AZ230" s="47"/>
      <c r="BA230" s="47"/>
      <c r="BB230" s="47"/>
      <c r="BC230" s="47"/>
      <c r="BD230" s="47">
        <f t="shared" si="472"/>
        <v>0</v>
      </c>
      <c r="BE230" s="47">
        <f t="shared" si="473"/>
        <v>800000</v>
      </c>
      <c r="BF230" s="299"/>
      <c r="BG230" s="47"/>
    </row>
    <row r="231" spans="1:59" s="39" customFormat="1" ht="36" x14ac:dyDescent="0.25">
      <c r="A231" s="34"/>
      <c r="B231" s="187"/>
      <c r="C231" s="86" t="s">
        <v>465</v>
      </c>
      <c r="D231" s="87" t="s">
        <v>512</v>
      </c>
      <c r="E231" s="88" t="s">
        <v>307</v>
      </c>
      <c r="F231" s="87" t="s">
        <v>199</v>
      </c>
      <c r="G231" s="88" t="s">
        <v>308</v>
      </c>
      <c r="H231" s="90">
        <v>86</v>
      </c>
      <c r="I231" s="86" t="s">
        <v>309</v>
      </c>
      <c r="J231" s="94">
        <v>1</v>
      </c>
      <c r="K231" s="95" t="s">
        <v>44</v>
      </c>
      <c r="L231" s="95"/>
      <c r="M231" s="95"/>
      <c r="N231" s="95"/>
      <c r="O231" s="86">
        <f>SUM(K231:N231)</f>
        <v>0</v>
      </c>
      <c r="P231" s="92" t="s">
        <v>303</v>
      </c>
      <c r="Q231" s="78">
        <v>1200000</v>
      </c>
      <c r="R231" s="78"/>
      <c r="S231" s="78">
        <v>1200000</v>
      </c>
      <c r="T231" s="103">
        <v>1</v>
      </c>
      <c r="U231" s="88" t="s">
        <v>44</v>
      </c>
      <c r="V231" s="95"/>
      <c r="W231" s="95"/>
      <c r="X231" s="86"/>
      <c r="Y231" s="86">
        <f t="shared" si="468"/>
        <v>0</v>
      </c>
      <c r="Z231" s="154" t="s">
        <v>303</v>
      </c>
      <c r="AA231" s="78"/>
      <c r="AB231" s="78"/>
      <c r="AC231" s="78"/>
      <c r="AD231" s="78"/>
      <c r="AE231" s="78"/>
      <c r="AF231" s="78"/>
      <c r="AG231" s="78"/>
      <c r="AH231" s="78">
        <f t="shared" si="469"/>
        <v>0</v>
      </c>
      <c r="AI231" s="78">
        <f t="shared" si="470"/>
        <v>0</v>
      </c>
      <c r="AJ231" s="78">
        <f t="shared" si="471"/>
        <v>1200000</v>
      </c>
      <c r="AK231" s="37"/>
      <c r="AL231" s="37"/>
      <c r="AM231" s="37"/>
      <c r="AN231" s="230"/>
      <c r="AO231" s="34"/>
      <c r="AP231" s="34"/>
      <c r="AQ231" s="315"/>
      <c r="AR231" s="198"/>
      <c r="AS231" s="198"/>
      <c r="AT231" s="198"/>
      <c r="AU231" s="198"/>
      <c r="AV231" s="47"/>
      <c r="AW231" s="47"/>
      <c r="AX231" s="47"/>
      <c r="AY231" s="47"/>
      <c r="AZ231" s="47"/>
      <c r="BA231" s="47"/>
      <c r="BB231" s="47"/>
      <c r="BC231" s="47"/>
      <c r="BD231" s="47">
        <f t="shared" si="472"/>
        <v>0</v>
      </c>
      <c r="BE231" s="47">
        <f t="shared" si="473"/>
        <v>1200000</v>
      </c>
      <c r="BF231" s="299"/>
      <c r="BG231" s="47"/>
    </row>
    <row r="232" spans="1:59" s="39" customFormat="1" ht="36" x14ac:dyDescent="0.25">
      <c r="A232" s="34"/>
      <c r="B232" s="187"/>
      <c r="C232" s="86" t="s">
        <v>468</v>
      </c>
      <c r="D232" s="87" t="s">
        <v>531</v>
      </c>
      <c r="E232" s="88" t="s">
        <v>307</v>
      </c>
      <c r="F232" s="87" t="s">
        <v>199</v>
      </c>
      <c r="G232" s="88" t="s">
        <v>313</v>
      </c>
      <c r="H232" s="90">
        <v>73</v>
      </c>
      <c r="I232" s="86" t="s">
        <v>314</v>
      </c>
      <c r="J232" s="94">
        <v>1</v>
      </c>
      <c r="K232" s="95" t="s">
        <v>44</v>
      </c>
      <c r="L232" s="95"/>
      <c r="M232" s="95"/>
      <c r="N232" s="95"/>
      <c r="O232" s="86">
        <f>SUM(K232:N232)</f>
        <v>0</v>
      </c>
      <c r="P232" s="92" t="s">
        <v>303</v>
      </c>
      <c r="Q232" s="78">
        <v>1300000</v>
      </c>
      <c r="R232" s="78"/>
      <c r="S232" s="78">
        <v>1500000</v>
      </c>
      <c r="T232" s="103">
        <v>1</v>
      </c>
      <c r="U232" s="88" t="s">
        <v>44</v>
      </c>
      <c r="V232" s="95"/>
      <c r="W232" s="95"/>
      <c r="X232" s="86"/>
      <c r="Y232" s="86">
        <f t="shared" si="468"/>
        <v>0</v>
      </c>
      <c r="Z232" s="154" t="s">
        <v>303</v>
      </c>
      <c r="AA232" s="78"/>
      <c r="AB232" s="78"/>
      <c r="AC232" s="78"/>
      <c r="AD232" s="78"/>
      <c r="AE232" s="78"/>
      <c r="AF232" s="78"/>
      <c r="AG232" s="78"/>
      <c r="AH232" s="78">
        <f t="shared" si="469"/>
        <v>0</v>
      </c>
      <c r="AI232" s="78">
        <f t="shared" si="470"/>
        <v>0</v>
      </c>
      <c r="AJ232" s="78">
        <f t="shared" si="471"/>
        <v>1500000</v>
      </c>
      <c r="AK232" s="37"/>
      <c r="AL232" s="37"/>
      <c r="AM232" s="37"/>
      <c r="AN232" s="230"/>
      <c r="AO232" s="34"/>
      <c r="AP232" s="34"/>
      <c r="AQ232" s="315"/>
      <c r="AR232" s="198"/>
      <c r="AS232" s="198"/>
      <c r="AT232" s="198"/>
      <c r="AU232" s="198"/>
      <c r="AV232" s="47"/>
      <c r="AW232" s="47"/>
      <c r="AX232" s="47"/>
      <c r="AY232" s="47"/>
      <c r="AZ232" s="47"/>
      <c r="BA232" s="47"/>
      <c r="BB232" s="47"/>
      <c r="BC232" s="47"/>
      <c r="BD232" s="47">
        <f t="shared" si="472"/>
        <v>0</v>
      </c>
      <c r="BE232" s="47">
        <f t="shared" si="473"/>
        <v>1500000</v>
      </c>
      <c r="BF232" s="299"/>
      <c r="BG232" s="47"/>
    </row>
    <row r="233" spans="1:59" s="39" customFormat="1" x14ac:dyDescent="0.25">
      <c r="A233" s="34"/>
      <c r="B233" s="173"/>
      <c r="C233" s="86"/>
      <c r="D233" s="87"/>
      <c r="E233" s="98"/>
      <c r="F233" s="98"/>
      <c r="G233" s="98"/>
      <c r="H233" s="90"/>
      <c r="I233" s="86"/>
      <c r="J233" s="103"/>
      <c r="K233" s="86"/>
      <c r="L233" s="95"/>
      <c r="M233" s="95"/>
      <c r="N233" s="86"/>
      <c r="O233" s="86"/>
      <c r="P233" s="92"/>
      <c r="Q233" s="104"/>
      <c r="R233" s="104"/>
      <c r="S233" s="104"/>
      <c r="T233" s="103"/>
      <c r="U233" s="86"/>
      <c r="V233" s="95"/>
      <c r="W233" s="95"/>
      <c r="X233" s="86"/>
      <c r="Y233" s="86"/>
      <c r="Z233" s="154"/>
      <c r="AA233" s="104"/>
      <c r="AB233" s="104"/>
      <c r="AC233" s="104"/>
      <c r="AD233" s="104"/>
      <c r="AE233" s="104"/>
      <c r="AF233" s="104"/>
      <c r="AG233" s="104"/>
      <c r="AH233" s="104"/>
      <c r="AI233" s="104"/>
      <c r="AJ233" s="104"/>
      <c r="AK233" s="37"/>
      <c r="AL233" s="37"/>
      <c r="AM233" s="37"/>
      <c r="AN233" s="230"/>
      <c r="AO233" s="34"/>
      <c r="AP233" s="34"/>
      <c r="AQ233" s="315"/>
      <c r="AR233" s="198"/>
      <c r="AS233" s="198"/>
      <c r="AT233" s="198"/>
      <c r="AU233" s="198"/>
      <c r="AV233" s="47"/>
      <c r="AW233" s="47"/>
      <c r="AX233" s="47"/>
      <c r="AY233" s="47"/>
      <c r="AZ233" s="47"/>
      <c r="BA233" s="47"/>
      <c r="BB233" s="47"/>
      <c r="BC233" s="47"/>
      <c r="BD233" s="47"/>
      <c r="BE233" s="47"/>
      <c r="BF233" s="299"/>
      <c r="BG233" s="47"/>
    </row>
    <row r="234" spans="1:59" s="9" customFormat="1" ht="15.75" x14ac:dyDescent="0.25">
      <c r="A234" s="5"/>
      <c r="B234" s="172"/>
      <c r="C234" s="73"/>
      <c r="D234" s="142" t="s">
        <v>765</v>
      </c>
      <c r="E234" s="74"/>
      <c r="F234" s="74"/>
      <c r="G234" s="75"/>
      <c r="H234" s="76">
        <f>SUM(H235:H236)</f>
        <v>268</v>
      </c>
      <c r="I234" s="74">
        <f t="shared" ref="I234:Y234" si="474">SUM(I235:I236)</f>
        <v>0</v>
      </c>
      <c r="J234" s="73">
        <f t="shared" si="474"/>
        <v>2</v>
      </c>
      <c r="K234" s="73">
        <f t="shared" si="474"/>
        <v>1</v>
      </c>
      <c r="L234" s="73">
        <f t="shared" si="474"/>
        <v>0</v>
      </c>
      <c r="M234" s="73">
        <f t="shared" si="474"/>
        <v>0</v>
      </c>
      <c r="N234" s="73">
        <f t="shared" si="474"/>
        <v>5</v>
      </c>
      <c r="O234" s="73">
        <f t="shared" si="474"/>
        <v>6</v>
      </c>
      <c r="P234" s="381">
        <f t="shared" si="474"/>
        <v>0</v>
      </c>
      <c r="Q234" s="77">
        <f t="shared" si="474"/>
        <v>6500000</v>
      </c>
      <c r="R234" s="77">
        <f t="shared" si="474"/>
        <v>0</v>
      </c>
      <c r="S234" s="77">
        <f t="shared" si="474"/>
        <v>6000000</v>
      </c>
      <c r="T234" s="73">
        <f t="shared" si="474"/>
        <v>2</v>
      </c>
      <c r="U234" s="73">
        <f t="shared" si="474"/>
        <v>0</v>
      </c>
      <c r="V234" s="73">
        <f t="shared" si="474"/>
        <v>0</v>
      </c>
      <c r="W234" s="73">
        <f t="shared" si="474"/>
        <v>0</v>
      </c>
      <c r="X234" s="73">
        <f t="shared" si="474"/>
        <v>3</v>
      </c>
      <c r="Y234" s="73">
        <f t="shared" si="474"/>
        <v>3</v>
      </c>
      <c r="Z234" s="335"/>
      <c r="AA234" s="77">
        <f>SUM(AA235,AA236)</f>
        <v>0</v>
      </c>
      <c r="AB234" s="77">
        <f t="shared" ref="AB234:AJ234" si="475">SUM(AB235,AB236)</f>
        <v>0</v>
      </c>
      <c r="AC234" s="77">
        <f t="shared" si="475"/>
        <v>0</v>
      </c>
      <c r="AD234" s="77">
        <f t="shared" si="475"/>
        <v>0</v>
      </c>
      <c r="AE234" s="77">
        <f t="shared" si="475"/>
        <v>0</v>
      </c>
      <c r="AF234" s="77">
        <f t="shared" si="475"/>
        <v>0</v>
      </c>
      <c r="AG234" s="77">
        <f t="shared" si="475"/>
        <v>0</v>
      </c>
      <c r="AH234" s="77">
        <f t="shared" si="475"/>
        <v>0</v>
      </c>
      <c r="AI234" s="77">
        <f t="shared" si="475"/>
        <v>0</v>
      </c>
      <c r="AJ234" s="77">
        <f t="shared" si="475"/>
        <v>6000000</v>
      </c>
      <c r="AK234" s="5"/>
      <c r="AL234" s="5"/>
      <c r="AM234" s="5"/>
      <c r="AN234" s="229"/>
      <c r="AO234" s="6"/>
      <c r="AP234" s="6"/>
      <c r="AQ234" s="314"/>
      <c r="AR234" s="215"/>
      <c r="AS234" s="215"/>
      <c r="AT234" s="215"/>
      <c r="AU234" s="215"/>
      <c r="AV234" s="214">
        <f>SUM(AV235,AV236)</f>
        <v>0</v>
      </c>
      <c r="AW234" s="214">
        <f t="shared" ref="AW234:BG234" si="476">SUM(AW235,AW236)</f>
        <v>0</v>
      </c>
      <c r="AX234" s="214">
        <f t="shared" si="476"/>
        <v>0</v>
      </c>
      <c r="AY234" s="214">
        <f t="shared" si="476"/>
        <v>0</v>
      </c>
      <c r="AZ234" s="214">
        <f t="shared" si="476"/>
        <v>0</v>
      </c>
      <c r="BA234" s="214">
        <f t="shared" si="476"/>
        <v>0</v>
      </c>
      <c r="BB234" s="214">
        <f t="shared" si="476"/>
        <v>0</v>
      </c>
      <c r="BC234" s="214">
        <f t="shared" si="476"/>
        <v>0</v>
      </c>
      <c r="BD234" s="214">
        <f t="shared" si="476"/>
        <v>0</v>
      </c>
      <c r="BE234" s="214">
        <f t="shared" si="476"/>
        <v>6000000</v>
      </c>
      <c r="BF234" s="298">
        <f t="shared" si="476"/>
        <v>0</v>
      </c>
      <c r="BG234" s="214">
        <f t="shared" si="476"/>
        <v>0</v>
      </c>
    </row>
    <row r="235" spans="1:59" s="39" customFormat="1" ht="36" x14ac:dyDescent="0.25">
      <c r="A235" s="34">
        <v>6</v>
      </c>
      <c r="B235" s="173"/>
      <c r="C235" s="86" t="s">
        <v>411</v>
      </c>
      <c r="D235" s="87" t="s">
        <v>514</v>
      </c>
      <c r="E235" s="87" t="s">
        <v>646</v>
      </c>
      <c r="F235" s="87" t="s">
        <v>765</v>
      </c>
      <c r="G235" s="88" t="s">
        <v>78</v>
      </c>
      <c r="H235" s="90">
        <v>130</v>
      </c>
      <c r="I235" s="87" t="s">
        <v>75</v>
      </c>
      <c r="J235" s="103">
        <v>1</v>
      </c>
      <c r="K235" s="103">
        <v>1</v>
      </c>
      <c r="L235" s="99" t="s">
        <v>76</v>
      </c>
      <c r="M235" s="99"/>
      <c r="N235" s="103">
        <v>5</v>
      </c>
      <c r="O235" s="86">
        <f>SUM(K235:N235)</f>
        <v>6</v>
      </c>
      <c r="P235" s="92" t="s">
        <v>77</v>
      </c>
      <c r="Q235" s="104">
        <v>3100000</v>
      </c>
      <c r="R235" s="104"/>
      <c r="S235" s="104">
        <v>3000000</v>
      </c>
      <c r="T235" s="103">
        <v>1</v>
      </c>
      <c r="U235" s="98" t="s">
        <v>768</v>
      </c>
      <c r="V235" s="99"/>
      <c r="W235" s="99"/>
      <c r="X235" s="103">
        <v>3</v>
      </c>
      <c r="Y235" s="86">
        <f>SUM(U235:X235)</f>
        <v>3</v>
      </c>
      <c r="Z235" s="154" t="s">
        <v>767</v>
      </c>
      <c r="AA235" s="104"/>
      <c r="AB235" s="104"/>
      <c r="AC235" s="104"/>
      <c r="AD235" s="104"/>
      <c r="AE235" s="104"/>
      <c r="AF235" s="104"/>
      <c r="AG235" s="104"/>
      <c r="AH235" s="104">
        <f t="shared" ref="AH235:AH236" si="477">ROUND((SUM(AA235,AB235,AC235,AD235,AE235,AG235)/1.16*0.03),2)</f>
        <v>0</v>
      </c>
      <c r="AI235" s="104">
        <f t="shared" ref="AI235:AI236" si="478">SUM(AA235:AH235)</f>
        <v>0</v>
      </c>
      <c r="AJ235" s="104">
        <f t="shared" ref="AJ235:AJ236" si="479">S235+R235-AI235</f>
        <v>3000000</v>
      </c>
      <c r="AK235" s="37"/>
      <c r="AL235" s="37"/>
      <c r="AM235" s="37"/>
      <c r="AN235" s="230"/>
      <c r="AO235" s="34"/>
      <c r="AP235" s="34"/>
      <c r="AQ235" s="315"/>
      <c r="AR235" s="198"/>
      <c r="AS235" s="198"/>
      <c r="AT235" s="198"/>
      <c r="AU235" s="198"/>
      <c r="AV235" s="47"/>
      <c r="AW235" s="47"/>
      <c r="AX235" s="47"/>
      <c r="AY235" s="47"/>
      <c r="AZ235" s="47"/>
      <c r="BA235" s="47"/>
      <c r="BB235" s="47"/>
      <c r="BC235" s="47"/>
      <c r="BD235" s="47">
        <f t="shared" ref="BD235:BD236" si="480">SUM(AV235:BC235)</f>
        <v>0</v>
      </c>
      <c r="BE235" s="47">
        <f t="shared" ref="BE235:BE236" si="481">R235+S235-BD235</f>
        <v>3000000</v>
      </c>
      <c r="BF235" s="299"/>
      <c r="BG235" s="47"/>
    </row>
    <row r="236" spans="1:59" s="39" customFormat="1" ht="45" x14ac:dyDescent="0.25">
      <c r="A236" s="34">
        <v>6</v>
      </c>
      <c r="B236" s="173"/>
      <c r="C236" s="86" t="s">
        <v>453</v>
      </c>
      <c r="D236" s="87" t="s">
        <v>515</v>
      </c>
      <c r="E236" s="89" t="s">
        <v>766</v>
      </c>
      <c r="F236" s="89" t="s">
        <v>765</v>
      </c>
      <c r="G236" s="89" t="s">
        <v>261</v>
      </c>
      <c r="H236" s="90">
        <v>138</v>
      </c>
      <c r="I236" s="86" t="s">
        <v>262</v>
      </c>
      <c r="J236" s="94">
        <v>1</v>
      </c>
      <c r="K236" s="95" t="s">
        <v>263</v>
      </c>
      <c r="L236" s="95"/>
      <c r="M236" s="95"/>
      <c r="N236" s="95"/>
      <c r="O236" s="86">
        <f>SUM(K236:N236)</f>
        <v>0</v>
      </c>
      <c r="P236" s="92" t="s">
        <v>773</v>
      </c>
      <c r="Q236" s="96">
        <v>3400000</v>
      </c>
      <c r="R236" s="96"/>
      <c r="S236" s="96">
        <v>3000000</v>
      </c>
      <c r="T236" s="94">
        <v>1</v>
      </c>
      <c r="U236" s="95" t="s">
        <v>280</v>
      </c>
      <c r="V236" s="95"/>
      <c r="W236" s="95"/>
      <c r="X236" s="95"/>
      <c r="Y236" s="86">
        <f>SUM(U236:X236)</f>
        <v>0</v>
      </c>
      <c r="Z236" s="154" t="s">
        <v>680</v>
      </c>
      <c r="AA236" s="96"/>
      <c r="AB236" s="96"/>
      <c r="AC236" s="96"/>
      <c r="AD236" s="96"/>
      <c r="AE236" s="96"/>
      <c r="AF236" s="96"/>
      <c r="AG236" s="96"/>
      <c r="AH236" s="96">
        <f t="shared" si="477"/>
        <v>0</v>
      </c>
      <c r="AI236" s="96">
        <f t="shared" si="478"/>
        <v>0</v>
      </c>
      <c r="AJ236" s="96">
        <f t="shared" si="479"/>
        <v>3000000</v>
      </c>
      <c r="AK236" s="37"/>
      <c r="AL236" s="37"/>
      <c r="AM236" s="37"/>
      <c r="AN236" s="230"/>
      <c r="AO236" s="34"/>
      <c r="AP236" s="34"/>
      <c r="AQ236" s="315"/>
      <c r="AR236" s="198"/>
      <c r="AS236" s="198"/>
      <c r="AT236" s="198"/>
      <c r="AU236" s="198"/>
      <c r="AV236" s="47"/>
      <c r="AW236" s="47"/>
      <c r="AX236" s="47"/>
      <c r="AY236" s="47"/>
      <c r="AZ236" s="47"/>
      <c r="BA236" s="47"/>
      <c r="BB236" s="47"/>
      <c r="BC236" s="47"/>
      <c r="BD236" s="47">
        <f t="shared" si="480"/>
        <v>0</v>
      </c>
      <c r="BE236" s="47">
        <f t="shared" si="481"/>
        <v>3000000</v>
      </c>
      <c r="BF236" s="299"/>
      <c r="BG236" s="47"/>
    </row>
    <row r="237" spans="1:59" s="39" customFormat="1" x14ac:dyDescent="0.25">
      <c r="A237" s="34"/>
      <c r="B237" s="173"/>
      <c r="C237" s="86"/>
      <c r="D237" s="87"/>
      <c r="E237" s="98"/>
      <c r="F237" s="98"/>
      <c r="G237" s="98"/>
      <c r="H237" s="90"/>
      <c r="I237" s="86"/>
      <c r="J237" s="103"/>
      <c r="K237" s="103"/>
      <c r="L237" s="99"/>
      <c r="M237" s="99"/>
      <c r="N237" s="103"/>
      <c r="O237" s="86"/>
      <c r="P237" s="92"/>
      <c r="Q237" s="104"/>
      <c r="R237" s="104"/>
      <c r="S237" s="104"/>
      <c r="T237" s="103"/>
      <c r="U237" s="103"/>
      <c r="V237" s="99"/>
      <c r="W237" s="99"/>
      <c r="X237" s="103"/>
      <c r="Y237" s="86"/>
      <c r="Z237" s="154"/>
      <c r="AA237" s="104"/>
      <c r="AB237" s="104"/>
      <c r="AC237" s="104"/>
      <c r="AD237" s="104"/>
      <c r="AE237" s="104"/>
      <c r="AF237" s="104"/>
      <c r="AG237" s="104"/>
      <c r="AH237" s="104"/>
      <c r="AI237" s="104"/>
      <c r="AJ237" s="104"/>
      <c r="AK237" s="37"/>
      <c r="AL237" s="37"/>
      <c r="AM237" s="37"/>
      <c r="AN237" s="230"/>
      <c r="AO237" s="34"/>
      <c r="AP237" s="34"/>
      <c r="AQ237" s="315"/>
      <c r="AR237" s="198"/>
      <c r="AS237" s="198"/>
      <c r="AT237" s="198"/>
      <c r="AU237" s="198"/>
      <c r="AV237" s="47"/>
      <c r="AW237" s="47"/>
      <c r="AX237" s="47"/>
      <c r="AY237" s="47"/>
      <c r="AZ237" s="47"/>
      <c r="BA237" s="47"/>
      <c r="BB237" s="47"/>
      <c r="BC237" s="47"/>
      <c r="BD237" s="47"/>
      <c r="BE237" s="47"/>
      <c r="BF237" s="299"/>
      <c r="BG237" s="47"/>
    </row>
    <row r="238" spans="1:59" s="9" customFormat="1" ht="15.75" x14ac:dyDescent="0.25">
      <c r="A238" s="5"/>
      <c r="B238" s="172"/>
      <c r="C238" s="73"/>
      <c r="D238" s="142" t="s">
        <v>167</v>
      </c>
      <c r="E238" s="74"/>
      <c r="F238" s="74"/>
      <c r="G238" s="75"/>
      <c r="H238" s="76">
        <f>SUM(H239:H242)</f>
        <v>310</v>
      </c>
      <c r="I238" s="74">
        <f t="shared" ref="I238:Y238" si="482">SUM(I239:I242)</f>
        <v>0</v>
      </c>
      <c r="J238" s="73">
        <f t="shared" si="482"/>
        <v>3</v>
      </c>
      <c r="K238" s="73">
        <f t="shared" si="482"/>
        <v>6</v>
      </c>
      <c r="L238" s="73">
        <f t="shared" si="482"/>
        <v>0</v>
      </c>
      <c r="M238" s="73">
        <f t="shared" si="482"/>
        <v>0</v>
      </c>
      <c r="N238" s="73">
        <f t="shared" si="482"/>
        <v>3</v>
      </c>
      <c r="O238" s="73">
        <f t="shared" si="482"/>
        <v>9</v>
      </c>
      <c r="P238" s="381">
        <f t="shared" si="482"/>
        <v>0</v>
      </c>
      <c r="Q238" s="77">
        <f t="shared" si="482"/>
        <v>5900000</v>
      </c>
      <c r="R238" s="77">
        <f t="shared" si="482"/>
        <v>0</v>
      </c>
      <c r="S238" s="77">
        <f t="shared" si="482"/>
        <v>5700000</v>
      </c>
      <c r="T238" s="73">
        <f t="shared" si="482"/>
        <v>3</v>
      </c>
      <c r="U238" s="73">
        <f t="shared" si="482"/>
        <v>4</v>
      </c>
      <c r="V238" s="73">
        <f t="shared" si="482"/>
        <v>0</v>
      </c>
      <c r="W238" s="73">
        <f t="shared" si="482"/>
        <v>0</v>
      </c>
      <c r="X238" s="73">
        <f t="shared" si="482"/>
        <v>6</v>
      </c>
      <c r="Y238" s="73">
        <f t="shared" si="482"/>
        <v>10</v>
      </c>
      <c r="Z238" s="335"/>
      <c r="AA238" s="77">
        <f>SUM(AA239,AA240,AA241)</f>
        <v>0</v>
      </c>
      <c r="AB238" s="77">
        <f t="shared" ref="AB238:AJ238" si="483">SUM(AB239,AB240,AB241)</f>
        <v>0</v>
      </c>
      <c r="AC238" s="77">
        <f t="shared" si="483"/>
        <v>0</v>
      </c>
      <c r="AD238" s="77">
        <f t="shared" si="483"/>
        <v>0</v>
      </c>
      <c r="AE238" s="77">
        <f t="shared" si="483"/>
        <v>0</v>
      </c>
      <c r="AF238" s="77">
        <f t="shared" si="483"/>
        <v>0</v>
      </c>
      <c r="AG238" s="77">
        <f t="shared" si="483"/>
        <v>0</v>
      </c>
      <c r="AH238" s="77">
        <f t="shared" si="483"/>
        <v>0</v>
      </c>
      <c r="AI238" s="77">
        <f t="shared" si="483"/>
        <v>0</v>
      </c>
      <c r="AJ238" s="77">
        <f t="shared" si="483"/>
        <v>5700000</v>
      </c>
      <c r="AK238" s="5"/>
      <c r="AL238" s="5"/>
      <c r="AM238" s="5"/>
      <c r="AN238" s="229"/>
      <c r="AO238" s="6"/>
      <c r="AP238" s="6"/>
      <c r="AQ238" s="314"/>
      <c r="AR238" s="215"/>
      <c r="AS238" s="215"/>
      <c r="AT238" s="215"/>
      <c r="AU238" s="215"/>
      <c r="AV238" s="214">
        <f>SUM(AV239,AV240,AV241)</f>
        <v>0</v>
      </c>
      <c r="AW238" s="214">
        <f t="shared" ref="AW238:BG238" si="484">SUM(AW239,AW240,AW241)</f>
        <v>0</v>
      </c>
      <c r="AX238" s="214">
        <f t="shared" si="484"/>
        <v>0</v>
      </c>
      <c r="AY238" s="214">
        <f t="shared" si="484"/>
        <v>0</v>
      </c>
      <c r="AZ238" s="214">
        <f t="shared" si="484"/>
        <v>0</v>
      </c>
      <c r="BA238" s="214">
        <f t="shared" si="484"/>
        <v>0</v>
      </c>
      <c r="BB238" s="214">
        <f t="shared" si="484"/>
        <v>0</v>
      </c>
      <c r="BC238" s="214">
        <f t="shared" si="484"/>
        <v>0</v>
      </c>
      <c r="BD238" s="214">
        <f t="shared" si="484"/>
        <v>0</v>
      </c>
      <c r="BE238" s="214">
        <f t="shared" si="484"/>
        <v>5700000</v>
      </c>
      <c r="BF238" s="298">
        <f t="shared" si="484"/>
        <v>0</v>
      </c>
      <c r="BG238" s="214">
        <f t="shared" si="484"/>
        <v>0</v>
      </c>
    </row>
    <row r="239" spans="1:59" s="39" customFormat="1" ht="36" x14ac:dyDescent="0.25">
      <c r="A239" s="34">
        <v>6</v>
      </c>
      <c r="B239" s="173"/>
      <c r="C239" s="86" t="s">
        <v>445</v>
      </c>
      <c r="D239" s="87" t="s">
        <v>558</v>
      </c>
      <c r="E239" s="89" t="s">
        <v>229</v>
      </c>
      <c r="F239" s="87" t="s">
        <v>167</v>
      </c>
      <c r="G239" s="98" t="s">
        <v>230</v>
      </c>
      <c r="H239" s="90">
        <v>75</v>
      </c>
      <c r="I239" s="86" t="s">
        <v>231</v>
      </c>
      <c r="J239" s="86">
        <v>1</v>
      </c>
      <c r="K239" s="86">
        <v>3</v>
      </c>
      <c r="L239" s="95" t="s">
        <v>232</v>
      </c>
      <c r="M239" s="95"/>
      <c r="N239" s="86">
        <v>3</v>
      </c>
      <c r="O239" s="86">
        <f>SUM(K239:N239)</f>
        <v>6</v>
      </c>
      <c r="P239" s="92" t="s">
        <v>233</v>
      </c>
      <c r="Q239" s="93">
        <v>2100000</v>
      </c>
      <c r="R239" s="93"/>
      <c r="S239" s="93">
        <v>2100000</v>
      </c>
      <c r="T239" s="86">
        <v>1</v>
      </c>
      <c r="U239" s="86">
        <v>3</v>
      </c>
      <c r="V239" s="95"/>
      <c r="W239" s="95"/>
      <c r="X239" s="86">
        <v>3</v>
      </c>
      <c r="Y239" s="86">
        <f>SUM(U239:X239)</f>
        <v>6</v>
      </c>
      <c r="Z239" s="154" t="s">
        <v>647</v>
      </c>
      <c r="AA239" s="93"/>
      <c r="AB239" s="93"/>
      <c r="AC239" s="93"/>
      <c r="AD239" s="93"/>
      <c r="AE239" s="93"/>
      <c r="AF239" s="93"/>
      <c r="AG239" s="93"/>
      <c r="AH239" s="93">
        <f t="shared" ref="AH239:AH241" si="485">ROUND((SUM(AA239,AB239,AC239,AD239,AE239,AG239)/1.16*0.03),2)</f>
        <v>0</v>
      </c>
      <c r="AI239" s="93">
        <f t="shared" ref="AI239:AI241" si="486">SUM(AA239:AH239)</f>
        <v>0</v>
      </c>
      <c r="AJ239" s="93">
        <f t="shared" ref="AJ239:AJ241" si="487">S239+R239-AI239</f>
        <v>2100000</v>
      </c>
      <c r="AK239" s="37"/>
      <c r="AL239" s="37"/>
      <c r="AM239" s="37"/>
      <c r="AN239" s="230"/>
      <c r="AO239" s="34"/>
      <c r="AP239" s="34"/>
      <c r="AQ239" s="315"/>
      <c r="AR239" s="198"/>
      <c r="AS239" s="198"/>
      <c r="AT239" s="198"/>
      <c r="AU239" s="198"/>
      <c r="AV239" s="47"/>
      <c r="AW239" s="47"/>
      <c r="AX239" s="47"/>
      <c r="AY239" s="47"/>
      <c r="AZ239" s="47"/>
      <c r="BA239" s="47"/>
      <c r="BB239" s="47"/>
      <c r="BC239" s="47"/>
      <c r="BD239" s="47">
        <f t="shared" ref="BD239:BD241" si="488">SUM(AV239:BC239)</f>
        <v>0</v>
      </c>
      <c r="BE239" s="47">
        <f t="shared" ref="BE239:BE241" si="489">R239+S239-BD239</f>
        <v>2100000</v>
      </c>
      <c r="BF239" s="299"/>
      <c r="BG239" s="47"/>
    </row>
    <row r="240" spans="1:59" s="39" customFormat="1" ht="33.75" x14ac:dyDescent="0.25">
      <c r="A240" s="34">
        <v>6</v>
      </c>
      <c r="B240" s="173"/>
      <c r="C240" s="86" t="s">
        <v>458</v>
      </c>
      <c r="D240" s="87" t="s">
        <v>559</v>
      </c>
      <c r="E240" s="89" t="s">
        <v>277</v>
      </c>
      <c r="F240" s="87" t="s">
        <v>167</v>
      </c>
      <c r="G240" s="109" t="s">
        <v>278</v>
      </c>
      <c r="H240" s="90">
        <v>61</v>
      </c>
      <c r="I240" s="86" t="s">
        <v>279</v>
      </c>
      <c r="J240" s="86">
        <v>1</v>
      </c>
      <c r="K240" s="95" t="s">
        <v>280</v>
      </c>
      <c r="L240" s="87"/>
      <c r="M240" s="87"/>
      <c r="N240" s="87"/>
      <c r="O240" s="86">
        <f>SUM(K240:N240)</f>
        <v>0</v>
      </c>
      <c r="P240" s="92" t="s">
        <v>281</v>
      </c>
      <c r="Q240" s="78">
        <v>1400000</v>
      </c>
      <c r="R240" s="78"/>
      <c r="S240" s="78">
        <v>1400000</v>
      </c>
      <c r="T240" s="86">
        <v>1</v>
      </c>
      <c r="U240" s="95" t="s">
        <v>142</v>
      </c>
      <c r="V240" s="87"/>
      <c r="W240" s="87"/>
      <c r="X240" s="86">
        <v>3</v>
      </c>
      <c r="Y240" s="86">
        <f>SUM(U240:X240)</f>
        <v>3</v>
      </c>
      <c r="Z240" s="154" t="s">
        <v>723</v>
      </c>
      <c r="AA240" s="78"/>
      <c r="AB240" s="78"/>
      <c r="AC240" s="78"/>
      <c r="AD240" s="78"/>
      <c r="AE240" s="78"/>
      <c r="AF240" s="78"/>
      <c r="AG240" s="78"/>
      <c r="AH240" s="78">
        <f t="shared" si="485"/>
        <v>0</v>
      </c>
      <c r="AI240" s="78">
        <f t="shared" si="486"/>
        <v>0</v>
      </c>
      <c r="AJ240" s="78">
        <f t="shared" si="487"/>
        <v>1400000</v>
      </c>
      <c r="AK240" s="37"/>
      <c r="AL240" s="37"/>
      <c r="AM240" s="37"/>
      <c r="AN240" s="230"/>
      <c r="AO240" s="34"/>
      <c r="AP240" s="34"/>
      <c r="AQ240" s="315"/>
      <c r="AR240" s="198"/>
      <c r="AS240" s="198"/>
      <c r="AT240" s="198"/>
      <c r="AU240" s="198"/>
      <c r="AV240" s="47"/>
      <c r="AW240" s="47"/>
      <c r="AX240" s="47"/>
      <c r="AY240" s="47"/>
      <c r="AZ240" s="47"/>
      <c r="BA240" s="47"/>
      <c r="BB240" s="47"/>
      <c r="BC240" s="47"/>
      <c r="BD240" s="47">
        <f t="shared" si="488"/>
        <v>0</v>
      </c>
      <c r="BE240" s="47">
        <f t="shared" si="489"/>
        <v>1400000</v>
      </c>
      <c r="BF240" s="299"/>
      <c r="BG240" s="47"/>
    </row>
    <row r="241" spans="1:59" s="39" customFormat="1" ht="33.75" x14ac:dyDescent="0.25">
      <c r="A241" s="34">
        <v>6</v>
      </c>
      <c r="B241" s="173"/>
      <c r="C241" s="86" t="s">
        <v>490</v>
      </c>
      <c r="D241" s="98" t="s">
        <v>516</v>
      </c>
      <c r="E241" s="98" t="s">
        <v>397</v>
      </c>
      <c r="F241" s="98" t="s">
        <v>167</v>
      </c>
      <c r="G241" s="98" t="s">
        <v>398</v>
      </c>
      <c r="H241" s="90">
        <v>174</v>
      </c>
      <c r="I241" s="86" t="s">
        <v>399</v>
      </c>
      <c r="J241" s="103">
        <v>1</v>
      </c>
      <c r="K241" s="103">
        <v>3</v>
      </c>
      <c r="L241" s="99" t="s">
        <v>44</v>
      </c>
      <c r="M241" s="99"/>
      <c r="N241" s="99"/>
      <c r="O241" s="86">
        <f>SUM(K241:N241)</f>
        <v>3</v>
      </c>
      <c r="P241" s="92" t="s">
        <v>400</v>
      </c>
      <c r="Q241" s="104">
        <v>2400000</v>
      </c>
      <c r="R241" s="104"/>
      <c r="S241" s="104">
        <v>2200000</v>
      </c>
      <c r="T241" s="103">
        <v>1</v>
      </c>
      <c r="U241" s="103">
        <v>1</v>
      </c>
      <c r="V241" s="99" t="s">
        <v>648</v>
      </c>
      <c r="W241" s="99"/>
      <c r="X241" s="99"/>
      <c r="Y241" s="86">
        <f>SUM(U241:X241)</f>
        <v>1</v>
      </c>
      <c r="Z241" s="154" t="s">
        <v>724</v>
      </c>
      <c r="AA241" s="104"/>
      <c r="AB241" s="104"/>
      <c r="AC241" s="104"/>
      <c r="AD241" s="104"/>
      <c r="AE241" s="104"/>
      <c r="AF241" s="104"/>
      <c r="AG241" s="104"/>
      <c r="AH241" s="104">
        <f t="shared" si="485"/>
        <v>0</v>
      </c>
      <c r="AI241" s="104">
        <f t="shared" si="486"/>
        <v>0</v>
      </c>
      <c r="AJ241" s="104">
        <f t="shared" si="487"/>
        <v>2200000</v>
      </c>
      <c r="AK241" s="37"/>
      <c r="AL241" s="37"/>
      <c r="AM241" s="37"/>
      <c r="AN241" s="230"/>
      <c r="AO241" s="34"/>
      <c r="AP241" s="34"/>
      <c r="AQ241" s="315"/>
      <c r="AR241" s="198"/>
      <c r="AS241" s="198"/>
      <c r="AT241" s="198"/>
      <c r="AU241" s="198"/>
      <c r="AV241" s="47"/>
      <c r="AW241" s="47"/>
      <c r="AX241" s="47"/>
      <c r="AY241" s="47"/>
      <c r="AZ241" s="47"/>
      <c r="BA241" s="47"/>
      <c r="BB241" s="47"/>
      <c r="BC241" s="47"/>
      <c r="BD241" s="47">
        <f t="shared" si="488"/>
        <v>0</v>
      </c>
      <c r="BE241" s="47">
        <f t="shared" si="489"/>
        <v>2200000</v>
      </c>
      <c r="BF241" s="299"/>
      <c r="BG241" s="47"/>
    </row>
    <row r="242" spans="1:59" s="39" customFormat="1" ht="15.75" thickBot="1" x14ac:dyDescent="0.3">
      <c r="A242" s="34"/>
      <c r="B242" s="191"/>
      <c r="C242" s="192"/>
      <c r="D242" s="193"/>
      <c r="E242" s="261"/>
      <c r="F242" s="261"/>
      <c r="G242" s="261"/>
      <c r="H242" s="195"/>
      <c r="I242" s="192"/>
      <c r="J242" s="262"/>
      <c r="K242" s="262"/>
      <c r="L242" s="263"/>
      <c r="M242" s="263"/>
      <c r="N242" s="262"/>
      <c r="O242" s="192"/>
      <c r="P242" s="389"/>
      <c r="Q242" s="264"/>
      <c r="R242" s="264"/>
      <c r="S242" s="264"/>
      <c r="T242" s="262"/>
      <c r="U242" s="262"/>
      <c r="V242" s="263"/>
      <c r="W242" s="263"/>
      <c r="X242" s="262"/>
      <c r="Y242" s="192"/>
      <c r="Z242" s="344"/>
      <c r="AA242" s="264"/>
      <c r="AB242" s="264"/>
      <c r="AC242" s="264"/>
      <c r="AD242" s="264"/>
      <c r="AE242" s="264"/>
      <c r="AF242" s="264"/>
      <c r="AG242" s="264"/>
      <c r="AH242" s="264"/>
      <c r="AI242" s="264"/>
      <c r="AJ242" s="264"/>
      <c r="AK242" s="251"/>
      <c r="AL242" s="251"/>
      <c r="AM242" s="251"/>
      <c r="AN242" s="252"/>
      <c r="AO242" s="253"/>
      <c r="AP242" s="253"/>
      <c r="AQ242" s="317"/>
      <c r="AR242" s="254"/>
      <c r="AS242" s="254"/>
      <c r="AT242" s="254"/>
      <c r="AU242" s="254"/>
      <c r="AV242" s="255"/>
      <c r="AW242" s="255"/>
      <c r="AX242" s="255"/>
      <c r="AY242" s="255"/>
      <c r="AZ242" s="255"/>
      <c r="BA242" s="255"/>
      <c r="BB242" s="255"/>
      <c r="BC242" s="255"/>
      <c r="BD242" s="255"/>
      <c r="BE242" s="255"/>
      <c r="BF242" s="300"/>
      <c r="BG242" s="255"/>
    </row>
    <row r="243" spans="1:59" ht="19.5" thickBot="1" x14ac:dyDescent="0.3">
      <c r="A243" s="63"/>
      <c r="B243" s="171"/>
      <c r="C243" s="65"/>
      <c r="D243" s="71" t="s">
        <v>571</v>
      </c>
      <c r="E243" s="66"/>
      <c r="F243" s="66"/>
      <c r="G243" s="67"/>
      <c r="H243" s="68">
        <f>SUM(H245)</f>
        <v>1663</v>
      </c>
      <c r="I243" s="66"/>
      <c r="J243" s="65">
        <f t="shared" ref="J243:O243" si="490">SUM(J245)</f>
        <v>8</v>
      </c>
      <c r="K243" s="65">
        <f t="shared" si="490"/>
        <v>13</v>
      </c>
      <c r="L243" s="65">
        <f t="shared" si="490"/>
        <v>0</v>
      </c>
      <c r="M243" s="65">
        <f t="shared" si="490"/>
        <v>0</v>
      </c>
      <c r="N243" s="65">
        <f t="shared" si="490"/>
        <v>4</v>
      </c>
      <c r="O243" s="65">
        <f t="shared" si="490"/>
        <v>17</v>
      </c>
      <c r="P243" s="382"/>
      <c r="Q243" s="69">
        <f t="shared" ref="Q243:R243" si="491">SUM(Q245)</f>
        <v>15300000</v>
      </c>
      <c r="R243" s="69">
        <f t="shared" si="491"/>
        <v>0</v>
      </c>
      <c r="S243" s="70">
        <f>SUM(S245)</f>
        <v>19898491.609999999</v>
      </c>
      <c r="T243" s="65">
        <f t="shared" ref="T243:Y243" si="492">SUM(T245)</f>
        <v>8</v>
      </c>
      <c r="U243" s="65">
        <f t="shared" si="492"/>
        <v>13</v>
      </c>
      <c r="V243" s="65">
        <f t="shared" si="492"/>
        <v>0</v>
      </c>
      <c r="W243" s="65">
        <f t="shared" si="492"/>
        <v>0</v>
      </c>
      <c r="X243" s="65">
        <f t="shared" si="492"/>
        <v>6</v>
      </c>
      <c r="Y243" s="65">
        <f t="shared" si="492"/>
        <v>19</v>
      </c>
      <c r="Z243" s="336"/>
      <c r="AA243" s="69">
        <f t="shared" ref="AA243:AJ243" si="493">SUM(AA245)</f>
        <v>4933624.6399999997</v>
      </c>
      <c r="AB243" s="69">
        <f t="shared" si="493"/>
        <v>416885.98</v>
      </c>
      <c r="AC243" s="69">
        <f t="shared" si="493"/>
        <v>492950.18</v>
      </c>
      <c r="AD243" s="69">
        <f t="shared" si="493"/>
        <v>0</v>
      </c>
      <c r="AE243" s="69">
        <f t="shared" si="493"/>
        <v>0</v>
      </c>
      <c r="AF243" s="69">
        <f t="shared" si="493"/>
        <v>0</v>
      </c>
      <c r="AG243" s="69">
        <f t="shared" si="493"/>
        <v>0</v>
      </c>
      <c r="AH243" s="69">
        <f t="shared" si="493"/>
        <v>151123.99</v>
      </c>
      <c r="AI243" s="69">
        <f t="shared" si="493"/>
        <v>5994584.7899999991</v>
      </c>
      <c r="AJ243" s="69">
        <f t="shared" si="493"/>
        <v>13903906.82</v>
      </c>
      <c r="AK243" s="66"/>
      <c r="AL243" s="66"/>
      <c r="AM243" s="66"/>
      <c r="AN243" s="66"/>
      <c r="AO243" s="66"/>
      <c r="AP243" s="66"/>
      <c r="AQ243" s="313"/>
      <c r="AR243" s="66"/>
      <c r="AS243" s="66"/>
      <c r="AT243" s="66"/>
      <c r="AU243" s="66"/>
      <c r="AV243" s="69">
        <f t="shared" ref="AV243:BG243" si="494">SUM(AV245)</f>
        <v>0</v>
      </c>
      <c r="AW243" s="69">
        <f t="shared" si="494"/>
        <v>0</v>
      </c>
      <c r="AX243" s="69">
        <f t="shared" si="494"/>
        <v>0</v>
      </c>
      <c r="AY243" s="69">
        <f t="shared" si="494"/>
        <v>0</v>
      </c>
      <c r="AZ243" s="69">
        <f t="shared" si="494"/>
        <v>0</v>
      </c>
      <c r="BA243" s="69">
        <f t="shared" si="494"/>
        <v>0</v>
      </c>
      <c r="BB243" s="69">
        <f t="shared" si="494"/>
        <v>0</v>
      </c>
      <c r="BC243" s="69">
        <f t="shared" si="494"/>
        <v>0</v>
      </c>
      <c r="BD243" s="69">
        <f t="shared" si="494"/>
        <v>0</v>
      </c>
      <c r="BE243" s="69">
        <f t="shared" si="494"/>
        <v>19898491.609999999</v>
      </c>
      <c r="BF243" s="297">
        <f t="shared" si="494"/>
        <v>0</v>
      </c>
      <c r="BG243" s="69">
        <f t="shared" si="494"/>
        <v>0</v>
      </c>
    </row>
    <row r="244" spans="1:59" s="39" customFormat="1" x14ac:dyDescent="0.25">
      <c r="A244" s="190"/>
      <c r="B244" s="265"/>
      <c r="C244" s="242"/>
      <c r="D244" s="243"/>
      <c r="E244" s="266"/>
      <c r="F244" s="266"/>
      <c r="G244" s="266"/>
      <c r="H244" s="245"/>
      <c r="I244" s="242"/>
      <c r="J244" s="267"/>
      <c r="K244" s="267"/>
      <c r="L244" s="268"/>
      <c r="M244" s="268"/>
      <c r="N244" s="267"/>
      <c r="O244" s="242"/>
      <c r="P244" s="385"/>
      <c r="Q244" s="269"/>
      <c r="R244" s="269"/>
      <c r="S244" s="269"/>
      <c r="T244" s="267"/>
      <c r="U244" s="267"/>
      <c r="V244" s="268"/>
      <c r="W244" s="268"/>
      <c r="X244" s="267"/>
      <c r="Y244" s="242"/>
      <c r="Z244" s="340"/>
      <c r="AA244" s="269"/>
      <c r="AB244" s="269"/>
      <c r="AC244" s="269"/>
      <c r="AD244" s="269"/>
      <c r="AE244" s="269"/>
      <c r="AF244" s="269"/>
      <c r="AG244" s="269"/>
      <c r="AH244" s="269"/>
      <c r="AI244" s="269"/>
      <c r="AJ244" s="269"/>
      <c r="AK244" s="270"/>
      <c r="AL244" s="270"/>
      <c r="AM244" s="270"/>
      <c r="AN244" s="271"/>
      <c r="AO244" s="272"/>
      <c r="AP244" s="272"/>
      <c r="AQ244" s="319"/>
      <c r="AR244" s="273"/>
      <c r="AS244" s="273"/>
      <c r="AT244" s="273"/>
      <c r="AU244" s="273"/>
      <c r="AV244" s="274"/>
      <c r="AW244" s="274"/>
      <c r="AX244" s="274"/>
      <c r="AY244" s="274"/>
      <c r="AZ244" s="274"/>
      <c r="BA244" s="274"/>
      <c r="BB244" s="274"/>
      <c r="BC244" s="274"/>
      <c r="BD244" s="274"/>
      <c r="BE244" s="274"/>
      <c r="BF244" s="302"/>
      <c r="BG244" s="274"/>
    </row>
    <row r="245" spans="1:59" s="9" customFormat="1" ht="15.75" x14ac:dyDescent="0.25">
      <c r="A245" s="275"/>
      <c r="B245" s="172"/>
      <c r="C245" s="73"/>
      <c r="D245" s="142" t="s">
        <v>53</v>
      </c>
      <c r="E245" s="74"/>
      <c r="F245" s="74"/>
      <c r="G245" s="75"/>
      <c r="H245" s="76">
        <f>SUM(H246:H254)</f>
        <v>1663</v>
      </c>
      <c r="I245" s="74">
        <f t="shared" ref="I245:Y245" si="495">SUM(I246:I254)</f>
        <v>0</v>
      </c>
      <c r="J245" s="73">
        <f t="shared" si="495"/>
        <v>8</v>
      </c>
      <c r="K245" s="73">
        <f t="shared" si="495"/>
        <v>13</v>
      </c>
      <c r="L245" s="73">
        <f t="shared" si="495"/>
        <v>0</v>
      </c>
      <c r="M245" s="73">
        <f t="shared" si="495"/>
        <v>0</v>
      </c>
      <c r="N245" s="73">
        <f t="shared" si="495"/>
        <v>4</v>
      </c>
      <c r="O245" s="73">
        <f t="shared" si="495"/>
        <v>17</v>
      </c>
      <c r="P245" s="381">
        <f t="shared" si="495"/>
        <v>0</v>
      </c>
      <c r="Q245" s="77">
        <f t="shared" si="495"/>
        <v>15300000</v>
      </c>
      <c r="R245" s="77">
        <f t="shared" si="495"/>
        <v>0</v>
      </c>
      <c r="S245" s="77">
        <f t="shared" si="495"/>
        <v>19898491.609999999</v>
      </c>
      <c r="T245" s="73">
        <f t="shared" si="495"/>
        <v>8</v>
      </c>
      <c r="U245" s="73">
        <f t="shared" si="495"/>
        <v>13</v>
      </c>
      <c r="V245" s="73">
        <f t="shared" si="495"/>
        <v>0</v>
      </c>
      <c r="W245" s="73">
        <f t="shared" si="495"/>
        <v>0</v>
      </c>
      <c r="X245" s="73">
        <f t="shared" si="495"/>
        <v>6</v>
      </c>
      <c r="Y245" s="73">
        <f t="shared" si="495"/>
        <v>19</v>
      </c>
      <c r="Z245" s="335"/>
      <c r="AA245" s="77">
        <f t="shared" ref="AA245:AJ245" si="496">SUM(AA246,AA247,AA248,AA249,AA250,AA251,AA252,AA253)</f>
        <v>4933624.6399999997</v>
      </c>
      <c r="AB245" s="77">
        <f t="shared" si="496"/>
        <v>416885.98</v>
      </c>
      <c r="AC245" s="77">
        <f t="shared" si="496"/>
        <v>492950.18</v>
      </c>
      <c r="AD245" s="77">
        <f t="shared" si="496"/>
        <v>0</v>
      </c>
      <c r="AE245" s="77">
        <f t="shared" si="496"/>
        <v>0</v>
      </c>
      <c r="AF245" s="77">
        <f t="shared" si="496"/>
        <v>0</v>
      </c>
      <c r="AG245" s="77">
        <f t="shared" si="496"/>
        <v>0</v>
      </c>
      <c r="AH245" s="77">
        <f t="shared" si="496"/>
        <v>151123.99</v>
      </c>
      <c r="AI245" s="77">
        <f t="shared" si="496"/>
        <v>5994584.7899999991</v>
      </c>
      <c r="AJ245" s="77">
        <f t="shared" si="496"/>
        <v>13903906.82</v>
      </c>
      <c r="AK245" s="5"/>
      <c r="AL245" s="5"/>
      <c r="AM245" s="5"/>
      <c r="AN245" s="229"/>
      <c r="AO245" s="6"/>
      <c r="AP245" s="6"/>
      <c r="AQ245" s="314"/>
      <c r="AR245" s="215"/>
      <c r="AS245" s="215"/>
      <c r="AT245" s="215"/>
      <c r="AU245" s="215"/>
      <c r="AV245" s="214">
        <f>SUM(AV246,AV247,AV248,AV249,AV250,AV251,AV252,AV253)</f>
        <v>0</v>
      </c>
      <c r="AW245" s="214">
        <f t="shared" ref="AW245:BG245" si="497">SUM(AW246,AW247,AW248,AW249,AW250,AW251,AW252,AW253)</f>
        <v>0</v>
      </c>
      <c r="AX245" s="214">
        <f t="shared" si="497"/>
        <v>0</v>
      </c>
      <c r="AY245" s="214">
        <f t="shared" si="497"/>
        <v>0</v>
      </c>
      <c r="AZ245" s="214">
        <f t="shared" si="497"/>
        <v>0</v>
      </c>
      <c r="BA245" s="214">
        <f t="shared" si="497"/>
        <v>0</v>
      </c>
      <c r="BB245" s="214">
        <f t="shared" si="497"/>
        <v>0</v>
      </c>
      <c r="BC245" s="214">
        <f t="shared" si="497"/>
        <v>0</v>
      </c>
      <c r="BD245" s="214">
        <f t="shared" si="497"/>
        <v>0</v>
      </c>
      <c r="BE245" s="214">
        <f t="shared" si="497"/>
        <v>19898491.609999999</v>
      </c>
      <c r="BF245" s="298">
        <f t="shared" si="497"/>
        <v>0</v>
      </c>
      <c r="BG245" s="214">
        <f t="shared" si="497"/>
        <v>0</v>
      </c>
    </row>
    <row r="246" spans="1:59" s="39" customFormat="1" ht="36" x14ac:dyDescent="0.25">
      <c r="A246" s="190">
        <v>7</v>
      </c>
      <c r="B246" s="173"/>
      <c r="C246" s="86" t="s">
        <v>408</v>
      </c>
      <c r="D246" s="87" t="s">
        <v>51</v>
      </c>
      <c r="E246" s="87" t="s">
        <v>52</v>
      </c>
      <c r="F246" s="95" t="s">
        <v>53</v>
      </c>
      <c r="G246" s="88" t="s">
        <v>54</v>
      </c>
      <c r="H246" s="90">
        <v>92</v>
      </c>
      <c r="I246" s="87" t="s">
        <v>55</v>
      </c>
      <c r="J246" s="86">
        <v>1</v>
      </c>
      <c r="K246" s="86">
        <v>1</v>
      </c>
      <c r="L246" s="88" t="s">
        <v>56</v>
      </c>
      <c r="M246" s="86"/>
      <c r="N246" s="86"/>
      <c r="O246" s="86">
        <f t="shared" ref="O246:O253" si="498">SUM(K246:N246)</f>
        <v>1</v>
      </c>
      <c r="P246" s="92" t="s">
        <v>57</v>
      </c>
      <c r="Q246" s="93">
        <v>1000000</v>
      </c>
      <c r="R246" s="180"/>
      <c r="S246" s="93">
        <v>1000000</v>
      </c>
      <c r="T246" s="86">
        <v>1</v>
      </c>
      <c r="U246" s="86">
        <v>1</v>
      </c>
      <c r="V246" s="87" t="s">
        <v>650</v>
      </c>
      <c r="W246" s="86"/>
      <c r="X246" s="86"/>
      <c r="Y246" s="86">
        <f t="shared" ref="Y246:Y253" si="499">SUM(U246:X246)</f>
        <v>1</v>
      </c>
      <c r="Z246" s="154" t="s">
        <v>649</v>
      </c>
      <c r="AA246" s="180"/>
      <c r="AB246" s="180"/>
      <c r="AC246" s="180"/>
      <c r="AD246" s="180"/>
      <c r="AE246" s="180"/>
      <c r="AF246" s="180"/>
      <c r="AG246" s="180"/>
      <c r="AH246" s="180">
        <f t="shared" ref="AH246:AH253" si="500">ROUND((SUM(AA246,AB246,AC246,AD246,AE246,AG246)/1.16*0.03),2)</f>
        <v>0</v>
      </c>
      <c r="AI246" s="180">
        <f t="shared" ref="AI246:AI253" si="501">SUM(AA246:AH246)</f>
        <v>0</v>
      </c>
      <c r="AJ246" s="180">
        <f t="shared" ref="AJ246:AJ253" si="502">S246+R246-AI246</f>
        <v>1000000</v>
      </c>
      <c r="AK246" s="37"/>
      <c r="AL246" s="37"/>
      <c r="AM246" s="37"/>
      <c r="AN246" s="230"/>
      <c r="AO246" s="34"/>
      <c r="AP246" s="34"/>
      <c r="AQ246" s="315"/>
      <c r="AR246" s="198"/>
      <c r="AS246" s="198"/>
      <c r="AT246" s="198"/>
      <c r="AU246" s="198"/>
      <c r="AV246" s="47"/>
      <c r="AW246" s="47"/>
      <c r="AX246" s="47"/>
      <c r="AY246" s="47"/>
      <c r="AZ246" s="47"/>
      <c r="BA246" s="47"/>
      <c r="BB246" s="47"/>
      <c r="BC246" s="47"/>
      <c r="BD246" s="47">
        <f t="shared" ref="BD246:BD253" si="503">SUM(AV246:BC246)</f>
        <v>0</v>
      </c>
      <c r="BE246" s="47">
        <f t="shared" ref="BE246:BE253" si="504">R246+S246-BD246</f>
        <v>1000000</v>
      </c>
      <c r="BF246" s="299"/>
      <c r="BG246" s="47"/>
    </row>
    <row r="247" spans="1:59" s="39" customFormat="1" ht="36" x14ac:dyDescent="0.25">
      <c r="A247" s="190">
        <v>7</v>
      </c>
      <c r="B247" s="173"/>
      <c r="C247" s="86" t="s">
        <v>409</v>
      </c>
      <c r="D247" s="87" t="s">
        <v>59</v>
      </c>
      <c r="E247" s="87" t="s">
        <v>60</v>
      </c>
      <c r="F247" s="95" t="s">
        <v>53</v>
      </c>
      <c r="G247" s="88" t="s">
        <v>61</v>
      </c>
      <c r="H247" s="90">
        <v>65</v>
      </c>
      <c r="I247" s="87" t="s">
        <v>62</v>
      </c>
      <c r="J247" s="86">
        <v>1</v>
      </c>
      <c r="K247" s="86">
        <v>1</v>
      </c>
      <c r="L247" s="88" t="s">
        <v>63</v>
      </c>
      <c r="M247" s="86"/>
      <c r="N247" s="86"/>
      <c r="O247" s="86">
        <f t="shared" si="498"/>
        <v>1</v>
      </c>
      <c r="P247" s="92" t="s">
        <v>64</v>
      </c>
      <c r="Q247" s="93">
        <v>1350000</v>
      </c>
      <c r="R247" s="180"/>
      <c r="S247" s="93">
        <v>1200000</v>
      </c>
      <c r="T247" s="86">
        <v>1</v>
      </c>
      <c r="U247" s="86">
        <v>1</v>
      </c>
      <c r="V247" s="87" t="s">
        <v>142</v>
      </c>
      <c r="W247" s="86"/>
      <c r="X247" s="86"/>
      <c r="Y247" s="86">
        <f t="shared" si="499"/>
        <v>1</v>
      </c>
      <c r="Z247" s="154" t="s">
        <v>681</v>
      </c>
      <c r="AA247" s="180"/>
      <c r="AB247" s="180"/>
      <c r="AC247" s="180"/>
      <c r="AD247" s="180"/>
      <c r="AE247" s="180"/>
      <c r="AF247" s="180"/>
      <c r="AG247" s="180"/>
      <c r="AH247" s="180">
        <f t="shared" si="500"/>
        <v>0</v>
      </c>
      <c r="AI247" s="180">
        <f t="shared" si="501"/>
        <v>0</v>
      </c>
      <c r="AJ247" s="180">
        <f t="shared" si="502"/>
        <v>1200000</v>
      </c>
      <c r="AK247" s="37"/>
      <c r="AL247" s="37"/>
      <c r="AM247" s="37"/>
      <c r="AN247" s="230"/>
      <c r="AO247" s="34"/>
      <c r="AP247" s="34"/>
      <c r="AQ247" s="315"/>
      <c r="AR247" s="198"/>
      <c r="AS247" s="198"/>
      <c r="AT247" s="198"/>
      <c r="AU247" s="198"/>
      <c r="AV247" s="47"/>
      <c r="AW247" s="47"/>
      <c r="AX247" s="47"/>
      <c r="AY247" s="47"/>
      <c r="AZ247" s="47"/>
      <c r="BA247" s="47"/>
      <c r="BB247" s="47"/>
      <c r="BC247" s="47"/>
      <c r="BD247" s="47">
        <f t="shared" si="503"/>
        <v>0</v>
      </c>
      <c r="BE247" s="47">
        <f t="shared" si="504"/>
        <v>1200000</v>
      </c>
      <c r="BF247" s="299"/>
      <c r="BG247" s="47"/>
    </row>
    <row r="248" spans="1:59" s="39" customFormat="1" ht="36" x14ac:dyDescent="0.25">
      <c r="A248" s="190">
        <v>7</v>
      </c>
      <c r="B248" s="173"/>
      <c r="C248" s="86" t="s">
        <v>461</v>
      </c>
      <c r="D248" s="87" t="s">
        <v>290</v>
      </c>
      <c r="E248" s="87" t="s">
        <v>291</v>
      </c>
      <c r="F248" s="95" t="s">
        <v>53</v>
      </c>
      <c r="G248" s="89" t="s">
        <v>292</v>
      </c>
      <c r="H248" s="90">
        <v>76</v>
      </c>
      <c r="I248" s="86" t="s">
        <v>293</v>
      </c>
      <c r="J248" s="94">
        <v>1</v>
      </c>
      <c r="K248" s="87" t="s">
        <v>158</v>
      </c>
      <c r="L248" s="87"/>
      <c r="M248" s="87"/>
      <c r="N248" s="87"/>
      <c r="O248" s="86">
        <f t="shared" si="498"/>
        <v>0</v>
      </c>
      <c r="P248" s="92" t="s">
        <v>294</v>
      </c>
      <c r="Q248" s="96">
        <v>2500000</v>
      </c>
      <c r="R248" s="181"/>
      <c r="S248" s="96">
        <v>2000000</v>
      </c>
      <c r="T248" s="94">
        <v>1</v>
      </c>
      <c r="U248" s="87" t="s">
        <v>158</v>
      </c>
      <c r="V248" s="87"/>
      <c r="W248" s="87"/>
      <c r="X248" s="87"/>
      <c r="Y248" s="86">
        <f t="shared" si="499"/>
        <v>0</v>
      </c>
      <c r="Z248" s="154" t="s">
        <v>651</v>
      </c>
      <c r="AA248" s="181"/>
      <c r="AB248" s="181"/>
      <c r="AC248" s="181"/>
      <c r="AD248" s="181"/>
      <c r="AE248" s="181"/>
      <c r="AF248" s="181"/>
      <c r="AG248" s="181"/>
      <c r="AH248" s="181">
        <f t="shared" si="500"/>
        <v>0</v>
      </c>
      <c r="AI248" s="181">
        <f t="shared" si="501"/>
        <v>0</v>
      </c>
      <c r="AJ248" s="181">
        <f t="shared" si="502"/>
        <v>2000000</v>
      </c>
      <c r="AK248" s="37"/>
      <c r="AL248" s="37"/>
      <c r="AM248" s="37"/>
      <c r="AN248" s="230"/>
      <c r="AO248" s="34"/>
      <c r="AP248" s="34"/>
      <c r="AQ248" s="315"/>
      <c r="AR248" s="198"/>
      <c r="AS248" s="198"/>
      <c r="AT248" s="198"/>
      <c r="AU248" s="198"/>
      <c r="AV248" s="47"/>
      <c r="AW248" s="47"/>
      <c r="AX248" s="47"/>
      <c r="AY248" s="47"/>
      <c r="AZ248" s="47"/>
      <c r="BA248" s="47"/>
      <c r="BB248" s="47"/>
      <c r="BC248" s="47"/>
      <c r="BD248" s="47">
        <f t="shared" si="503"/>
        <v>0</v>
      </c>
      <c r="BE248" s="47">
        <f t="shared" si="504"/>
        <v>2000000</v>
      </c>
      <c r="BF248" s="299"/>
      <c r="BG248" s="47"/>
    </row>
    <row r="249" spans="1:59" s="39" customFormat="1" ht="60" x14ac:dyDescent="0.25">
      <c r="A249" s="190">
        <v>7</v>
      </c>
      <c r="B249" s="173"/>
      <c r="C249" s="86" t="s">
        <v>462</v>
      </c>
      <c r="D249" s="87" t="s">
        <v>563</v>
      </c>
      <c r="E249" s="87" t="s">
        <v>295</v>
      </c>
      <c r="F249" s="95" t="s">
        <v>53</v>
      </c>
      <c r="G249" s="89" t="s">
        <v>296</v>
      </c>
      <c r="H249" s="90">
        <v>299</v>
      </c>
      <c r="I249" s="86" t="s">
        <v>297</v>
      </c>
      <c r="J249" s="94">
        <v>1</v>
      </c>
      <c r="K249" s="95" t="s">
        <v>298</v>
      </c>
      <c r="L249" s="95"/>
      <c r="M249" s="95"/>
      <c r="N249" s="95"/>
      <c r="O249" s="86">
        <f t="shared" si="498"/>
        <v>0</v>
      </c>
      <c r="P249" s="92" t="s">
        <v>299</v>
      </c>
      <c r="Q249" s="96">
        <v>2900000</v>
      </c>
      <c r="R249" s="181"/>
      <c r="S249" s="96">
        <v>2500000</v>
      </c>
      <c r="T249" s="94">
        <v>1</v>
      </c>
      <c r="U249" s="95" t="s">
        <v>298</v>
      </c>
      <c r="V249" s="95"/>
      <c r="W249" s="95"/>
      <c r="X249" s="95"/>
      <c r="Y249" s="86">
        <f t="shared" si="499"/>
        <v>0</v>
      </c>
      <c r="Z249" s="154" t="s">
        <v>769</v>
      </c>
      <c r="AA249" s="181"/>
      <c r="AB249" s="181"/>
      <c r="AC249" s="181"/>
      <c r="AD249" s="181"/>
      <c r="AE249" s="181"/>
      <c r="AF249" s="181"/>
      <c r="AG249" s="181"/>
      <c r="AH249" s="181">
        <f t="shared" si="500"/>
        <v>0</v>
      </c>
      <c r="AI249" s="181">
        <f t="shared" si="501"/>
        <v>0</v>
      </c>
      <c r="AJ249" s="181">
        <f t="shared" si="502"/>
        <v>2500000</v>
      </c>
      <c r="AK249" s="37"/>
      <c r="AL249" s="37"/>
      <c r="AM249" s="37"/>
      <c r="AN249" s="230"/>
      <c r="AO249" s="34"/>
      <c r="AP249" s="34"/>
      <c r="AQ249" s="315"/>
      <c r="AR249" s="198"/>
      <c r="AS249" s="198"/>
      <c r="AT249" s="198"/>
      <c r="AU249" s="198"/>
      <c r="AV249" s="47"/>
      <c r="AW249" s="47"/>
      <c r="AX249" s="47"/>
      <c r="AY249" s="47"/>
      <c r="AZ249" s="47"/>
      <c r="BA249" s="47"/>
      <c r="BB249" s="47"/>
      <c r="BC249" s="47"/>
      <c r="BD249" s="47">
        <f t="shared" si="503"/>
        <v>0</v>
      </c>
      <c r="BE249" s="47">
        <f t="shared" si="504"/>
        <v>2500000</v>
      </c>
      <c r="BF249" s="299"/>
      <c r="BG249" s="47"/>
    </row>
    <row r="250" spans="1:59" s="39" customFormat="1" ht="36" x14ac:dyDescent="0.25">
      <c r="A250" s="190">
        <v>7</v>
      </c>
      <c r="B250" s="173"/>
      <c r="C250" s="86" t="s">
        <v>470</v>
      </c>
      <c r="D250" s="87" t="s">
        <v>518</v>
      </c>
      <c r="E250" s="95" t="s">
        <v>317</v>
      </c>
      <c r="F250" s="95" t="s">
        <v>53</v>
      </c>
      <c r="G250" s="89" t="s">
        <v>318</v>
      </c>
      <c r="H250" s="90">
        <v>519</v>
      </c>
      <c r="I250" s="86" t="s">
        <v>319</v>
      </c>
      <c r="J250" s="94">
        <v>1</v>
      </c>
      <c r="K250" s="95" t="s">
        <v>44</v>
      </c>
      <c r="L250" s="95"/>
      <c r="M250" s="95"/>
      <c r="N250" s="95"/>
      <c r="O250" s="86">
        <f t="shared" si="498"/>
        <v>0</v>
      </c>
      <c r="P250" s="92" t="s">
        <v>320</v>
      </c>
      <c r="Q250" s="96">
        <v>2950000</v>
      </c>
      <c r="R250" s="181"/>
      <c r="S250" s="96">
        <v>2500000</v>
      </c>
      <c r="T250" s="94">
        <v>1</v>
      </c>
      <c r="U250" s="95" t="s">
        <v>44</v>
      </c>
      <c r="V250" s="95"/>
      <c r="W250" s="95"/>
      <c r="X250" s="95"/>
      <c r="Y250" s="86">
        <f t="shared" si="499"/>
        <v>0</v>
      </c>
      <c r="Z250" s="154" t="s">
        <v>320</v>
      </c>
      <c r="AA250" s="181"/>
      <c r="AB250" s="181"/>
      <c r="AC250" s="181"/>
      <c r="AD250" s="181"/>
      <c r="AE250" s="181"/>
      <c r="AF250" s="181"/>
      <c r="AG250" s="181"/>
      <c r="AH250" s="181">
        <f t="shared" si="500"/>
        <v>0</v>
      </c>
      <c r="AI250" s="181">
        <f t="shared" si="501"/>
        <v>0</v>
      </c>
      <c r="AJ250" s="181">
        <f t="shared" si="502"/>
        <v>2500000</v>
      </c>
      <c r="AK250" s="37"/>
      <c r="AL250" s="37"/>
      <c r="AM250" s="37"/>
      <c r="AN250" s="230"/>
      <c r="AO250" s="34"/>
      <c r="AP250" s="34"/>
      <c r="AQ250" s="315"/>
      <c r="AR250" s="198"/>
      <c r="AS250" s="198"/>
      <c r="AT250" s="198"/>
      <c r="AU250" s="198"/>
      <c r="AV250" s="47"/>
      <c r="AW250" s="47"/>
      <c r="AX250" s="47"/>
      <c r="AY250" s="47"/>
      <c r="AZ250" s="47"/>
      <c r="BA250" s="47"/>
      <c r="BB250" s="47"/>
      <c r="BC250" s="47"/>
      <c r="BD250" s="47">
        <f t="shared" si="503"/>
        <v>0</v>
      </c>
      <c r="BE250" s="47">
        <f t="shared" si="504"/>
        <v>2500000</v>
      </c>
      <c r="BF250" s="299"/>
      <c r="BG250" s="47"/>
    </row>
    <row r="251" spans="1:59" s="39" customFormat="1" ht="33.75" x14ac:dyDescent="0.25">
      <c r="A251" s="190">
        <v>7</v>
      </c>
      <c r="B251" s="173"/>
      <c r="C251" s="86" t="s">
        <v>472</v>
      </c>
      <c r="D251" s="87" t="s">
        <v>519</v>
      </c>
      <c r="E251" s="87" t="s">
        <v>326</v>
      </c>
      <c r="F251" s="95" t="s">
        <v>53</v>
      </c>
      <c r="G251" s="89" t="s">
        <v>327</v>
      </c>
      <c r="H251" s="90">
        <v>95</v>
      </c>
      <c r="I251" s="86" t="s">
        <v>328</v>
      </c>
      <c r="J251" s="94">
        <v>1</v>
      </c>
      <c r="K251" s="95" t="s">
        <v>44</v>
      </c>
      <c r="L251" s="95"/>
      <c r="M251" s="95"/>
      <c r="N251" s="95"/>
      <c r="O251" s="86">
        <f t="shared" si="498"/>
        <v>0</v>
      </c>
      <c r="P251" s="92" t="s">
        <v>329</v>
      </c>
      <c r="Q251" s="96">
        <v>1250000</v>
      </c>
      <c r="R251" s="181"/>
      <c r="S251" s="96">
        <v>1500000</v>
      </c>
      <c r="T251" s="94">
        <v>1</v>
      </c>
      <c r="U251" s="95" t="s">
        <v>44</v>
      </c>
      <c r="V251" s="95"/>
      <c r="W251" s="95"/>
      <c r="X251" s="95"/>
      <c r="Y251" s="86">
        <f t="shared" si="499"/>
        <v>0</v>
      </c>
      <c r="Z251" s="154" t="s">
        <v>652</v>
      </c>
      <c r="AA251" s="181"/>
      <c r="AB251" s="181"/>
      <c r="AC251" s="181"/>
      <c r="AD251" s="181"/>
      <c r="AE251" s="181"/>
      <c r="AF251" s="181"/>
      <c r="AG251" s="181"/>
      <c r="AH251" s="181">
        <f t="shared" si="500"/>
        <v>0</v>
      </c>
      <c r="AI251" s="181">
        <f t="shared" si="501"/>
        <v>0</v>
      </c>
      <c r="AJ251" s="181">
        <f t="shared" si="502"/>
        <v>1500000</v>
      </c>
      <c r="AK251" s="37"/>
      <c r="AL251" s="37"/>
      <c r="AM251" s="37"/>
      <c r="AN251" s="230"/>
      <c r="AO251" s="34"/>
      <c r="AP251" s="34"/>
      <c r="AQ251" s="315"/>
      <c r="AR251" s="198"/>
      <c r="AS251" s="198"/>
      <c r="AT251" s="198"/>
      <c r="AU251" s="198"/>
      <c r="AV251" s="47"/>
      <c r="AW251" s="47"/>
      <c r="AX251" s="47"/>
      <c r="AY251" s="47"/>
      <c r="AZ251" s="47"/>
      <c r="BA251" s="47"/>
      <c r="BB251" s="47"/>
      <c r="BC251" s="47"/>
      <c r="BD251" s="47">
        <f t="shared" si="503"/>
        <v>0</v>
      </c>
      <c r="BE251" s="47">
        <f t="shared" si="504"/>
        <v>1500000</v>
      </c>
      <c r="BF251" s="299"/>
      <c r="BG251" s="47"/>
    </row>
    <row r="252" spans="1:59" s="39" customFormat="1" ht="120" x14ac:dyDescent="0.25">
      <c r="A252" s="190"/>
      <c r="B252" s="187"/>
      <c r="C252" s="204" t="s">
        <v>683</v>
      </c>
      <c r="D252" s="87" t="s">
        <v>606</v>
      </c>
      <c r="E252" s="87" t="s">
        <v>607</v>
      </c>
      <c r="F252" s="95" t="s">
        <v>53</v>
      </c>
      <c r="G252" s="88" t="s">
        <v>608</v>
      </c>
      <c r="H252" s="90">
        <v>185</v>
      </c>
      <c r="I252" s="87"/>
      <c r="J252" s="86">
        <v>1</v>
      </c>
      <c r="K252" s="86">
        <v>6</v>
      </c>
      <c r="L252" s="88"/>
      <c r="M252" s="86"/>
      <c r="N252" s="86">
        <v>4</v>
      </c>
      <c r="O252" s="86">
        <f t="shared" si="498"/>
        <v>10</v>
      </c>
      <c r="P252" s="92" t="s">
        <v>774</v>
      </c>
      <c r="Q252" s="93">
        <v>0</v>
      </c>
      <c r="R252" s="93"/>
      <c r="S252" s="93">
        <v>5998491.6100000003</v>
      </c>
      <c r="T252" s="94">
        <v>1</v>
      </c>
      <c r="U252" s="94">
        <v>6</v>
      </c>
      <c r="V252" s="95"/>
      <c r="W252" s="95"/>
      <c r="X252" s="94">
        <v>6</v>
      </c>
      <c r="Y252" s="86">
        <f t="shared" si="499"/>
        <v>12</v>
      </c>
      <c r="Z252" s="154" t="s">
        <v>841</v>
      </c>
      <c r="AA252" s="93">
        <v>4933624.6399999997</v>
      </c>
      <c r="AB252" s="93">
        <v>416885.98</v>
      </c>
      <c r="AC252" s="93">
        <v>492950.18</v>
      </c>
      <c r="AD252" s="93">
        <v>0</v>
      </c>
      <c r="AE252" s="93">
        <v>0</v>
      </c>
      <c r="AF252" s="93">
        <v>0</v>
      </c>
      <c r="AG252" s="93">
        <v>0</v>
      </c>
      <c r="AH252" s="93">
        <f t="shared" si="500"/>
        <v>151123.99</v>
      </c>
      <c r="AI252" s="93">
        <f t="shared" si="501"/>
        <v>5994584.7899999991</v>
      </c>
      <c r="AJ252" s="93">
        <f t="shared" si="502"/>
        <v>3906.8200000012293</v>
      </c>
      <c r="AK252" s="37"/>
      <c r="AL252" s="37"/>
      <c r="AM252" s="37"/>
      <c r="AN252" s="230"/>
      <c r="AO252" s="34"/>
      <c r="AP252" s="34"/>
      <c r="AQ252" s="315"/>
      <c r="AR252" s="198"/>
      <c r="AS252" s="198"/>
      <c r="AT252" s="198"/>
      <c r="AU252" s="198"/>
      <c r="AV252" s="47"/>
      <c r="AW252" s="47"/>
      <c r="AX252" s="47"/>
      <c r="AY252" s="47"/>
      <c r="AZ252" s="47"/>
      <c r="BA252" s="47"/>
      <c r="BB252" s="47"/>
      <c r="BC252" s="47"/>
      <c r="BD252" s="47">
        <f t="shared" si="503"/>
        <v>0</v>
      </c>
      <c r="BE252" s="47">
        <f t="shared" si="504"/>
        <v>5998491.6100000003</v>
      </c>
      <c r="BF252" s="299"/>
      <c r="BG252" s="47"/>
    </row>
    <row r="253" spans="1:59" s="39" customFormat="1" ht="48" x14ac:dyDescent="0.25">
      <c r="A253" s="190">
        <v>7</v>
      </c>
      <c r="B253" s="173"/>
      <c r="C253" s="86" t="s">
        <v>480</v>
      </c>
      <c r="D253" s="87" t="s">
        <v>520</v>
      </c>
      <c r="E253" s="87" t="s">
        <v>359</v>
      </c>
      <c r="F253" s="95" t="s">
        <v>53</v>
      </c>
      <c r="G253" s="89" t="s">
        <v>360</v>
      </c>
      <c r="H253" s="90">
        <v>332</v>
      </c>
      <c r="I253" s="86" t="s">
        <v>361</v>
      </c>
      <c r="J253" s="94">
        <v>1</v>
      </c>
      <c r="K253" s="94">
        <v>5</v>
      </c>
      <c r="L253" s="95" t="s">
        <v>255</v>
      </c>
      <c r="M253" s="95"/>
      <c r="N253" s="95"/>
      <c r="O253" s="86">
        <f t="shared" si="498"/>
        <v>5</v>
      </c>
      <c r="P253" s="92" t="s">
        <v>362</v>
      </c>
      <c r="Q253" s="96">
        <v>3350000</v>
      </c>
      <c r="R253" s="181"/>
      <c r="S253" s="96">
        <v>3200000</v>
      </c>
      <c r="T253" s="94">
        <v>1</v>
      </c>
      <c r="U253" s="94">
        <v>5</v>
      </c>
      <c r="V253" s="95" t="s">
        <v>255</v>
      </c>
      <c r="W253" s="95"/>
      <c r="X253" s="95"/>
      <c r="Y253" s="86">
        <f t="shared" si="499"/>
        <v>5</v>
      </c>
      <c r="Z253" s="154" t="s">
        <v>362</v>
      </c>
      <c r="AA253" s="181"/>
      <c r="AB253" s="181"/>
      <c r="AC253" s="181"/>
      <c r="AD253" s="181"/>
      <c r="AE253" s="181"/>
      <c r="AF253" s="181"/>
      <c r="AG253" s="181"/>
      <c r="AH253" s="181">
        <f t="shared" si="500"/>
        <v>0</v>
      </c>
      <c r="AI253" s="181">
        <f t="shared" si="501"/>
        <v>0</v>
      </c>
      <c r="AJ253" s="181">
        <f t="shared" si="502"/>
        <v>3200000</v>
      </c>
      <c r="AK253" s="37"/>
      <c r="AL253" s="37"/>
      <c r="AM253" s="37"/>
      <c r="AN253" s="230"/>
      <c r="AO253" s="34"/>
      <c r="AP253" s="34"/>
      <c r="AQ253" s="315"/>
      <c r="AR253" s="198"/>
      <c r="AS253" s="198"/>
      <c r="AT253" s="198"/>
      <c r="AU253" s="198"/>
      <c r="AV253" s="47"/>
      <c r="AW253" s="47"/>
      <c r="AX253" s="47"/>
      <c r="AY253" s="47"/>
      <c r="AZ253" s="47"/>
      <c r="BA253" s="47"/>
      <c r="BB253" s="47"/>
      <c r="BC253" s="47"/>
      <c r="BD253" s="47">
        <f t="shared" si="503"/>
        <v>0</v>
      </c>
      <c r="BE253" s="47">
        <f t="shared" si="504"/>
        <v>3200000</v>
      </c>
      <c r="BF253" s="299"/>
      <c r="BG253" s="47"/>
    </row>
    <row r="254" spans="1:59" s="39" customFormat="1" x14ac:dyDescent="0.25">
      <c r="A254" s="218"/>
      <c r="B254" s="173"/>
      <c r="C254" s="86"/>
      <c r="D254" s="87"/>
      <c r="E254" s="87"/>
      <c r="F254" s="95"/>
      <c r="G254" s="89"/>
      <c r="H254" s="94"/>
      <c r="I254" s="86"/>
      <c r="J254" s="94"/>
      <c r="K254" s="89"/>
      <c r="L254" s="95"/>
      <c r="M254" s="95"/>
      <c r="N254" s="95"/>
      <c r="O254" s="86"/>
      <c r="P254" s="92"/>
      <c r="Q254" s="96"/>
      <c r="R254" s="181"/>
      <c r="S254" s="96"/>
      <c r="T254" s="94"/>
      <c r="U254" s="94"/>
      <c r="V254" s="95"/>
      <c r="W254" s="95"/>
      <c r="X254" s="95"/>
      <c r="Y254" s="86"/>
      <c r="Z254" s="154"/>
      <c r="AA254" s="181"/>
      <c r="AB254" s="181"/>
      <c r="AC254" s="181"/>
      <c r="AD254" s="181"/>
      <c r="AE254" s="181"/>
      <c r="AF254" s="181"/>
      <c r="AG254" s="181"/>
      <c r="AH254" s="181"/>
      <c r="AI254" s="181"/>
      <c r="AJ254" s="181"/>
      <c r="AK254" s="37"/>
      <c r="AL254" s="37"/>
      <c r="AM254" s="37"/>
      <c r="AN254" s="230"/>
      <c r="AO254" s="34"/>
      <c r="AP254" s="34"/>
      <c r="AQ254" s="315"/>
      <c r="AR254" s="198"/>
      <c r="AS254" s="198"/>
      <c r="AT254" s="198"/>
      <c r="AU254" s="198"/>
      <c r="AV254" s="47"/>
      <c r="AW254" s="47"/>
      <c r="AX254" s="47"/>
      <c r="AY254" s="47"/>
      <c r="AZ254" s="47"/>
      <c r="BA254" s="47"/>
      <c r="BB254" s="47"/>
      <c r="BC254" s="47"/>
      <c r="BD254" s="47"/>
      <c r="BE254" s="47"/>
      <c r="BF254" s="299"/>
      <c r="BG254" s="47"/>
    </row>
    <row r="255" spans="1:59" s="39" customFormat="1" x14ac:dyDescent="0.25">
      <c r="A255" s="218"/>
      <c r="B255" s="173"/>
      <c r="C255" s="86"/>
      <c r="D255" s="87"/>
      <c r="E255" s="87"/>
      <c r="F255" s="95"/>
      <c r="G255" s="89"/>
      <c r="H255" s="90"/>
      <c r="I255" s="86"/>
      <c r="J255" s="94"/>
      <c r="K255" s="94"/>
      <c r="L255" s="95"/>
      <c r="M255" s="95"/>
      <c r="N255" s="95"/>
      <c r="O255" s="86"/>
      <c r="P255" s="92"/>
      <c r="Q255" s="96"/>
      <c r="R255" s="181"/>
      <c r="S255" s="96"/>
      <c r="T255" s="94"/>
      <c r="U255" s="94"/>
      <c r="V255" s="95"/>
      <c r="W255" s="95"/>
      <c r="X255" s="95"/>
      <c r="Y255" s="86"/>
      <c r="Z255" s="154"/>
      <c r="AA255" s="181"/>
      <c r="AB255" s="276"/>
      <c r="AC255" s="276"/>
      <c r="AD255" s="47"/>
      <c r="AE255" s="47"/>
      <c r="AF255" s="47"/>
      <c r="AG255" s="47"/>
      <c r="AH255" s="47"/>
      <c r="AI255" s="47"/>
      <c r="AJ255" s="47"/>
      <c r="AK255" s="37"/>
      <c r="AL255" s="37"/>
      <c r="AM255" s="37"/>
      <c r="AN255" s="230"/>
      <c r="AO255" s="34"/>
      <c r="AP255" s="34"/>
      <c r="AQ255" s="315"/>
      <c r="AR255" s="198"/>
      <c r="AS255" s="198"/>
      <c r="AT255" s="198"/>
      <c r="AU255" s="198"/>
      <c r="AV255" s="47"/>
      <c r="AW255" s="47"/>
      <c r="AX255" s="47"/>
      <c r="AY255" s="47"/>
      <c r="AZ255" s="47"/>
      <c r="BA255" s="47"/>
      <c r="BB255" s="47"/>
      <c r="BC255" s="47"/>
      <c r="BD255" s="47"/>
      <c r="BE255" s="47"/>
      <c r="BF255" s="299"/>
      <c r="BG255" s="47"/>
    </row>
    <row r="256" spans="1:59" s="39" customFormat="1" x14ac:dyDescent="0.25">
      <c r="A256" s="218"/>
      <c r="B256" s="173"/>
      <c r="C256" s="86"/>
      <c r="D256" s="87"/>
      <c r="E256" s="87"/>
      <c r="F256" s="95"/>
      <c r="G256" s="89"/>
      <c r="H256" s="90"/>
      <c r="I256" s="86"/>
      <c r="J256" s="94"/>
      <c r="K256" s="94"/>
      <c r="L256" s="95"/>
      <c r="M256" s="95"/>
      <c r="N256" s="95"/>
      <c r="O256" s="86"/>
      <c r="P256" s="92"/>
      <c r="Q256" s="96"/>
      <c r="R256" s="181"/>
      <c r="S256" s="96"/>
      <c r="T256" s="94"/>
      <c r="U256" s="94"/>
      <c r="V256" s="95"/>
      <c r="W256" s="95"/>
      <c r="X256" s="95"/>
      <c r="Y256" s="86"/>
      <c r="Z256" s="154"/>
      <c r="AA256" s="181"/>
      <c r="AB256" s="276"/>
      <c r="AC256" s="276"/>
      <c r="AD256" s="47"/>
      <c r="AE256" s="47"/>
      <c r="AF256" s="47"/>
      <c r="AG256" s="47"/>
      <c r="AH256" s="47"/>
      <c r="AI256" s="47"/>
      <c r="AJ256" s="47"/>
      <c r="AK256" s="37"/>
      <c r="AL256" s="37"/>
      <c r="AM256" s="37"/>
      <c r="AN256" s="230"/>
      <c r="AO256" s="34"/>
      <c r="AP256" s="34"/>
      <c r="AQ256" s="315"/>
      <c r="AR256" s="198"/>
      <c r="AS256" s="198"/>
      <c r="AT256" s="198"/>
      <c r="AU256" s="198"/>
      <c r="AV256" s="47"/>
      <c r="AW256" s="47"/>
      <c r="AX256" s="47"/>
      <c r="AY256" s="47"/>
      <c r="AZ256" s="47"/>
      <c r="BA256" s="47"/>
      <c r="BB256" s="47"/>
      <c r="BC256" s="47"/>
      <c r="BD256" s="47"/>
      <c r="BE256" s="47"/>
      <c r="BF256" s="299"/>
      <c r="BG256" s="47"/>
    </row>
    <row r="257" spans="2:59" s="39" customFormat="1" x14ac:dyDescent="0.25">
      <c r="B257" s="174"/>
      <c r="C257" s="86"/>
      <c r="D257" s="87"/>
      <c r="E257" s="87"/>
      <c r="F257" s="87"/>
      <c r="G257" s="88"/>
      <c r="H257" s="90"/>
      <c r="I257" s="87"/>
      <c r="J257" s="86"/>
      <c r="K257" s="86"/>
      <c r="L257" s="86"/>
      <c r="M257" s="86"/>
      <c r="N257" s="86"/>
      <c r="O257" s="86"/>
      <c r="P257" s="92"/>
      <c r="Q257" s="87"/>
      <c r="R257" s="182"/>
      <c r="S257" s="93"/>
      <c r="T257" s="86"/>
      <c r="U257" s="86"/>
      <c r="V257" s="86"/>
      <c r="W257" s="86"/>
      <c r="X257" s="86"/>
      <c r="Y257" s="86"/>
      <c r="Z257" s="154"/>
      <c r="AA257" s="182"/>
      <c r="AB257" s="276"/>
      <c r="AC257" s="276"/>
      <c r="AD257" s="47"/>
      <c r="AE257" s="47"/>
      <c r="AF257" s="47"/>
      <c r="AG257" s="47"/>
      <c r="AH257" s="47"/>
      <c r="AI257" s="47"/>
      <c r="AJ257" s="47"/>
      <c r="AK257" s="37"/>
      <c r="AL257" s="37"/>
      <c r="AM257" s="37"/>
      <c r="AN257" s="230"/>
      <c r="AO257" s="34"/>
      <c r="AP257" s="34"/>
      <c r="AQ257" s="315"/>
      <c r="AR257" s="198"/>
      <c r="AS257" s="198"/>
      <c r="AT257" s="198"/>
      <c r="AU257" s="198"/>
      <c r="AV257" s="47"/>
      <c r="AW257" s="47"/>
      <c r="AX257" s="47"/>
      <c r="AY257" s="47"/>
      <c r="AZ257" s="47"/>
      <c r="BA257" s="47"/>
      <c r="BB257" s="47"/>
      <c r="BC257" s="47"/>
      <c r="BD257" s="47"/>
      <c r="BE257" s="47"/>
      <c r="BF257" s="299"/>
      <c r="BG257" s="47"/>
    </row>
    <row r="258" spans="2:59" s="39" customFormat="1" ht="15.75" thickBot="1" x14ac:dyDescent="0.3">
      <c r="B258" s="277"/>
      <c r="C258" s="192"/>
      <c r="D258" s="193"/>
      <c r="E258" s="193"/>
      <c r="F258" s="193"/>
      <c r="G258" s="194"/>
      <c r="H258" s="195"/>
      <c r="I258" s="193"/>
      <c r="J258" s="192"/>
      <c r="K258" s="192"/>
      <c r="L258" s="192"/>
      <c r="M258" s="192"/>
      <c r="N258" s="192"/>
      <c r="O258" s="192"/>
      <c r="P258" s="389"/>
      <c r="Q258" s="193"/>
      <c r="R258" s="280"/>
      <c r="S258" s="278"/>
      <c r="T258" s="192"/>
      <c r="U258" s="192"/>
      <c r="V258" s="192"/>
      <c r="W258" s="192"/>
      <c r="X258" s="192"/>
      <c r="Y258" s="192"/>
      <c r="Z258" s="344"/>
      <c r="AA258" s="280"/>
      <c r="AB258" s="279"/>
      <c r="AC258" s="279"/>
      <c r="AD258" s="255"/>
      <c r="AE258" s="255"/>
      <c r="AF258" s="255"/>
      <c r="AG258" s="255"/>
      <c r="AH258" s="255"/>
      <c r="AI258" s="255"/>
      <c r="AJ258" s="255"/>
      <c r="AK258" s="251"/>
      <c r="AL258" s="251"/>
      <c r="AM258" s="251"/>
      <c r="AN258" s="252"/>
      <c r="AO258" s="253"/>
      <c r="AP258" s="253"/>
      <c r="AQ258" s="317"/>
      <c r="AR258" s="254"/>
      <c r="AS258" s="254"/>
      <c r="AT258" s="254"/>
      <c r="AU258" s="254"/>
      <c r="AV258" s="255"/>
      <c r="AW258" s="255"/>
      <c r="AX258" s="255"/>
      <c r="AY258" s="255"/>
      <c r="AZ258" s="255"/>
      <c r="BA258" s="255"/>
      <c r="BB258" s="255"/>
      <c r="BC258" s="255"/>
      <c r="BD258" s="255"/>
      <c r="BE258" s="255"/>
      <c r="BF258" s="300"/>
      <c r="BG258" s="251"/>
    </row>
    <row r="259" spans="2:59" x14ac:dyDescent="0.25">
      <c r="B259" s="175"/>
      <c r="C259" s="113"/>
      <c r="D259" s="117"/>
      <c r="E259" s="117"/>
      <c r="F259" s="117"/>
      <c r="G259" s="115"/>
      <c r="H259" s="116"/>
      <c r="I259" s="117"/>
      <c r="J259" s="113"/>
      <c r="K259" s="113"/>
      <c r="L259" s="113"/>
      <c r="M259" s="113"/>
      <c r="N259" s="113"/>
      <c r="O259" s="113"/>
      <c r="P259" s="118"/>
      <c r="Q259" s="117"/>
      <c r="R259" s="281"/>
      <c r="S259" s="119"/>
      <c r="T259" s="113"/>
      <c r="U259" s="113"/>
      <c r="V259" s="113"/>
      <c r="W259" s="113"/>
      <c r="X259" s="113"/>
      <c r="Y259" s="113"/>
      <c r="Z259" s="155"/>
      <c r="AA259" s="281"/>
    </row>
    <row r="260" spans="2:59" x14ac:dyDescent="0.25">
      <c r="B260" s="175"/>
      <c r="C260" s="113"/>
      <c r="D260" s="117"/>
      <c r="E260" s="117"/>
      <c r="F260" s="117"/>
      <c r="G260" s="115"/>
      <c r="H260" s="116"/>
      <c r="I260" s="117"/>
      <c r="J260" s="113"/>
      <c r="K260" s="113"/>
      <c r="L260" s="113"/>
      <c r="M260" s="113"/>
      <c r="N260" s="113"/>
      <c r="O260" s="113"/>
      <c r="P260" s="118"/>
      <c r="Q260" s="117"/>
      <c r="R260" s="281"/>
      <c r="S260" s="119"/>
      <c r="T260" s="113"/>
      <c r="U260" s="113"/>
      <c r="V260" s="113"/>
      <c r="W260" s="113"/>
      <c r="X260" s="113"/>
      <c r="Y260" s="113"/>
      <c r="Z260" s="155"/>
    </row>
    <row r="261" spans="2:59" x14ac:dyDescent="0.25">
      <c r="B261" s="175"/>
      <c r="C261" s="113"/>
      <c r="D261" s="117"/>
      <c r="E261" s="117"/>
      <c r="F261" s="117"/>
      <c r="G261" s="115"/>
      <c r="H261" s="116"/>
      <c r="I261" s="117"/>
      <c r="J261" s="113"/>
      <c r="K261" s="113"/>
      <c r="L261" s="113"/>
      <c r="M261" s="113"/>
      <c r="N261" s="113"/>
      <c r="O261" s="113"/>
      <c r="P261" s="118"/>
      <c r="Q261" s="117"/>
      <c r="R261" s="281"/>
      <c r="S261" s="119"/>
      <c r="T261" s="113"/>
      <c r="U261" s="113"/>
      <c r="V261" s="113"/>
      <c r="W261" s="113"/>
      <c r="X261" s="113"/>
      <c r="Y261" s="113"/>
      <c r="Z261" s="155"/>
    </row>
    <row r="262" spans="2:59" x14ac:dyDescent="0.25">
      <c r="B262" s="175"/>
      <c r="C262" s="113"/>
      <c r="D262" s="117"/>
      <c r="E262" s="117"/>
      <c r="F262" s="117"/>
      <c r="G262" s="115"/>
      <c r="H262" s="116"/>
      <c r="I262" s="117"/>
      <c r="J262" s="113"/>
      <c r="K262" s="113"/>
      <c r="L262" s="113"/>
      <c r="M262" s="113"/>
      <c r="N262" s="113"/>
      <c r="O262" s="113"/>
      <c r="P262" s="118"/>
      <c r="Q262" s="117"/>
      <c r="R262" s="281"/>
      <c r="S262" s="119"/>
      <c r="T262" s="113"/>
      <c r="U262" s="113"/>
      <c r="V262" s="113"/>
      <c r="W262" s="113"/>
      <c r="X262" s="113"/>
      <c r="Y262" s="113"/>
      <c r="Z262" s="155"/>
    </row>
    <row r="263" spans="2:59" x14ac:dyDescent="0.25">
      <c r="B263" s="175"/>
      <c r="C263" s="113"/>
      <c r="D263" s="117"/>
      <c r="E263" s="117"/>
      <c r="F263" s="117"/>
      <c r="G263" s="115"/>
      <c r="H263" s="116"/>
      <c r="I263" s="117"/>
      <c r="J263" s="113"/>
      <c r="K263" s="113"/>
      <c r="L263" s="113"/>
      <c r="M263" s="113"/>
      <c r="N263" s="113"/>
      <c r="O263" s="113"/>
      <c r="P263" s="118"/>
      <c r="Q263" s="117"/>
      <c r="R263" s="281"/>
      <c r="S263" s="119"/>
      <c r="T263" s="113"/>
      <c r="U263" s="113"/>
      <c r="V263" s="113"/>
      <c r="W263" s="113"/>
      <c r="X263" s="113"/>
      <c r="Y263" s="113"/>
      <c r="Z263" s="155"/>
    </row>
    <row r="264" spans="2:59" x14ac:dyDescent="0.25">
      <c r="B264" s="175"/>
      <c r="C264" s="113"/>
      <c r="D264" s="117"/>
      <c r="E264" s="117"/>
      <c r="F264" s="117"/>
      <c r="G264" s="115"/>
      <c r="H264" s="116"/>
      <c r="I264" s="117"/>
      <c r="J264" s="113"/>
      <c r="K264" s="113"/>
      <c r="L264" s="113"/>
      <c r="M264" s="113"/>
      <c r="N264" s="113"/>
      <c r="O264" s="113"/>
      <c r="P264" s="118"/>
      <c r="Q264" s="117"/>
      <c r="R264" s="281"/>
      <c r="S264" s="119"/>
      <c r="T264" s="113"/>
      <c r="U264" s="113"/>
      <c r="V264" s="113"/>
      <c r="W264" s="113"/>
      <c r="X264" s="113"/>
      <c r="Y264" s="113"/>
      <c r="Z264" s="155"/>
    </row>
    <row r="265" spans="2:59" x14ac:dyDescent="0.25">
      <c r="B265" s="175"/>
      <c r="C265" s="113"/>
      <c r="D265" s="117"/>
      <c r="E265" s="117"/>
      <c r="F265" s="117"/>
      <c r="G265" s="115"/>
      <c r="H265" s="116"/>
      <c r="I265" s="117"/>
      <c r="J265" s="113"/>
      <c r="K265" s="113"/>
      <c r="L265" s="113"/>
      <c r="M265" s="113"/>
      <c r="N265" s="113"/>
      <c r="O265" s="113"/>
      <c r="P265" s="118"/>
      <c r="Q265" s="117"/>
      <c r="R265" s="281"/>
      <c r="S265" s="119"/>
      <c r="T265" s="113"/>
      <c r="U265" s="113"/>
      <c r="V265" s="113"/>
      <c r="W265" s="113"/>
      <c r="X265" s="113"/>
      <c r="Y265" s="113"/>
      <c r="Z265" s="155"/>
    </row>
    <row r="266" spans="2:59" x14ac:dyDescent="0.25">
      <c r="B266" s="175"/>
      <c r="C266" s="113"/>
      <c r="D266" s="117"/>
      <c r="E266" s="117"/>
      <c r="F266" s="117"/>
      <c r="G266" s="115"/>
      <c r="H266" s="116"/>
      <c r="I266" s="117"/>
      <c r="J266" s="113"/>
      <c r="K266" s="113"/>
      <c r="L266" s="113"/>
      <c r="M266" s="113"/>
      <c r="N266" s="113"/>
      <c r="O266" s="113"/>
      <c r="P266" s="118"/>
      <c r="Q266" s="117"/>
      <c r="R266" s="281"/>
      <c r="S266" s="119"/>
      <c r="T266" s="113"/>
      <c r="U266" s="113"/>
      <c r="V266" s="113"/>
      <c r="W266" s="113"/>
      <c r="X266" s="113"/>
      <c r="Y266" s="113"/>
      <c r="Z266" s="155"/>
    </row>
    <row r="267" spans="2:59" x14ac:dyDescent="0.25">
      <c r="B267" s="175"/>
      <c r="C267" s="113"/>
      <c r="D267" s="117"/>
      <c r="E267" s="117"/>
      <c r="F267" s="117"/>
      <c r="G267" s="115"/>
      <c r="H267" s="116"/>
      <c r="I267" s="117"/>
      <c r="J267" s="113"/>
      <c r="K267" s="113"/>
      <c r="L267" s="113"/>
      <c r="M267" s="113"/>
      <c r="N267" s="113"/>
      <c r="O267" s="113"/>
      <c r="P267" s="118"/>
      <c r="Q267" s="117"/>
      <c r="R267" s="281"/>
      <c r="S267" s="119"/>
      <c r="T267" s="113"/>
      <c r="U267" s="113"/>
      <c r="V267" s="113"/>
      <c r="W267" s="113"/>
      <c r="X267" s="113"/>
      <c r="Y267" s="113"/>
      <c r="Z267" s="155"/>
    </row>
    <row r="268" spans="2:59" x14ac:dyDescent="0.25">
      <c r="B268" s="175"/>
      <c r="C268" s="113"/>
      <c r="D268" s="117"/>
      <c r="E268" s="117"/>
      <c r="F268" s="117"/>
      <c r="G268" s="115"/>
      <c r="H268" s="116"/>
      <c r="I268" s="117"/>
      <c r="J268" s="113"/>
      <c r="K268" s="113"/>
      <c r="L268" s="113"/>
      <c r="M268" s="113"/>
      <c r="N268" s="113"/>
      <c r="O268" s="113"/>
      <c r="P268" s="118"/>
      <c r="Q268" s="117"/>
      <c r="R268" s="281"/>
      <c r="S268" s="119"/>
      <c r="T268" s="113"/>
      <c r="U268" s="113"/>
      <c r="V268" s="113"/>
      <c r="W268" s="113"/>
      <c r="X268" s="113"/>
      <c r="Y268" s="113"/>
      <c r="Z268" s="155"/>
    </row>
    <row r="269" spans="2:59" x14ac:dyDescent="0.25">
      <c r="B269" s="175"/>
      <c r="C269" s="113"/>
      <c r="D269" s="117"/>
      <c r="E269" s="117"/>
      <c r="F269" s="117"/>
      <c r="G269" s="115"/>
      <c r="H269" s="116"/>
      <c r="I269" s="117"/>
      <c r="J269" s="113"/>
      <c r="K269" s="113"/>
      <c r="L269" s="113"/>
      <c r="M269" s="113"/>
      <c r="N269" s="113"/>
      <c r="O269" s="113"/>
      <c r="P269" s="118"/>
      <c r="Q269" s="117"/>
      <c r="R269" s="281"/>
      <c r="S269" s="119"/>
      <c r="T269" s="113"/>
      <c r="U269" s="113"/>
      <c r="V269" s="113"/>
      <c r="W269" s="113"/>
      <c r="X269" s="113"/>
      <c r="Y269" s="113"/>
      <c r="Z269" s="155"/>
    </row>
    <row r="270" spans="2:59" x14ac:dyDescent="0.25">
      <c r="B270" s="175"/>
      <c r="C270" s="113"/>
      <c r="D270" s="117"/>
      <c r="E270" s="117"/>
      <c r="F270" s="117"/>
      <c r="G270" s="115"/>
      <c r="H270" s="116"/>
      <c r="I270" s="117"/>
      <c r="J270" s="113"/>
      <c r="K270" s="113"/>
      <c r="L270" s="113"/>
      <c r="M270" s="113"/>
      <c r="N270" s="113"/>
      <c r="O270" s="113"/>
      <c r="P270" s="118"/>
      <c r="Q270" s="117"/>
      <c r="R270" s="281"/>
      <c r="S270" s="119"/>
      <c r="T270" s="113"/>
      <c r="U270" s="113"/>
      <c r="V270" s="113"/>
      <c r="W270" s="113"/>
      <c r="X270" s="113"/>
      <c r="Y270" s="113"/>
      <c r="Z270" s="155"/>
    </row>
    <row r="271" spans="2:59" x14ac:dyDescent="0.25">
      <c r="B271" s="175"/>
      <c r="C271" s="113"/>
      <c r="D271" s="117"/>
      <c r="E271" s="117"/>
      <c r="F271" s="117"/>
      <c r="G271" s="115"/>
      <c r="H271" s="116"/>
      <c r="I271" s="117"/>
      <c r="J271" s="113"/>
      <c r="K271" s="113"/>
      <c r="L271" s="113"/>
      <c r="M271" s="113"/>
      <c r="N271" s="113"/>
      <c r="O271" s="113"/>
      <c r="P271" s="118"/>
      <c r="Q271" s="117"/>
      <c r="R271" s="281"/>
      <c r="S271" s="119"/>
      <c r="T271" s="113"/>
      <c r="U271" s="113"/>
      <c r="V271" s="113"/>
      <c r="W271" s="113"/>
      <c r="X271" s="113"/>
      <c r="Y271" s="113"/>
      <c r="Z271" s="155"/>
    </row>
    <row r="272" spans="2:59" x14ac:dyDescent="0.25">
      <c r="B272" s="175"/>
      <c r="C272" s="113"/>
      <c r="D272" s="117"/>
      <c r="E272" s="117"/>
      <c r="F272" s="117"/>
      <c r="G272" s="115"/>
      <c r="H272" s="116"/>
      <c r="I272" s="117"/>
      <c r="J272" s="113"/>
      <c r="K272" s="113"/>
      <c r="L272" s="113"/>
      <c r="M272" s="113"/>
      <c r="N272" s="113"/>
      <c r="O272" s="113"/>
      <c r="P272" s="118"/>
      <c r="Q272" s="117"/>
      <c r="R272" s="281"/>
      <c r="S272" s="119"/>
      <c r="T272" s="113"/>
      <c r="U272" s="113"/>
      <c r="V272" s="113"/>
      <c r="W272" s="113"/>
      <c r="X272" s="113"/>
      <c r="Y272" s="113"/>
      <c r="Z272" s="155"/>
    </row>
    <row r="273" spans="2:26" x14ac:dyDescent="0.25">
      <c r="B273" s="175"/>
      <c r="C273" s="113"/>
      <c r="D273" s="117"/>
      <c r="E273" s="117"/>
      <c r="F273" s="117"/>
      <c r="G273" s="115"/>
      <c r="H273" s="116"/>
      <c r="I273" s="117"/>
      <c r="J273" s="113"/>
      <c r="K273" s="113"/>
      <c r="L273" s="113"/>
      <c r="M273" s="113"/>
      <c r="N273" s="113"/>
      <c r="O273" s="113"/>
      <c r="P273" s="118"/>
      <c r="Q273" s="117"/>
      <c r="R273" s="281"/>
      <c r="S273" s="119"/>
      <c r="T273" s="113"/>
      <c r="U273" s="113"/>
      <c r="V273" s="113"/>
      <c r="W273" s="113"/>
      <c r="X273" s="113"/>
      <c r="Y273" s="113"/>
      <c r="Z273" s="155"/>
    </row>
    <row r="274" spans="2:26" x14ac:dyDescent="0.25">
      <c r="B274" s="175"/>
      <c r="C274" s="113"/>
      <c r="D274" s="117"/>
      <c r="E274" s="117"/>
      <c r="F274" s="117"/>
      <c r="G274" s="115"/>
      <c r="H274" s="116"/>
      <c r="I274" s="117"/>
      <c r="J274" s="113"/>
      <c r="K274" s="113"/>
      <c r="L274" s="113"/>
      <c r="M274" s="113"/>
      <c r="N274" s="113"/>
      <c r="O274" s="113"/>
      <c r="P274" s="118"/>
      <c r="Q274" s="117"/>
      <c r="R274" s="281"/>
      <c r="S274" s="119"/>
      <c r="T274" s="113"/>
      <c r="U274" s="113"/>
      <c r="V274" s="113"/>
      <c r="W274" s="113"/>
      <c r="X274" s="113"/>
      <c r="Y274" s="113"/>
      <c r="Z274" s="155"/>
    </row>
    <row r="275" spans="2:26" x14ac:dyDescent="0.25">
      <c r="B275" s="175"/>
      <c r="C275" s="113"/>
      <c r="D275" s="117"/>
      <c r="E275" s="117"/>
      <c r="F275" s="117"/>
      <c r="G275" s="115"/>
      <c r="H275" s="116"/>
      <c r="I275" s="117"/>
      <c r="J275" s="113"/>
      <c r="K275" s="113"/>
      <c r="L275" s="113"/>
      <c r="M275" s="113"/>
      <c r="N275" s="113"/>
      <c r="O275" s="113"/>
      <c r="P275" s="118"/>
      <c r="Q275" s="117"/>
      <c r="R275" s="281"/>
      <c r="S275" s="119"/>
      <c r="T275" s="113"/>
      <c r="U275" s="113"/>
      <c r="V275" s="113"/>
      <c r="W275" s="113"/>
      <c r="X275" s="113"/>
      <c r="Y275" s="113"/>
      <c r="Z275" s="155"/>
    </row>
    <row r="276" spans="2:26" x14ac:dyDescent="0.25">
      <c r="B276" s="175"/>
      <c r="C276" s="113"/>
      <c r="D276" s="117"/>
      <c r="E276" s="117"/>
      <c r="F276" s="117"/>
      <c r="G276" s="115"/>
      <c r="H276" s="116"/>
      <c r="I276" s="117"/>
      <c r="J276" s="113"/>
      <c r="K276" s="113"/>
      <c r="L276" s="113"/>
      <c r="M276" s="113"/>
      <c r="N276" s="113"/>
      <c r="O276" s="113"/>
      <c r="P276" s="118"/>
      <c r="Q276" s="117"/>
      <c r="R276" s="281"/>
      <c r="S276" s="119"/>
      <c r="T276" s="113"/>
      <c r="U276" s="113"/>
      <c r="V276" s="113"/>
      <c r="W276" s="113"/>
      <c r="X276" s="113"/>
      <c r="Y276" s="113"/>
      <c r="Z276" s="155"/>
    </row>
    <row r="277" spans="2:26" x14ac:dyDescent="0.25">
      <c r="B277" s="175"/>
      <c r="C277" s="113"/>
      <c r="D277" s="117"/>
      <c r="E277" s="117"/>
      <c r="F277" s="117"/>
      <c r="G277" s="115"/>
      <c r="H277" s="116"/>
      <c r="I277" s="117"/>
      <c r="J277" s="113"/>
      <c r="K277" s="113"/>
      <c r="L277" s="113"/>
      <c r="M277" s="113"/>
      <c r="N277" s="113"/>
      <c r="O277" s="113"/>
      <c r="P277" s="118"/>
      <c r="Q277" s="117"/>
      <c r="R277" s="281"/>
      <c r="S277" s="119"/>
      <c r="T277" s="113"/>
      <c r="U277" s="113"/>
      <c r="V277" s="113"/>
      <c r="W277" s="113"/>
      <c r="X277" s="113"/>
      <c r="Y277" s="113"/>
      <c r="Z277" s="155"/>
    </row>
    <row r="278" spans="2:26" x14ac:dyDescent="0.25">
      <c r="B278" s="175"/>
      <c r="C278" s="113"/>
      <c r="D278" s="117"/>
      <c r="E278" s="117"/>
      <c r="F278" s="117"/>
      <c r="G278" s="115"/>
      <c r="H278" s="116"/>
      <c r="I278" s="117"/>
      <c r="J278" s="113"/>
      <c r="K278" s="113"/>
      <c r="L278" s="113"/>
      <c r="M278" s="113"/>
      <c r="N278" s="113"/>
      <c r="O278" s="113"/>
      <c r="P278" s="118"/>
      <c r="Q278" s="117"/>
      <c r="R278" s="281"/>
      <c r="S278" s="119"/>
      <c r="T278" s="113"/>
      <c r="U278" s="113"/>
      <c r="V278" s="113"/>
      <c r="W278" s="113"/>
      <c r="X278" s="113"/>
      <c r="Y278" s="113"/>
      <c r="Z278" s="155"/>
    </row>
    <row r="279" spans="2:26" x14ac:dyDescent="0.25">
      <c r="B279" s="175"/>
      <c r="C279" s="113"/>
      <c r="D279" s="117"/>
      <c r="E279" s="117"/>
      <c r="F279" s="117"/>
      <c r="G279" s="115"/>
      <c r="H279" s="116"/>
      <c r="I279" s="117"/>
      <c r="J279" s="113"/>
      <c r="K279" s="113"/>
      <c r="L279" s="113"/>
      <c r="M279" s="113"/>
      <c r="N279" s="113"/>
      <c r="O279" s="113"/>
      <c r="P279" s="118"/>
      <c r="Q279" s="117"/>
      <c r="R279" s="281"/>
      <c r="S279" s="119"/>
      <c r="T279" s="113"/>
      <c r="U279" s="113"/>
      <c r="V279" s="113"/>
      <c r="W279" s="113"/>
      <c r="X279" s="113"/>
      <c r="Y279" s="113"/>
      <c r="Z279" s="155"/>
    </row>
    <row r="280" spans="2:26" x14ac:dyDescent="0.25">
      <c r="B280" s="175"/>
      <c r="C280" s="113"/>
      <c r="D280" s="117"/>
      <c r="E280" s="117"/>
      <c r="F280" s="117"/>
      <c r="G280" s="115"/>
      <c r="H280" s="116"/>
      <c r="I280" s="117"/>
      <c r="J280" s="113"/>
      <c r="K280" s="113"/>
      <c r="L280" s="113"/>
      <c r="M280" s="113"/>
      <c r="N280" s="113"/>
      <c r="O280" s="113"/>
      <c r="P280" s="118"/>
      <c r="Q280" s="117"/>
      <c r="R280" s="281"/>
      <c r="S280" s="119"/>
      <c r="T280" s="113"/>
      <c r="U280" s="113"/>
      <c r="V280" s="113"/>
      <c r="W280" s="113"/>
      <c r="X280" s="113"/>
      <c r="Y280" s="113"/>
      <c r="Z280" s="155"/>
    </row>
    <row r="281" spans="2:26" x14ac:dyDescent="0.25">
      <c r="B281" s="175"/>
      <c r="C281" s="113"/>
      <c r="D281" s="117"/>
      <c r="E281" s="117"/>
      <c r="F281" s="117"/>
      <c r="G281" s="115"/>
      <c r="H281" s="116"/>
      <c r="I281" s="117"/>
      <c r="J281" s="113"/>
      <c r="K281" s="113"/>
      <c r="L281" s="113"/>
      <c r="M281" s="113"/>
      <c r="N281" s="113"/>
      <c r="O281" s="113"/>
      <c r="P281" s="118"/>
      <c r="Q281" s="117"/>
      <c r="R281" s="281"/>
      <c r="S281" s="119"/>
      <c r="T281" s="113"/>
      <c r="U281" s="113"/>
      <c r="V281" s="113"/>
      <c r="W281" s="113"/>
      <c r="X281" s="113"/>
      <c r="Y281" s="113"/>
      <c r="Z281" s="155"/>
    </row>
    <row r="282" spans="2:26" x14ac:dyDescent="0.25">
      <c r="B282" s="175"/>
      <c r="C282" s="113"/>
      <c r="D282" s="117"/>
      <c r="E282" s="117"/>
      <c r="F282" s="117"/>
      <c r="G282" s="115"/>
      <c r="H282" s="116"/>
      <c r="I282" s="117"/>
      <c r="J282" s="113"/>
      <c r="K282" s="113"/>
      <c r="L282" s="113"/>
      <c r="M282" s="113"/>
      <c r="N282" s="113"/>
      <c r="O282" s="113"/>
      <c r="P282" s="118"/>
      <c r="Q282" s="117"/>
      <c r="R282" s="281"/>
      <c r="S282" s="119"/>
      <c r="T282" s="113"/>
      <c r="U282" s="113"/>
      <c r="V282" s="113"/>
      <c r="W282" s="113"/>
      <c r="X282" s="113"/>
      <c r="Y282" s="113"/>
      <c r="Z282" s="155"/>
    </row>
    <row r="283" spans="2:26" x14ac:dyDescent="0.25">
      <c r="B283" s="175"/>
      <c r="C283" s="113"/>
      <c r="D283" s="117"/>
      <c r="E283" s="117"/>
      <c r="F283" s="117"/>
      <c r="G283" s="115"/>
      <c r="H283" s="116"/>
      <c r="I283" s="117"/>
      <c r="J283" s="113"/>
      <c r="K283" s="113"/>
      <c r="L283" s="113"/>
      <c r="M283" s="113"/>
      <c r="N283" s="113"/>
      <c r="O283" s="113"/>
      <c r="P283" s="118"/>
      <c r="Q283" s="117"/>
      <c r="R283" s="281"/>
      <c r="S283" s="119"/>
      <c r="T283" s="113"/>
      <c r="U283" s="113"/>
      <c r="V283" s="113"/>
      <c r="W283" s="113"/>
      <c r="X283" s="113"/>
      <c r="Y283" s="113"/>
      <c r="Z283" s="155"/>
    </row>
    <row r="284" spans="2:26" x14ac:dyDescent="0.25">
      <c r="B284" s="175"/>
      <c r="C284" s="113"/>
      <c r="D284" s="117"/>
      <c r="E284" s="117"/>
      <c r="F284" s="117"/>
      <c r="G284" s="115"/>
      <c r="H284" s="116"/>
      <c r="I284" s="117"/>
      <c r="J284" s="113"/>
      <c r="K284" s="113"/>
      <c r="L284" s="113"/>
      <c r="M284" s="113"/>
      <c r="N284" s="113"/>
      <c r="O284" s="113"/>
      <c r="P284" s="118"/>
      <c r="Q284" s="117"/>
      <c r="R284" s="281"/>
      <c r="S284" s="119"/>
      <c r="T284" s="113"/>
      <c r="U284" s="113"/>
      <c r="V284" s="113"/>
      <c r="W284" s="113"/>
      <c r="X284" s="113"/>
      <c r="Y284" s="113"/>
      <c r="Z284" s="155"/>
    </row>
    <row r="285" spans="2:26" x14ac:dyDescent="0.25">
      <c r="D285" s="19"/>
      <c r="E285" s="19"/>
      <c r="F285" s="19"/>
      <c r="Q285" s="19"/>
      <c r="R285" s="282"/>
    </row>
    <row r="286" spans="2:26" x14ac:dyDescent="0.25">
      <c r="D286" s="19"/>
      <c r="E286" s="19"/>
      <c r="F286" s="19"/>
      <c r="Q286" s="19"/>
      <c r="R286" s="282"/>
    </row>
    <row r="287" spans="2:26" x14ac:dyDescent="0.25">
      <c r="D287" s="19"/>
      <c r="E287" s="19"/>
      <c r="F287" s="19"/>
      <c r="Q287" s="19"/>
      <c r="R287" s="282"/>
    </row>
    <row r="288" spans="2:26" x14ac:dyDescent="0.25">
      <c r="D288" s="19"/>
      <c r="E288" s="19"/>
      <c r="F288" s="19"/>
      <c r="Q288" s="19"/>
      <c r="R288" s="282"/>
    </row>
    <row r="289" spans="4:18" x14ac:dyDescent="0.25">
      <c r="D289" s="19"/>
      <c r="E289" s="19"/>
      <c r="F289" s="19"/>
      <c r="Q289" s="19"/>
      <c r="R289" s="282"/>
    </row>
    <row r="290" spans="4:18" x14ac:dyDescent="0.25">
      <c r="D290" s="19"/>
      <c r="E290" s="19"/>
      <c r="F290" s="19"/>
      <c r="Q290" s="19"/>
      <c r="R290" s="282"/>
    </row>
    <row r="291" spans="4:18" x14ac:dyDescent="0.25">
      <c r="D291" s="19"/>
      <c r="E291" s="19"/>
      <c r="F291" s="19"/>
      <c r="Q291" s="19"/>
      <c r="R291" s="282"/>
    </row>
    <row r="292" spans="4:18" x14ac:dyDescent="0.25">
      <c r="D292" s="19"/>
      <c r="E292" s="19"/>
      <c r="F292" s="19"/>
      <c r="Q292" s="19"/>
      <c r="R292" s="282"/>
    </row>
    <row r="293" spans="4:18" x14ac:dyDescent="0.25">
      <c r="D293" s="19"/>
      <c r="E293" s="19"/>
      <c r="F293" s="19"/>
      <c r="Q293" s="19"/>
      <c r="R293" s="282"/>
    </row>
    <row r="294" spans="4:18" x14ac:dyDescent="0.25">
      <c r="D294" s="19"/>
      <c r="E294" s="19"/>
      <c r="F294" s="19"/>
      <c r="Q294" s="19"/>
      <c r="R294" s="282"/>
    </row>
    <row r="295" spans="4:18" x14ac:dyDescent="0.25">
      <c r="D295" s="19"/>
      <c r="E295" s="19"/>
      <c r="F295" s="19"/>
      <c r="Q295" s="19"/>
      <c r="R295" s="282"/>
    </row>
    <row r="296" spans="4:18" x14ac:dyDescent="0.25">
      <c r="D296" s="19"/>
      <c r="E296" s="19"/>
      <c r="F296" s="19"/>
      <c r="Q296" s="19"/>
      <c r="R296" s="282"/>
    </row>
    <row r="297" spans="4:18" x14ac:dyDescent="0.25">
      <c r="D297" s="19"/>
      <c r="E297" s="19"/>
      <c r="F297" s="19"/>
      <c r="Q297" s="19"/>
      <c r="R297" s="282"/>
    </row>
    <row r="298" spans="4:18" x14ac:dyDescent="0.25">
      <c r="D298" s="19"/>
      <c r="E298" s="19"/>
      <c r="F298" s="19"/>
      <c r="Q298" s="19"/>
      <c r="R298" s="282"/>
    </row>
    <row r="299" spans="4:18" x14ac:dyDescent="0.25">
      <c r="D299" s="19"/>
      <c r="E299" s="19"/>
      <c r="F299" s="19"/>
      <c r="Q299" s="19"/>
      <c r="R299" s="282"/>
    </row>
    <row r="300" spans="4:18" x14ac:dyDescent="0.25">
      <c r="D300" s="19"/>
      <c r="E300" s="19"/>
      <c r="F300" s="19"/>
      <c r="Q300" s="19"/>
      <c r="R300" s="282"/>
    </row>
    <row r="301" spans="4:18" x14ac:dyDescent="0.25">
      <c r="D301" s="19"/>
      <c r="E301" s="19"/>
      <c r="F301" s="19"/>
      <c r="Q301" s="19"/>
      <c r="R301" s="282"/>
    </row>
    <row r="302" spans="4:18" x14ac:dyDescent="0.25">
      <c r="D302" s="19"/>
      <c r="E302" s="19"/>
      <c r="F302" s="19"/>
      <c r="Q302" s="19"/>
      <c r="R302" s="282"/>
    </row>
    <row r="303" spans="4:18" x14ac:dyDescent="0.25">
      <c r="D303" s="19"/>
      <c r="E303" s="19"/>
      <c r="F303" s="19"/>
      <c r="Q303" s="19"/>
      <c r="R303" s="282"/>
    </row>
    <row r="304" spans="4:18" x14ac:dyDescent="0.25">
      <c r="D304" s="19"/>
      <c r="E304" s="19"/>
      <c r="F304" s="19"/>
      <c r="Q304" s="19"/>
      <c r="R304" s="282"/>
    </row>
    <row r="305" spans="4:18" x14ac:dyDescent="0.25">
      <c r="D305" s="19"/>
      <c r="E305" s="19"/>
      <c r="F305" s="19"/>
      <c r="Q305" s="19"/>
      <c r="R305" s="282"/>
    </row>
    <row r="306" spans="4:18" x14ac:dyDescent="0.25">
      <c r="D306" s="19"/>
      <c r="E306" s="19"/>
      <c r="F306" s="19"/>
      <c r="Q306" s="19"/>
      <c r="R306" s="282"/>
    </row>
    <row r="307" spans="4:18" x14ac:dyDescent="0.25">
      <c r="D307" s="19"/>
      <c r="E307" s="19"/>
      <c r="F307" s="19"/>
      <c r="Q307" s="19"/>
      <c r="R307" s="282"/>
    </row>
    <row r="308" spans="4:18" x14ac:dyDescent="0.25">
      <c r="D308" s="19"/>
      <c r="E308" s="19"/>
      <c r="F308" s="19"/>
      <c r="Q308" s="19"/>
      <c r="R308" s="282"/>
    </row>
    <row r="309" spans="4:18" x14ac:dyDescent="0.25">
      <c r="D309" s="19"/>
      <c r="E309" s="19"/>
      <c r="F309" s="19"/>
      <c r="Q309" s="19"/>
      <c r="R309" s="282"/>
    </row>
    <row r="310" spans="4:18" x14ac:dyDescent="0.25">
      <c r="D310" s="19"/>
      <c r="E310" s="19"/>
      <c r="F310" s="19"/>
      <c r="Q310" s="19"/>
      <c r="R310" s="282"/>
    </row>
    <row r="311" spans="4:18" x14ac:dyDescent="0.25">
      <c r="D311" s="19"/>
      <c r="E311" s="19"/>
      <c r="F311" s="19"/>
      <c r="Q311" s="19"/>
      <c r="R311" s="282"/>
    </row>
    <row r="312" spans="4:18" x14ac:dyDescent="0.25">
      <c r="D312" s="19"/>
      <c r="E312" s="19"/>
      <c r="F312" s="19"/>
      <c r="Q312" s="19"/>
      <c r="R312" s="282"/>
    </row>
    <row r="313" spans="4:18" x14ac:dyDescent="0.25">
      <c r="D313" s="19"/>
      <c r="E313" s="19"/>
      <c r="F313" s="19"/>
      <c r="Q313" s="19"/>
      <c r="R313" s="282"/>
    </row>
    <row r="314" spans="4:18" x14ac:dyDescent="0.25">
      <c r="D314" s="19"/>
      <c r="E314" s="19"/>
      <c r="F314" s="19"/>
      <c r="Q314" s="19"/>
      <c r="R314" s="282"/>
    </row>
    <row r="315" spans="4:18" x14ac:dyDescent="0.25">
      <c r="D315" s="19"/>
      <c r="E315" s="19"/>
      <c r="F315" s="19"/>
      <c r="Q315" s="19"/>
      <c r="R315" s="282"/>
    </row>
    <row r="316" spans="4:18" x14ac:dyDescent="0.25">
      <c r="D316" s="19"/>
      <c r="E316" s="19"/>
      <c r="F316" s="19"/>
      <c r="Q316" s="19"/>
      <c r="R316" s="282"/>
    </row>
    <row r="317" spans="4:18" x14ac:dyDescent="0.25">
      <c r="D317" s="19"/>
      <c r="E317" s="19"/>
      <c r="F317" s="19"/>
      <c r="Q317" s="19"/>
      <c r="R317" s="282"/>
    </row>
    <row r="318" spans="4:18" x14ac:dyDescent="0.25">
      <c r="D318" s="19"/>
      <c r="E318" s="19"/>
      <c r="F318" s="19"/>
      <c r="Q318" s="19"/>
      <c r="R318" s="282"/>
    </row>
    <row r="319" spans="4:18" x14ac:dyDescent="0.25">
      <c r="D319" s="19"/>
      <c r="E319" s="19"/>
      <c r="F319" s="19"/>
      <c r="Q319" s="19"/>
      <c r="R319" s="282"/>
    </row>
    <row r="320" spans="4:18" x14ac:dyDescent="0.25">
      <c r="D320" s="19"/>
      <c r="E320" s="19"/>
      <c r="F320" s="19"/>
      <c r="Q320" s="19"/>
      <c r="R320" s="282"/>
    </row>
    <row r="321" spans="4:18" x14ac:dyDescent="0.25">
      <c r="D321" s="19"/>
      <c r="E321" s="19"/>
      <c r="F321" s="19"/>
      <c r="Q321" s="19"/>
      <c r="R321" s="282"/>
    </row>
    <row r="322" spans="4:18" x14ac:dyDescent="0.25">
      <c r="D322" s="19"/>
      <c r="E322" s="19"/>
      <c r="F322" s="19"/>
      <c r="Q322" s="19"/>
      <c r="R322" s="282"/>
    </row>
    <row r="323" spans="4:18" x14ac:dyDescent="0.25">
      <c r="D323" s="19"/>
      <c r="E323" s="19"/>
      <c r="F323" s="19"/>
      <c r="Q323" s="19"/>
      <c r="R323" s="282"/>
    </row>
    <row r="324" spans="4:18" x14ac:dyDescent="0.25">
      <c r="D324" s="19"/>
      <c r="E324" s="19"/>
      <c r="F324" s="19"/>
      <c r="Q324" s="19"/>
      <c r="R324" s="282"/>
    </row>
    <row r="325" spans="4:18" x14ac:dyDescent="0.25">
      <c r="D325" s="19"/>
      <c r="E325" s="19"/>
      <c r="F325" s="19"/>
      <c r="Q325" s="19"/>
      <c r="R325" s="282"/>
    </row>
    <row r="326" spans="4:18" x14ac:dyDescent="0.25">
      <c r="D326" s="19"/>
      <c r="E326" s="19"/>
      <c r="F326" s="19"/>
      <c r="Q326" s="19"/>
      <c r="R326" s="282"/>
    </row>
    <row r="327" spans="4:18" x14ac:dyDescent="0.25">
      <c r="D327" s="19"/>
      <c r="E327" s="19"/>
      <c r="F327" s="19"/>
      <c r="Q327" s="19"/>
      <c r="R327" s="282"/>
    </row>
    <row r="328" spans="4:18" x14ac:dyDescent="0.25">
      <c r="D328" s="19"/>
      <c r="E328" s="19"/>
      <c r="F328" s="19"/>
      <c r="Q328" s="19"/>
      <c r="R328" s="282"/>
    </row>
    <row r="329" spans="4:18" x14ac:dyDescent="0.25">
      <c r="D329" s="19"/>
      <c r="E329" s="19"/>
      <c r="F329" s="19"/>
      <c r="Q329" s="19"/>
      <c r="R329" s="282"/>
    </row>
    <row r="330" spans="4:18" x14ac:dyDescent="0.25">
      <c r="D330" s="19"/>
      <c r="E330" s="19"/>
      <c r="F330" s="19"/>
      <c r="Q330" s="19"/>
      <c r="R330" s="282"/>
    </row>
    <row r="331" spans="4:18" x14ac:dyDescent="0.25">
      <c r="D331" s="19"/>
      <c r="E331" s="19"/>
      <c r="F331" s="19"/>
      <c r="Q331" s="19"/>
      <c r="R331" s="282"/>
    </row>
    <row r="332" spans="4:18" x14ac:dyDescent="0.25">
      <c r="D332" s="19"/>
      <c r="E332" s="19"/>
      <c r="F332" s="19"/>
      <c r="Q332" s="19"/>
      <c r="R332" s="282"/>
    </row>
    <row r="333" spans="4:18" x14ac:dyDescent="0.25">
      <c r="D333" s="19"/>
      <c r="E333" s="19"/>
      <c r="F333" s="19"/>
      <c r="Q333" s="19"/>
      <c r="R333" s="282"/>
    </row>
    <row r="334" spans="4:18" x14ac:dyDescent="0.25">
      <c r="D334" s="19"/>
      <c r="E334" s="19"/>
      <c r="F334" s="19"/>
      <c r="Q334" s="19"/>
      <c r="R334" s="282"/>
    </row>
    <row r="335" spans="4:18" x14ac:dyDescent="0.25">
      <c r="D335" s="19"/>
      <c r="E335" s="19"/>
      <c r="F335" s="19"/>
      <c r="Q335" s="19"/>
      <c r="R335" s="282"/>
    </row>
    <row r="336" spans="4:18" x14ac:dyDescent="0.25">
      <c r="D336" s="19"/>
      <c r="E336" s="19"/>
      <c r="F336" s="19"/>
      <c r="Q336" s="19"/>
      <c r="R336" s="282"/>
    </row>
    <row r="337" spans="4:18" x14ac:dyDescent="0.25">
      <c r="D337" s="19"/>
      <c r="E337" s="19"/>
      <c r="F337" s="19"/>
      <c r="Q337" s="19"/>
      <c r="R337" s="282"/>
    </row>
    <row r="338" spans="4:18" x14ac:dyDescent="0.25">
      <c r="D338" s="19"/>
      <c r="E338" s="19"/>
      <c r="F338" s="19"/>
      <c r="Q338" s="19"/>
      <c r="R338" s="282"/>
    </row>
    <row r="339" spans="4:18" x14ac:dyDescent="0.25">
      <c r="D339" s="19"/>
      <c r="E339" s="19"/>
      <c r="F339" s="19"/>
      <c r="Q339" s="19"/>
      <c r="R339" s="282"/>
    </row>
    <row r="340" spans="4:18" x14ac:dyDescent="0.25">
      <c r="D340" s="19"/>
      <c r="E340" s="19"/>
      <c r="F340" s="19"/>
      <c r="Q340" s="19"/>
      <c r="R340" s="282"/>
    </row>
    <row r="341" spans="4:18" x14ac:dyDescent="0.25">
      <c r="D341" s="19"/>
      <c r="E341" s="19"/>
      <c r="F341" s="19"/>
      <c r="Q341" s="19"/>
      <c r="R341" s="282"/>
    </row>
    <row r="342" spans="4:18" x14ac:dyDescent="0.25">
      <c r="D342" s="19"/>
      <c r="E342" s="19"/>
      <c r="F342" s="19"/>
      <c r="Q342" s="19"/>
      <c r="R342" s="282"/>
    </row>
    <row r="343" spans="4:18" x14ac:dyDescent="0.25">
      <c r="D343" s="19"/>
      <c r="E343" s="19"/>
      <c r="F343" s="19"/>
      <c r="Q343" s="19"/>
      <c r="R343" s="282"/>
    </row>
    <row r="344" spans="4:18" x14ac:dyDescent="0.25">
      <c r="D344" s="19"/>
      <c r="E344" s="19"/>
      <c r="F344" s="19"/>
      <c r="Q344" s="19"/>
      <c r="R344" s="282"/>
    </row>
    <row r="345" spans="4:18" ht="20.100000000000001" customHeight="1" x14ac:dyDescent="0.25"/>
    <row r="346" spans="4:18" ht="20.100000000000001" customHeight="1" x14ac:dyDescent="0.25"/>
    <row r="347" spans="4:18" ht="20.100000000000001" customHeight="1" x14ac:dyDescent="0.25"/>
    <row r="348" spans="4:18" ht="20.100000000000001" customHeight="1" x14ac:dyDescent="0.25"/>
    <row r="349" spans="4:18" ht="20.100000000000001" customHeight="1" x14ac:dyDescent="0.25"/>
    <row r="350" spans="4:18" ht="20.100000000000001" customHeight="1" x14ac:dyDescent="0.25"/>
    <row r="351" spans="4:18" ht="20.100000000000001" customHeight="1" x14ac:dyDescent="0.25"/>
    <row r="352" spans="4:18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</sheetData>
  <mergeCells count="63">
    <mergeCell ref="BE4:BE6"/>
    <mergeCell ref="BF4:BF6"/>
    <mergeCell ref="BG4:BG6"/>
    <mergeCell ref="AA5:AA6"/>
    <mergeCell ref="AB5:AB6"/>
    <mergeCell ref="AC5:AC6"/>
    <mergeCell ref="AD5:AD6"/>
    <mergeCell ref="AE5:AE6"/>
    <mergeCell ref="AF5:AF6"/>
    <mergeCell ref="AG5:AG6"/>
    <mergeCell ref="AH5:AH6"/>
    <mergeCell ref="AO5:AO6"/>
    <mergeCell ref="AP5:AP6"/>
    <mergeCell ref="AR5:AS5"/>
    <mergeCell ref="AT5:AU5"/>
    <mergeCell ref="AV5:AV6"/>
    <mergeCell ref="AM4:AM6"/>
    <mergeCell ref="AN4:AN6"/>
    <mergeCell ref="AR4:AU4"/>
    <mergeCell ref="AV4:BC4"/>
    <mergeCell ref="AQ4:AQ6"/>
    <mergeCell ref="BD4:BD6"/>
    <mergeCell ref="AW5:AW6"/>
    <mergeCell ref="AX5:AX6"/>
    <mergeCell ref="AY5:AY6"/>
    <mergeCell ref="AZ5:AZ6"/>
    <mergeCell ref="BA5:BA6"/>
    <mergeCell ref="BB5:BB6"/>
    <mergeCell ref="BC5:BC6"/>
    <mergeCell ref="AA4:AH4"/>
    <mergeCell ref="AI4:AI6"/>
    <mergeCell ref="AJ4:AJ6"/>
    <mergeCell ref="AK4:AK6"/>
    <mergeCell ref="AL4:AL6"/>
    <mergeCell ref="B2:Z2"/>
    <mergeCell ref="M5:M6"/>
    <mergeCell ref="N5:N6"/>
    <mergeCell ref="O5:O6"/>
    <mergeCell ref="I4:I6"/>
    <mergeCell ref="J4:O4"/>
    <mergeCell ref="F4:F6"/>
    <mergeCell ref="G4:G6"/>
    <mergeCell ref="H4:H6"/>
    <mergeCell ref="P4:P6"/>
    <mergeCell ref="Q4:Q6"/>
    <mergeCell ref="S4:S6"/>
    <mergeCell ref="J5:J6"/>
    <mergeCell ref="K5:K6"/>
    <mergeCell ref="L5:L6"/>
    <mergeCell ref="R4:R6"/>
    <mergeCell ref="A4:A6"/>
    <mergeCell ref="B4:B6"/>
    <mergeCell ref="C4:C6"/>
    <mergeCell ref="D4:D6"/>
    <mergeCell ref="E4:E6"/>
    <mergeCell ref="T4:Y4"/>
    <mergeCell ref="Z4:Z6"/>
    <mergeCell ref="T5:T6"/>
    <mergeCell ref="U5:U6"/>
    <mergeCell ref="V5:V6"/>
    <mergeCell ref="W5:W6"/>
    <mergeCell ref="X5:X6"/>
    <mergeCell ref="Y5:Y6"/>
  </mergeCells>
  <conditionalFormatting sqref="G110">
    <cfRule type="duplicateValues" dxfId="126" priority="122"/>
  </conditionalFormatting>
  <conditionalFormatting sqref="G110">
    <cfRule type="duplicateValues" dxfId="125" priority="123"/>
    <cfRule type="duplicateValues" dxfId="124" priority="124"/>
  </conditionalFormatting>
  <conditionalFormatting sqref="G117">
    <cfRule type="duplicateValues" dxfId="123" priority="121"/>
  </conditionalFormatting>
  <conditionalFormatting sqref="G141">
    <cfRule type="duplicateValues" dxfId="122" priority="110"/>
  </conditionalFormatting>
  <conditionalFormatting sqref="H254">
    <cfRule type="duplicateValues" dxfId="121" priority="5"/>
  </conditionalFormatting>
  <conditionalFormatting sqref="H254">
    <cfRule type="duplicateValues" dxfId="120" priority="6"/>
  </conditionalFormatting>
  <conditionalFormatting sqref="H254">
    <cfRule type="duplicateValues" dxfId="119" priority="7"/>
  </conditionalFormatting>
  <conditionalFormatting sqref="G102">
    <cfRule type="duplicateValues" dxfId="118" priority="461"/>
  </conditionalFormatting>
  <conditionalFormatting sqref="G124">
    <cfRule type="duplicateValues" dxfId="117" priority="462"/>
  </conditionalFormatting>
  <conditionalFormatting sqref="G125">
    <cfRule type="duplicateValues" dxfId="116" priority="463"/>
  </conditionalFormatting>
  <conditionalFormatting sqref="G126">
    <cfRule type="duplicateValues" dxfId="115" priority="464"/>
  </conditionalFormatting>
  <conditionalFormatting sqref="G126">
    <cfRule type="duplicateValues" dxfId="114" priority="465"/>
    <cfRule type="duplicateValues" dxfId="113" priority="466"/>
  </conditionalFormatting>
  <conditionalFormatting sqref="G127">
    <cfRule type="duplicateValues" dxfId="112" priority="467"/>
  </conditionalFormatting>
  <conditionalFormatting sqref="G133:G134">
    <cfRule type="duplicateValues" dxfId="111" priority="468"/>
  </conditionalFormatting>
  <conditionalFormatting sqref="G138">
    <cfRule type="duplicateValues" dxfId="110" priority="469"/>
  </conditionalFormatting>
  <conditionalFormatting sqref="G144">
    <cfRule type="duplicateValues" dxfId="109" priority="470"/>
    <cfRule type="duplicateValues" dxfId="108" priority="471"/>
  </conditionalFormatting>
  <conditionalFormatting sqref="G144">
    <cfRule type="duplicateValues" dxfId="107" priority="472"/>
  </conditionalFormatting>
  <conditionalFormatting sqref="G145">
    <cfRule type="duplicateValues" dxfId="106" priority="473"/>
  </conditionalFormatting>
  <conditionalFormatting sqref="G146">
    <cfRule type="duplicateValues" dxfId="105" priority="474"/>
  </conditionalFormatting>
  <conditionalFormatting sqref="G146">
    <cfRule type="duplicateValues" dxfId="104" priority="475"/>
    <cfRule type="duplicateValues" dxfId="103" priority="476"/>
  </conditionalFormatting>
  <conditionalFormatting sqref="G157">
    <cfRule type="duplicateValues" dxfId="102" priority="477"/>
  </conditionalFormatting>
  <conditionalFormatting sqref="G160">
    <cfRule type="duplicateValues" dxfId="101" priority="478"/>
  </conditionalFormatting>
  <conditionalFormatting sqref="G163">
    <cfRule type="duplicateValues" dxfId="100" priority="479"/>
  </conditionalFormatting>
  <conditionalFormatting sqref="G164">
    <cfRule type="duplicateValues" dxfId="99" priority="480"/>
    <cfRule type="duplicateValues" dxfId="98" priority="481"/>
  </conditionalFormatting>
  <conditionalFormatting sqref="G164">
    <cfRule type="duplicateValues" dxfId="97" priority="482"/>
  </conditionalFormatting>
  <conditionalFormatting sqref="G165">
    <cfRule type="duplicateValues" dxfId="96" priority="483"/>
  </conditionalFormatting>
  <conditionalFormatting sqref="G168">
    <cfRule type="duplicateValues" dxfId="95" priority="484"/>
  </conditionalFormatting>
  <conditionalFormatting sqref="G168">
    <cfRule type="duplicateValues" dxfId="94" priority="485"/>
    <cfRule type="duplicateValues" dxfId="93" priority="486"/>
  </conditionalFormatting>
  <conditionalFormatting sqref="G217">
    <cfRule type="duplicateValues" dxfId="92" priority="487"/>
  </conditionalFormatting>
  <conditionalFormatting sqref="G218">
    <cfRule type="duplicateValues" dxfId="91" priority="488"/>
  </conditionalFormatting>
  <conditionalFormatting sqref="G171">
    <cfRule type="duplicateValues" dxfId="90" priority="489"/>
  </conditionalFormatting>
  <conditionalFormatting sqref="G176">
    <cfRule type="duplicateValues" dxfId="89" priority="490"/>
  </conditionalFormatting>
  <conditionalFormatting sqref="G177">
    <cfRule type="duplicateValues" dxfId="88" priority="491"/>
  </conditionalFormatting>
  <conditionalFormatting sqref="G177">
    <cfRule type="duplicateValues" dxfId="87" priority="492"/>
    <cfRule type="duplicateValues" dxfId="86" priority="493"/>
  </conditionalFormatting>
  <conditionalFormatting sqref="G180:G181">
    <cfRule type="duplicateValues" dxfId="85" priority="494"/>
  </conditionalFormatting>
  <conditionalFormatting sqref="G184">
    <cfRule type="duplicateValues" dxfId="84" priority="495"/>
  </conditionalFormatting>
  <conditionalFormatting sqref="G190">
    <cfRule type="duplicateValues" dxfId="83" priority="496"/>
    <cfRule type="duplicateValues" dxfId="82" priority="497"/>
  </conditionalFormatting>
  <conditionalFormatting sqref="G190">
    <cfRule type="duplicateValues" dxfId="81" priority="498"/>
  </conditionalFormatting>
  <conditionalFormatting sqref="G205">
    <cfRule type="duplicateValues" dxfId="80" priority="503"/>
  </conditionalFormatting>
  <conditionalFormatting sqref="G206">
    <cfRule type="duplicateValues" dxfId="79" priority="504"/>
  </conditionalFormatting>
  <conditionalFormatting sqref="G209">
    <cfRule type="duplicateValues" dxfId="78" priority="505"/>
  </conditionalFormatting>
  <conditionalFormatting sqref="G210">
    <cfRule type="duplicateValues" dxfId="77" priority="506"/>
  </conditionalFormatting>
  <conditionalFormatting sqref="G211">
    <cfRule type="duplicateValues" dxfId="76" priority="507"/>
  </conditionalFormatting>
  <conditionalFormatting sqref="G214">
    <cfRule type="duplicateValues" dxfId="75" priority="508"/>
  </conditionalFormatting>
  <conditionalFormatting sqref="G223">
    <cfRule type="duplicateValues" dxfId="74" priority="509"/>
  </conditionalFormatting>
  <conditionalFormatting sqref="G224">
    <cfRule type="duplicateValues" dxfId="73" priority="510"/>
  </conditionalFormatting>
  <conditionalFormatting sqref="G225">
    <cfRule type="duplicateValues" dxfId="72" priority="511"/>
  </conditionalFormatting>
  <conditionalFormatting sqref="G236">
    <cfRule type="duplicateValues" dxfId="71" priority="512"/>
  </conditionalFormatting>
  <conditionalFormatting sqref="G239">
    <cfRule type="duplicateValues" dxfId="70" priority="513"/>
  </conditionalFormatting>
  <conditionalFormatting sqref="G240">
    <cfRule type="duplicateValues" dxfId="69" priority="514"/>
  </conditionalFormatting>
  <conditionalFormatting sqref="G241">
    <cfRule type="duplicateValues" dxfId="68" priority="515"/>
  </conditionalFormatting>
  <conditionalFormatting sqref="G241">
    <cfRule type="duplicateValues" dxfId="67" priority="516"/>
    <cfRule type="duplicateValues" dxfId="66" priority="517"/>
  </conditionalFormatting>
  <conditionalFormatting sqref="G246">
    <cfRule type="duplicateValues" dxfId="65" priority="518"/>
  </conditionalFormatting>
  <conditionalFormatting sqref="G248">
    <cfRule type="duplicateValues" dxfId="64" priority="519"/>
  </conditionalFormatting>
  <conditionalFormatting sqref="G249">
    <cfRule type="duplicateValues" dxfId="63" priority="523"/>
  </conditionalFormatting>
  <conditionalFormatting sqref="G250">
    <cfRule type="duplicateValues" dxfId="62" priority="526"/>
  </conditionalFormatting>
  <conditionalFormatting sqref="G251">
    <cfRule type="duplicateValues" dxfId="61" priority="529"/>
  </conditionalFormatting>
  <conditionalFormatting sqref="G253:G256">
    <cfRule type="duplicateValues" dxfId="60" priority="532"/>
  </conditionalFormatting>
  <conditionalFormatting sqref="G174 G172">
    <cfRule type="duplicateValues" dxfId="59" priority="535"/>
  </conditionalFormatting>
  <conditionalFormatting sqref="G178">
    <cfRule type="duplicateValues" dxfId="58" priority="537"/>
  </conditionalFormatting>
  <conditionalFormatting sqref="G182">
    <cfRule type="duplicateValues" dxfId="57" priority="538"/>
  </conditionalFormatting>
  <conditionalFormatting sqref="G185">
    <cfRule type="duplicateValues" dxfId="56" priority="539"/>
  </conditionalFormatting>
  <conditionalFormatting sqref="G188">
    <cfRule type="duplicateValues" dxfId="55" priority="540"/>
  </conditionalFormatting>
  <conditionalFormatting sqref="G191">
    <cfRule type="duplicateValues" dxfId="54" priority="541"/>
  </conditionalFormatting>
  <conditionalFormatting sqref="G203">
    <cfRule type="duplicateValues" dxfId="53" priority="542"/>
  </conditionalFormatting>
  <conditionalFormatting sqref="G207">
    <cfRule type="duplicateValues" dxfId="52" priority="543"/>
  </conditionalFormatting>
  <conditionalFormatting sqref="G212">
    <cfRule type="duplicateValues" dxfId="51" priority="544"/>
  </conditionalFormatting>
  <conditionalFormatting sqref="G215">
    <cfRule type="duplicateValues" dxfId="50" priority="545"/>
  </conditionalFormatting>
  <conditionalFormatting sqref="G221">
    <cfRule type="duplicateValues" dxfId="49" priority="546"/>
  </conditionalFormatting>
  <conditionalFormatting sqref="G237">
    <cfRule type="duplicateValues" dxfId="48" priority="547"/>
  </conditionalFormatting>
  <conditionalFormatting sqref="G242 G244">
    <cfRule type="duplicateValues" dxfId="47" priority="548"/>
  </conditionalFormatting>
  <conditionalFormatting sqref="G149 G154">
    <cfRule type="duplicateValues" dxfId="46" priority="550"/>
  </conditionalFormatting>
  <conditionalFormatting sqref="G103:G104">
    <cfRule type="duplicateValues" dxfId="45" priority="552"/>
  </conditionalFormatting>
  <conditionalFormatting sqref="G113:G114">
    <cfRule type="duplicateValues" dxfId="44" priority="553"/>
    <cfRule type="duplicateValues" dxfId="43" priority="554"/>
  </conditionalFormatting>
  <conditionalFormatting sqref="G113:G114">
    <cfRule type="duplicateValues" dxfId="42" priority="555"/>
  </conditionalFormatting>
  <conditionalFormatting sqref="G247">
    <cfRule type="duplicateValues" dxfId="41" priority="556"/>
  </conditionalFormatting>
  <conditionalFormatting sqref="G129">
    <cfRule type="duplicateValues" dxfId="40" priority="557"/>
  </conditionalFormatting>
  <conditionalFormatting sqref="G130">
    <cfRule type="duplicateValues" dxfId="39" priority="558"/>
  </conditionalFormatting>
  <conditionalFormatting sqref="G252">
    <cfRule type="duplicateValues" dxfId="38" priority="559"/>
  </conditionalFormatting>
  <conditionalFormatting sqref="G121">
    <cfRule type="duplicateValues" dxfId="37" priority="560"/>
  </conditionalFormatting>
  <conditionalFormatting sqref="G131 G128">
    <cfRule type="duplicateValues" dxfId="36" priority="561"/>
  </conditionalFormatting>
  <conditionalFormatting sqref="G229">
    <cfRule type="duplicateValues" dxfId="35" priority="563"/>
  </conditionalFormatting>
  <conditionalFormatting sqref="G230">
    <cfRule type="duplicateValues" dxfId="34" priority="564"/>
  </conditionalFormatting>
  <conditionalFormatting sqref="G232">
    <cfRule type="duplicateValues" dxfId="33" priority="565"/>
  </conditionalFormatting>
  <conditionalFormatting sqref="G226:G227 G233">
    <cfRule type="duplicateValues" dxfId="32" priority="566"/>
  </conditionalFormatting>
  <conditionalFormatting sqref="G150:G153">
    <cfRule type="duplicateValues" dxfId="31" priority="568"/>
  </conditionalFormatting>
  <conditionalFormatting sqref="G198:G201">
    <cfRule type="duplicateValues" dxfId="30" priority="4"/>
  </conditionalFormatting>
  <conditionalFormatting sqref="G202">
    <cfRule type="duplicateValues" dxfId="29" priority="3"/>
  </conditionalFormatting>
  <conditionalFormatting sqref="G193:G196">
    <cfRule type="duplicateValues" dxfId="28" priority="2"/>
  </conditionalFormatting>
  <conditionalFormatting sqref="G197">
    <cfRule type="duplicateValues" dxfId="27" priority="1"/>
  </conditionalFormatting>
  <conditionalFormatting sqref="G118">
    <cfRule type="duplicateValues" dxfId="26" priority="804"/>
  </conditionalFormatting>
  <printOptions horizontalCentered="1"/>
  <pageMargins left="0.59055118110236227" right="0.19685039370078741" top="0.19685039370078741" bottom="0.59055118110236227" header="0.31496062992125984" footer="0.19685039370078741"/>
  <pageSetup scale="53" orientation="landscape" r:id="rId1"/>
  <headerFooter>
    <oddFooter>&amp;C&amp;9&amp;G
Pàg. &amp;P de &amp;N&amp;R&amp;D</oddFooter>
  </headerFooter>
  <rowBreaks count="2" manualBreakCount="2">
    <brk id="63" max="18" man="1"/>
    <brk id="182" max="18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36"/>
  <sheetViews>
    <sheetView view="pageBreakPreview" topLeftCell="C1" zoomScale="80" zoomScaleNormal="100" zoomScaleSheetLayoutView="80" workbookViewId="0">
      <pane xSplit="4" ySplit="9" topLeftCell="G10" activePane="bottomRight" state="frozen"/>
      <selection activeCell="C1" sqref="C1"/>
      <selection pane="topRight" activeCell="G1" sqref="G1"/>
      <selection pane="bottomLeft" activeCell="C10" sqref="C10"/>
      <selection pane="bottomRight" activeCell="O13" sqref="O13"/>
    </sheetView>
  </sheetViews>
  <sheetFormatPr baseColWidth="10" defaultRowHeight="19.5" x14ac:dyDescent="0.25"/>
  <cols>
    <col min="1" max="1" width="5.140625" style="19" hidden="1" customWidth="1"/>
    <col min="2" max="2" width="5.140625" style="50" hidden="1" customWidth="1"/>
    <col min="3" max="3" width="13.42578125" style="20" customWidth="1"/>
    <col min="4" max="4" width="33.28515625" style="21" customWidth="1"/>
    <col min="5" max="5" width="23" style="21" customWidth="1"/>
    <col min="6" max="6" width="23.7109375" style="21" customWidth="1"/>
    <col min="7" max="7" width="14.140625" style="22" customWidth="1"/>
    <col min="8" max="8" width="10" style="23" bestFit="1" customWidth="1"/>
    <col min="9" max="14" width="5.5703125" style="20" customWidth="1"/>
    <col min="15" max="15" width="48.85546875" style="149" customWidth="1"/>
    <col min="16" max="16" width="20.5703125" style="21" customWidth="1"/>
    <col min="17" max="17" width="20.7109375" style="2" bestFit="1" customWidth="1"/>
    <col min="18" max="16384" width="11.42578125" style="19"/>
  </cols>
  <sheetData>
    <row r="2" spans="1:17" ht="75" customHeight="1" x14ac:dyDescent="0.25">
      <c r="A2" s="415" t="s">
        <v>842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</row>
    <row r="3" spans="1:17" ht="12.75" customHeight="1" thickBot="1" x14ac:dyDescent="0.3"/>
    <row r="4" spans="1:17" s="46" customFormat="1" ht="31.5" customHeight="1" thickTop="1" thickBot="1" x14ac:dyDescent="0.3">
      <c r="A4" s="391" t="s">
        <v>0</v>
      </c>
      <c r="B4" s="399" t="s">
        <v>590</v>
      </c>
      <c r="C4" s="396" t="s">
        <v>1</v>
      </c>
      <c r="D4" s="392" t="s">
        <v>2</v>
      </c>
      <c r="E4" s="392" t="s">
        <v>3</v>
      </c>
      <c r="F4" s="392" t="s">
        <v>4</v>
      </c>
      <c r="G4" s="392" t="s">
        <v>5</v>
      </c>
      <c r="H4" s="403" t="s">
        <v>6</v>
      </c>
      <c r="I4" s="392" t="s">
        <v>8</v>
      </c>
      <c r="J4" s="392"/>
      <c r="K4" s="392"/>
      <c r="L4" s="392"/>
      <c r="M4" s="392"/>
      <c r="N4" s="392"/>
      <c r="O4" s="411" t="s">
        <v>9</v>
      </c>
      <c r="P4" s="408" t="s">
        <v>589</v>
      </c>
      <c r="Q4" s="401" t="s">
        <v>591</v>
      </c>
    </row>
    <row r="5" spans="1:17" s="46" customFormat="1" ht="16.5" customHeight="1" thickTop="1" thickBot="1" x14ac:dyDescent="0.3">
      <c r="A5" s="394"/>
      <c r="B5" s="400"/>
      <c r="C5" s="397"/>
      <c r="D5" s="398"/>
      <c r="E5" s="398"/>
      <c r="F5" s="398"/>
      <c r="G5" s="393"/>
      <c r="H5" s="404"/>
      <c r="I5" s="392" t="s">
        <v>23</v>
      </c>
      <c r="J5" s="392" t="s">
        <v>24</v>
      </c>
      <c r="K5" s="392" t="s">
        <v>25</v>
      </c>
      <c r="L5" s="392" t="s">
        <v>26</v>
      </c>
      <c r="M5" s="392" t="s">
        <v>24</v>
      </c>
      <c r="N5" s="392" t="s">
        <v>27</v>
      </c>
      <c r="O5" s="412"/>
      <c r="P5" s="409"/>
      <c r="Q5" s="402"/>
    </row>
    <row r="6" spans="1:17" s="46" customFormat="1" ht="16.5" customHeight="1" thickTop="1" thickBot="1" x14ac:dyDescent="0.3">
      <c r="A6" s="395"/>
      <c r="B6" s="400"/>
      <c r="C6" s="397"/>
      <c r="D6" s="398"/>
      <c r="E6" s="398"/>
      <c r="F6" s="398"/>
      <c r="G6" s="393"/>
      <c r="H6" s="404"/>
      <c r="I6" s="393"/>
      <c r="J6" s="393"/>
      <c r="K6" s="393"/>
      <c r="L6" s="393"/>
      <c r="M6" s="393"/>
      <c r="N6" s="393"/>
      <c r="O6" s="412"/>
      <c r="P6" s="410"/>
      <c r="Q6" s="402"/>
    </row>
    <row r="7" spans="1:17" x14ac:dyDescent="0.25">
      <c r="A7" s="24"/>
      <c r="B7" s="51"/>
      <c r="C7" s="25"/>
      <c r="D7" s="26"/>
      <c r="E7" s="26"/>
      <c r="F7" s="26"/>
      <c r="G7" s="27"/>
      <c r="H7" s="28"/>
      <c r="I7" s="25"/>
      <c r="J7" s="25"/>
      <c r="K7" s="25"/>
      <c r="L7" s="25"/>
      <c r="M7" s="25"/>
      <c r="N7" s="25"/>
      <c r="O7" s="150"/>
      <c r="P7" s="26"/>
      <c r="Q7" s="166"/>
    </row>
    <row r="8" spans="1:17" x14ac:dyDescent="0.25">
      <c r="A8" s="29"/>
      <c r="B8" s="52"/>
      <c r="C8" s="30"/>
      <c r="D8" s="31"/>
      <c r="E8" s="31"/>
      <c r="F8" s="31"/>
      <c r="G8" s="32"/>
      <c r="H8" s="33"/>
      <c r="I8" s="30"/>
      <c r="J8" s="30"/>
      <c r="K8" s="30"/>
      <c r="L8" s="30"/>
      <c r="M8" s="30"/>
      <c r="N8" s="30"/>
      <c r="O8" s="151"/>
      <c r="P8" s="31"/>
      <c r="Q8" s="167"/>
    </row>
    <row r="9" spans="1:17" x14ac:dyDescent="0.25">
      <c r="A9" s="29"/>
      <c r="B9" s="52"/>
      <c r="C9" s="30"/>
      <c r="D9" s="31"/>
      <c r="E9" s="31"/>
      <c r="F9" s="31"/>
      <c r="G9" s="32"/>
      <c r="H9" s="33"/>
      <c r="I9" s="30"/>
      <c r="J9" s="30"/>
      <c r="K9" s="30"/>
      <c r="L9" s="30"/>
      <c r="M9" s="30"/>
      <c r="N9" s="30"/>
      <c r="O9" s="151"/>
      <c r="P9" s="31"/>
      <c r="Q9" s="167"/>
    </row>
    <row r="10" spans="1:17" x14ac:dyDescent="0.25">
      <c r="A10" s="29"/>
      <c r="B10" s="52"/>
      <c r="C10" s="30"/>
      <c r="D10" s="31"/>
      <c r="E10" s="31"/>
      <c r="F10" s="31"/>
      <c r="G10" s="32"/>
      <c r="H10" s="33"/>
      <c r="I10" s="30"/>
      <c r="J10" s="30"/>
      <c r="K10" s="30"/>
      <c r="L10" s="30"/>
      <c r="M10" s="30"/>
      <c r="N10" s="30"/>
      <c r="O10" s="151"/>
      <c r="P10" s="31"/>
      <c r="Q10" s="3"/>
    </row>
    <row r="11" spans="1:17" ht="19.5" hidden="1" customHeight="1" x14ac:dyDescent="0.25">
      <c r="A11" s="29"/>
      <c r="B11" s="52"/>
      <c r="C11" s="30"/>
      <c r="D11" s="31"/>
      <c r="E11" s="31"/>
      <c r="F11" s="31"/>
      <c r="G11" s="32"/>
      <c r="H11" s="33"/>
      <c r="I11" s="30"/>
      <c r="J11" s="30"/>
      <c r="K11" s="30"/>
      <c r="L11" s="30"/>
      <c r="M11" s="30"/>
      <c r="N11" s="30"/>
      <c r="O11" s="151"/>
      <c r="P11" s="31"/>
      <c r="Q11" s="3"/>
    </row>
    <row r="12" spans="1:17" ht="19.5" hidden="1" customHeight="1" x14ac:dyDescent="0.25">
      <c r="A12" s="29"/>
      <c r="B12" s="52"/>
      <c r="C12" s="30"/>
      <c r="D12" s="31"/>
      <c r="E12" s="31"/>
      <c r="F12" s="31"/>
      <c r="G12" s="32"/>
      <c r="H12" s="33"/>
      <c r="I12" s="30"/>
      <c r="J12" s="30"/>
      <c r="K12" s="30"/>
      <c r="L12" s="30"/>
      <c r="M12" s="30"/>
      <c r="N12" s="30"/>
      <c r="O12" s="151"/>
      <c r="P12" s="31"/>
      <c r="Q12" s="3"/>
    </row>
    <row r="13" spans="1:17" x14ac:dyDescent="0.25">
      <c r="A13" s="29"/>
      <c r="B13" s="52"/>
      <c r="C13" s="30"/>
      <c r="D13" s="31"/>
      <c r="E13" s="31"/>
      <c r="F13" s="31"/>
      <c r="G13" s="32"/>
      <c r="H13" s="33"/>
      <c r="I13" s="30"/>
      <c r="J13" s="30"/>
      <c r="K13" s="30"/>
      <c r="L13" s="30"/>
      <c r="M13" s="30"/>
      <c r="N13" s="30"/>
      <c r="O13" s="151"/>
      <c r="P13" s="31"/>
      <c r="Q13" s="3"/>
    </row>
    <row r="14" spans="1:17" x14ac:dyDescent="0.25">
      <c r="A14" s="29"/>
      <c r="B14" s="52"/>
      <c r="C14" s="30"/>
      <c r="D14" s="31"/>
      <c r="E14" s="31"/>
      <c r="F14" s="31"/>
      <c r="G14" s="32"/>
      <c r="H14" s="33"/>
      <c r="I14" s="30"/>
      <c r="J14" s="30"/>
      <c r="K14" s="30"/>
      <c r="L14" s="30"/>
      <c r="M14" s="30"/>
      <c r="N14" s="30"/>
      <c r="O14" s="151"/>
      <c r="P14" s="31"/>
      <c r="Q14" s="3"/>
    </row>
    <row r="15" spans="1:17" s="9" customFormat="1" x14ac:dyDescent="0.25">
      <c r="A15" s="5"/>
      <c r="B15" s="53"/>
      <c r="C15" s="6"/>
      <c r="D15" s="7"/>
      <c r="E15" s="7"/>
      <c r="F15" s="7"/>
      <c r="G15" s="11"/>
      <c r="H15" s="12"/>
      <c r="I15" s="6"/>
      <c r="J15" s="6"/>
      <c r="K15" s="6"/>
      <c r="L15" s="6"/>
      <c r="M15" s="6"/>
      <c r="N15" s="6"/>
      <c r="O15" s="152"/>
      <c r="P15" s="8"/>
      <c r="Q15" s="61">
        <v>341839200</v>
      </c>
    </row>
    <row r="16" spans="1:17" x14ac:dyDescent="0.25">
      <c r="A16" s="29"/>
      <c r="B16" s="52"/>
      <c r="C16" s="30"/>
      <c r="D16" s="31"/>
      <c r="E16" s="31"/>
      <c r="F16" s="31"/>
      <c r="G16" s="32"/>
      <c r="H16" s="33"/>
      <c r="I16" s="30"/>
      <c r="J16" s="30"/>
      <c r="K16" s="30"/>
      <c r="L16" s="30"/>
      <c r="M16" s="30"/>
      <c r="N16" s="30"/>
      <c r="O16" s="151"/>
      <c r="P16" s="31"/>
      <c r="Q16" s="3"/>
    </row>
    <row r="17" spans="1:17" x14ac:dyDescent="0.25">
      <c r="A17" s="29"/>
      <c r="B17" s="52"/>
      <c r="C17" s="30"/>
      <c r="D17" s="31"/>
      <c r="E17" s="31"/>
      <c r="F17" s="31"/>
      <c r="G17" s="32"/>
      <c r="H17" s="33"/>
      <c r="I17" s="30"/>
      <c r="J17" s="30"/>
      <c r="K17" s="30"/>
      <c r="L17" s="30"/>
      <c r="M17" s="30"/>
      <c r="N17" s="30"/>
      <c r="O17" s="151"/>
      <c r="P17" s="31"/>
      <c r="Q17" s="3"/>
    </row>
    <row r="18" spans="1:17" x14ac:dyDescent="0.25">
      <c r="A18" s="29"/>
      <c r="B18" s="52"/>
      <c r="C18" s="30"/>
      <c r="D18" s="31"/>
      <c r="E18" s="31"/>
      <c r="F18" s="31"/>
      <c r="G18" s="32"/>
      <c r="H18" s="33"/>
      <c r="I18" s="30"/>
      <c r="J18" s="30"/>
      <c r="K18" s="30"/>
      <c r="L18" s="30"/>
      <c r="M18" s="30"/>
      <c r="N18" s="30"/>
      <c r="O18" s="151"/>
      <c r="P18" s="31"/>
      <c r="Q18" s="3"/>
    </row>
    <row r="19" spans="1:17" x14ac:dyDescent="0.25">
      <c r="A19" s="29"/>
      <c r="B19" s="52"/>
      <c r="C19" s="30"/>
      <c r="D19" s="31"/>
      <c r="E19" s="31"/>
      <c r="F19" s="31"/>
      <c r="G19" s="32"/>
      <c r="H19" s="33"/>
      <c r="I19" s="30"/>
      <c r="J19" s="30"/>
      <c r="K19" s="30"/>
      <c r="L19" s="30"/>
      <c r="M19" s="30"/>
      <c r="N19" s="30"/>
      <c r="O19" s="151"/>
      <c r="P19" s="31"/>
      <c r="Q19" s="3"/>
    </row>
    <row r="20" spans="1:17" x14ac:dyDescent="0.25">
      <c r="A20" s="29"/>
      <c r="B20" s="52"/>
      <c r="C20" s="30"/>
      <c r="D20" s="31"/>
      <c r="E20" s="31"/>
      <c r="F20" s="31"/>
      <c r="G20" s="32"/>
      <c r="H20" s="33"/>
      <c r="I20" s="30"/>
      <c r="J20" s="30"/>
      <c r="K20" s="30"/>
      <c r="L20" s="30"/>
      <c r="M20" s="30"/>
      <c r="N20" s="30"/>
      <c r="O20" s="151"/>
      <c r="P20" s="31"/>
      <c r="Q20" s="3"/>
    </row>
    <row r="21" spans="1:17" x14ac:dyDescent="0.25">
      <c r="A21" s="29"/>
      <c r="B21" s="52"/>
      <c r="C21" s="30"/>
      <c r="D21" s="31"/>
      <c r="E21" s="31"/>
      <c r="F21" s="31"/>
      <c r="G21" s="32"/>
      <c r="H21" s="33"/>
      <c r="I21" s="30"/>
      <c r="J21" s="30"/>
      <c r="K21" s="30"/>
      <c r="L21" s="30"/>
      <c r="M21" s="30"/>
      <c r="N21" s="30"/>
      <c r="O21" s="151"/>
      <c r="P21" s="3"/>
      <c r="Q21" s="3"/>
    </row>
    <row r="22" spans="1:17" x14ac:dyDescent="0.25">
      <c r="A22" s="29"/>
      <c r="B22" s="52"/>
      <c r="C22" s="30"/>
      <c r="D22" s="31" t="s">
        <v>565</v>
      </c>
      <c r="E22" s="31"/>
      <c r="F22" s="31"/>
      <c r="G22" s="32"/>
      <c r="H22" s="33">
        <f>H54</f>
        <v>1749</v>
      </c>
      <c r="I22" s="30">
        <f t="shared" ref="I22:N22" si="0">I54</f>
        <v>7</v>
      </c>
      <c r="J22" s="30">
        <f t="shared" si="0"/>
        <v>15</v>
      </c>
      <c r="K22" s="30">
        <f t="shared" si="0"/>
        <v>0</v>
      </c>
      <c r="L22" s="30">
        <f t="shared" si="0"/>
        <v>1</v>
      </c>
      <c r="M22" s="30">
        <f t="shared" si="0"/>
        <v>14</v>
      </c>
      <c r="N22" s="30">
        <f t="shared" si="0"/>
        <v>30</v>
      </c>
      <c r="O22" s="151"/>
      <c r="P22" s="3">
        <f>SUM(P54)</f>
        <v>17890000</v>
      </c>
      <c r="Q22" s="3">
        <f>SUM(Q54)</f>
        <v>14590000</v>
      </c>
    </row>
    <row r="23" spans="1:17" x14ac:dyDescent="0.25">
      <c r="A23" s="29"/>
      <c r="B23" s="52"/>
      <c r="C23" s="30"/>
      <c r="D23" s="31"/>
      <c r="E23" s="31"/>
      <c r="F23" s="31"/>
      <c r="G23" s="32"/>
      <c r="H23" s="33"/>
      <c r="I23" s="30"/>
      <c r="J23" s="30"/>
      <c r="K23" s="30"/>
      <c r="L23" s="30"/>
      <c r="M23" s="30"/>
      <c r="N23" s="30"/>
      <c r="O23" s="151"/>
      <c r="P23" s="3"/>
      <c r="Q23" s="3"/>
    </row>
    <row r="24" spans="1:17" x14ac:dyDescent="0.25">
      <c r="A24" s="29"/>
      <c r="B24" s="52"/>
      <c r="C24" s="30"/>
      <c r="D24" s="31"/>
      <c r="E24" s="31"/>
      <c r="F24" s="31"/>
      <c r="G24" s="32"/>
      <c r="H24" s="33"/>
      <c r="I24" s="30"/>
      <c r="J24" s="30"/>
      <c r="K24" s="30"/>
      <c r="L24" s="30"/>
      <c r="M24" s="30"/>
      <c r="N24" s="30"/>
      <c r="O24" s="151"/>
      <c r="P24" s="3"/>
      <c r="Q24" s="3"/>
    </row>
    <row r="25" spans="1:17" x14ac:dyDescent="0.25">
      <c r="A25" s="29"/>
      <c r="B25" s="52"/>
      <c r="C25" s="30"/>
      <c r="D25" s="31" t="s">
        <v>568</v>
      </c>
      <c r="E25" s="31"/>
      <c r="F25" s="31"/>
      <c r="G25" s="32"/>
      <c r="H25" s="33">
        <f>H69</f>
        <v>1845</v>
      </c>
      <c r="I25" s="30">
        <f t="shared" ref="I25:N25" si="1">I69</f>
        <v>23</v>
      </c>
      <c r="J25" s="30">
        <f t="shared" si="1"/>
        <v>10</v>
      </c>
      <c r="K25" s="30">
        <f t="shared" si="1"/>
        <v>0</v>
      </c>
      <c r="L25" s="30">
        <f t="shared" si="1"/>
        <v>0</v>
      </c>
      <c r="M25" s="30">
        <f t="shared" si="1"/>
        <v>0</v>
      </c>
      <c r="N25" s="30">
        <f t="shared" si="1"/>
        <v>10</v>
      </c>
      <c r="O25" s="151"/>
      <c r="P25" s="3">
        <f>SUM(P69)</f>
        <v>4870000</v>
      </c>
      <c r="Q25" s="3">
        <f>SUM(Q69)</f>
        <v>7687755.2400000002</v>
      </c>
    </row>
    <row r="26" spans="1:17" x14ac:dyDescent="0.25">
      <c r="A26" s="29"/>
      <c r="B26" s="52"/>
      <c r="C26" s="30"/>
      <c r="D26" s="31"/>
      <c r="E26" s="31"/>
      <c r="F26" s="31"/>
      <c r="G26" s="32"/>
      <c r="H26" s="33"/>
      <c r="I26" s="30"/>
      <c r="J26" s="30"/>
      <c r="K26" s="30"/>
      <c r="L26" s="30"/>
      <c r="M26" s="30"/>
      <c r="N26" s="30"/>
      <c r="O26" s="151"/>
      <c r="P26" s="3"/>
      <c r="Q26" s="3"/>
    </row>
    <row r="27" spans="1:17" x14ac:dyDescent="0.25">
      <c r="A27" s="29"/>
      <c r="B27" s="52"/>
      <c r="C27" s="30"/>
      <c r="D27" s="31"/>
      <c r="E27" s="31"/>
      <c r="F27" s="31"/>
      <c r="G27" s="32"/>
      <c r="H27" s="33"/>
      <c r="I27" s="30"/>
      <c r="J27" s="30"/>
      <c r="K27" s="30"/>
      <c r="L27" s="30"/>
      <c r="M27" s="30"/>
      <c r="N27" s="30"/>
      <c r="O27" s="151"/>
      <c r="P27" s="3"/>
      <c r="Q27" s="3"/>
    </row>
    <row r="28" spans="1:17" x14ac:dyDescent="0.25">
      <c r="A28" s="29"/>
      <c r="B28" s="52"/>
      <c r="C28" s="30"/>
      <c r="D28" s="31" t="s">
        <v>567</v>
      </c>
      <c r="E28" s="31"/>
      <c r="F28" s="31"/>
      <c r="G28" s="32"/>
      <c r="H28" s="33">
        <f>H88</f>
        <v>471</v>
      </c>
      <c r="I28" s="30">
        <f t="shared" ref="I28:N28" si="2">I88</f>
        <v>6</v>
      </c>
      <c r="J28" s="30">
        <f t="shared" si="2"/>
        <v>4</v>
      </c>
      <c r="K28" s="30">
        <f t="shared" si="2"/>
        <v>0</v>
      </c>
      <c r="L28" s="30">
        <f t="shared" si="2"/>
        <v>0</v>
      </c>
      <c r="M28" s="30">
        <f t="shared" si="2"/>
        <v>0</v>
      </c>
      <c r="N28" s="30">
        <f t="shared" si="2"/>
        <v>4</v>
      </c>
      <c r="O28" s="151"/>
      <c r="P28" s="3">
        <f>SUM(P88)</f>
        <v>0</v>
      </c>
      <c r="Q28" s="3">
        <f>SUM(Q88)</f>
        <v>4232865.04</v>
      </c>
    </row>
    <row r="29" spans="1:17" x14ac:dyDescent="0.25">
      <c r="A29" s="29"/>
      <c r="B29" s="52"/>
      <c r="C29" s="30"/>
      <c r="D29" s="31"/>
      <c r="E29" s="31"/>
      <c r="F29" s="31"/>
      <c r="G29" s="32"/>
      <c r="H29" s="33"/>
      <c r="I29" s="30"/>
      <c r="J29" s="30"/>
      <c r="K29" s="30"/>
      <c r="L29" s="30"/>
      <c r="M29" s="30"/>
      <c r="N29" s="30"/>
      <c r="O29" s="151"/>
      <c r="P29" s="3"/>
      <c r="Q29" s="3"/>
    </row>
    <row r="30" spans="1:17" x14ac:dyDescent="0.25">
      <c r="A30" s="29"/>
      <c r="B30" s="52"/>
      <c r="C30" s="30"/>
      <c r="D30" s="31"/>
      <c r="E30" s="31"/>
      <c r="F30" s="31"/>
      <c r="G30" s="32"/>
      <c r="H30" s="33"/>
      <c r="I30" s="30"/>
      <c r="J30" s="30"/>
      <c r="K30" s="30"/>
      <c r="L30" s="30"/>
      <c r="M30" s="30"/>
      <c r="N30" s="30"/>
      <c r="O30" s="151"/>
      <c r="P30" s="3"/>
      <c r="Q30" s="3"/>
    </row>
    <row r="31" spans="1:17" x14ac:dyDescent="0.25">
      <c r="A31" s="29"/>
      <c r="B31" s="52"/>
      <c r="C31" s="30"/>
      <c r="D31" s="31" t="s">
        <v>570</v>
      </c>
      <c r="E31" s="31"/>
      <c r="F31" s="31"/>
      <c r="G31" s="32"/>
      <c r="H31" s="33">
        <f>H98</f>
        <v>187</v>
      </c>
      <c r="I31" s="30">
        <f t="shared" ref="I31:N31" si="3">I98</f>
        <v>2</v>
      </c>
      <c r="J31" s="30">
        <f t="shared" si="3"/>
        <v>3</v>
      </c>
      <c r="K31" s="30">
        <f t="shared" si="3"/>
        <v>1</v>
      </c>
      <c r="L31" s="30">
        <f t="shared" si="3"/>
        <v>0</v>
      </c>
      <c r="M31" s="30">
        <f t="shared" si="3"/>
        <v>3</v>
      </c>
      <c r="N31" s="30">
        <f t="shared" si="3"/>
        <v>7</v>
      </c>
      <c r="O31" s="151"/>
      <c r="P31" s="3">
        <f>SUM(P98)</f>
        <v>5000000</v>
      </c>
      <c r="Q31" s="3">
        <f>SUM(Q98)</f>
        <v>4800000</v>
      </c>
    </row>
    <row r="32" spans="1:17" x14ac:dyDescent="0.25">
      <c r="A32" s="29"/>
      <c r="B32" s="52"/>
      <c r="C32" s="30"/>
      <c r="D32" s="31"/>
      <c r="E32" s="31"/>
      <c r="F32" s="31"/>
      <c r="G32" s="32"/>
      <c r="H32" s="33"/>
      <c r="I32" s="30"/>
      <c r="J32" s="30"/>
      <c r="K32" s="30"/>
      <c r="L32" s="30"/>
      <c r="M32" s="30"/>
      <c r="N32" s="30"/>
      <c r="O32" s="151"/>
      <c r="P32" s="3"/>
      <c r="Q32" s="3"/>
    </row>
    <row r="33" spans="1:17" x14ac:dyDescent="0.25">
      <c r="A33" s="29"/>
      <c r="B33" s="52"/>
      <c r="C33" s="30"/>
      <c r="D33" s="31"/>
      <c r="E33" s="31"/>
      <c r="F33" s="31"/>
      <c r="G33" s="32"/>
      <c r="H33" s="33"/>
      <c r="I33" s="30"/>
      <c r="J33" s="30"/>
      <c r="K33" s="30"/>
      <c r="L33" s="30"/>
      <c r="M33" s="30"/>
      <c r="N33" s="30"/>
      <c r="O33" s="151"/>
      <c r="P33" s="3"/>
      <c r="Q33" s="3"/>
    </row>
    <row r="34" spans="1:17" x14ac:dyDescent="0.25">
      <c r="A34" s="29"/>
      <c r="B34" s="52"/>
      <c r="C34" s="30"/>
      <c r="D34" s="31" t="s">
        <v>571</v>
      </c>
      <c r="E34" s="31"/>
      <c r="F34" s="31"/>
      <c r="G34" s="32"/>
      <c r="H34" s="33">
        <f>H104</f>
        <v>2012</v>
      </c>
      <c r="I34" s="30">
        <f t="shared" ref="I34:N34" si="4">I104</f>
        <v>8</v>
      </c>
      <c r="J34" s="30">
        <f t="shared" si="4"/>
        <v>8</v>
      </c>
      <c r="K34" s="30">
        <f t="shared" si="4"/>
        <v>0</v>
      </c>
      <c r="L34" s="30">
        <f t="shared" si="4"/>
        <v>0</v>
      </c>
      <c r="M34" s="30">
        <f t="shared" si="4"/>
        <v>2</v>
      </c>
      <c r="N34" s="30">
        <f t="shared" si="4"/>
        <v>10</v>
      </c>
      <c r="O34" s="151"/>
      <c r="P34" s="3">
        <f>SUM(P104)</f>
        <v>16000000</v>
      </c>
      <c r="Q34" s="3">
        <f>SUM(Q104)</f>
        <v>16747755.23</v>
      </c>
    </row>
    <row r="35" spans="1:17" x14ac:dyDescent="0.25">
      <c r="A35" s="29"/>
      <c r="B35" s="52"/>
      <c r="C35" s="30"/>
      <c r="D35" s="31"/>
      <c r="E35" s="31"/>
      <c r="F35" s="31"/>
      <c r="G35" s="32"/>
      <c r="H35" s="33"/>
      <c r="I35" s="30"/>
      <c r="J35" s="30"/>
      <c r="K35" s="30"/>
      <c r="L35" s="30"/>
      <c r="M35" s="30"/>
      <c r="N35" s="30"/>
      <c r="O35" s="151"/>
      <c r="P35" s="3"/>
      <c r="Q35" s="3"/>
    </row>
    <row r="36" spans="1:17" x14ac:dyDescent="0.25">
      <c r="A36" s="29"/>
      <c r="B36" s="52"/>
      <c r="C36" s="30"/>
      <c r="D36" s="31"/>
      <c r="E36" s="31"/>
      <c r="F36" s="31"/>
      <c r="G36" s="32"/>
      <c r="H36" s="33"/>
      <c r="I36" s="30"/>
      <c r="J36" s="30"/>
      <c r="K36" s="30"/>
      <c r="L36" s="30"/>
      <c r="M36" s="30"/>
      <c r="N36" s="30"/>
      <c r="O36" s="151"/>
      <c r="P36" s="3"/>
      <c r="Q36" s="3"/>
    </row>
    <row r="37" spans="1:17" x14ac:dyDescent="0.25">
      <c r="A37" s="29"/>
      <c r="B37" s="52"/>
      <c r="C37" s="30"/>
      <c r="D37" s="31"/>
      <c r="E37" s="31"/>
      <c r="F37" s="31"/>
      <c r="G37" s="32"/>
      <c r="H37" s="33"/>
      <c r="I37" s="30"/>
      <c r="J37" s="30"/>
      <c r="K37" s="30"/>
      <c r="L37" s="30"/>
      <c r="M37" s="30"/>
      <c r="N37" s="30"/>
      <c r="O37" s="151"/>
      <c r="P37" s="3"/>
      <c r="Q37" s="3"/>
    </row>
    <row r="38" spans="1:17" x14ac:dyDescent="0.25">
      <c r="A38" s="29"/>
      <c r="B38" s="52"/>
      <c r="C38" s="30"/>
      <c r="D38" s="31"/>
      <c r="E38" s="31"/>
      <c r="F38" s="31"/>
      <c r="G38" s="32"/>
      <c r="H38" s="33"/>
      <c r="I38" s="30"/>
      <c r="J38" s="30"/>
      <c r="K38" s="30"/>
      <c r="L38" s="30"/>
      <c r="M38" s="30"/>
      <c r="N38" s="30"/>
      <c r="O38" s="151"/>
      <c r="P38" s="3"/>
      <c r="Q38" s="3"/>
    </row>
    <row r="39" spans="1:17" x14ac:dyDescent="0.25">
      <c r="A39" s="29"/>
      <c r="B39" s="52"/>
      <c r="C39" s="30"/>
      <c r="D39" s="31"/>
      <c r="E39" s="31"/>
      <c r="F39" s="31"/>
      <c r="G39" s="32"/>
      <c r="H39" s="33"/>
      <c r="I39" s="30"/>
      <c r="J39" s="30"/>
      <c r="K39" s="30"/>
      <c r="L39" s="30"/>
      <c r="M39" s="30"/>
      <c r="N39" s="30"/>
      <c r="O39" s="151"/>
      <c r="P39" s="3"/>
      <c r="Q39" s="3"/>
    </row>
    <row r="40" spans="1:17" x14ac:dyDescent="0.25">
      <c r="A40" s="29"/>
      <c r="B40" s="52"/>
      <c r="C40" s="30"/>
      <c r="D40" s="31"/>
      <c r="E40" s="31"/>
      <c r="F40" s="31"/>
      <c r="G40" s="32"/>
      <c r="H40" s="33"/>
      <c r="I40" s="30"/>
      <c r="J40" s="30"/>
      <c r="K40" s="30"/>
      <c r="L40" s="30"/>
      <c r="M40" s="30"/>
      <c r="N40" s="30"/>
      <c r="O40" s="151"/>
      <c r="P40" s="3"/>
      <c r="Q40" s="3"/>
    </row>
    <row r="41" spans="1:17" x14ac:dyDescent="0.25">
      <c r="A41" s="29"/>
      <c r="B41" s="52"/>
      <c r="C41" s="30"/>
      <c r="D41" s="31"/>
      <c r="E41" s="31"/>
      <c r="F41" s="31"/>
      <c r="G41" s="32"/>
      <c r="H41" s="33"/>
      <c r="I41" s="30"/>
      <c r="J41" s="30"/>
      <c r="K41" s="30"/>
      <c r="L41" s="30"/>
      <c r="M41" s="30"/>
      <c r="N41" s="30"/>
      <c r="O41" s="151"/>
      <c r="P41" s="3"/>
      <c r="Q41" s="3"/>
    </row>
    <row r="42" spans="1:17" x14ac:dyDescent="0.25">
      <c r="A42" s="29"/>
      <c r="B42" s="52"/>
      <c r="C42" s="30"/>
      <c r="D42" s="31"/>
      <c r="E42" s="31"/>
      <c r="F42" s="31"/>
      <c r="G42" s="32"/>
      <c r="H42" s="33"/>
      <c r="I42" s="30"/>
      <c r="J42" s="30"/>
      <c r="K42" s="30"/>
      <c r="L42" s="30"/>
      <c r="M42" s="30"/>
      <c r="N42" s="30"/>
      <c r="O42" s="151"/>
      <c r="P42" s="3"/>
      <c r="Q42" s="3"/>
    </row>
    <row r="43" spans="1:17" ht="15" x14ac:dyDescent="0.25">
      <c r="A43" s="29"/>
      <c r="B43" s="13"/>
      <c r="C43" s="13"/>
      <c r="D43" s="14"/>
      <c r="E43" s="14"/>
      <c r="F43" s="14"/>
      <c r="G43" s="15"/>
      <c r="H43" s="16">
        <f>SUM(H21:H36)</f>
        <v>6264</v>
      </c>
      <c r="I43" s="13">
        <f t="shared" ref="I43:N43" si="5">SUM(I21:I36)</f>
        <v>46</v>
      </c>
      <c r="J43" s="13">
        <f t="shared" si="5"/>
        <v>40</v>
      </c>
      <c r="K43" s="13">
        <f t="shared" si="5"/>
        <v>1</v>
      </c>
      <c r="L43" s="13">
        <f t="shared" si="5"/>
        <v>1</v>
      </c>
      <c r="M43" s="13">
        <f t="shared" si="5"/>
        <v>19</v>
      </c>
      <c r="N43" s="13">
        <f t="shared" si="5"/>
        <v>61</v>
      </c>
      <c r="O43" s="153"/>
      <c r="P43" s="18">
        <f>SUM(P21:P36)</f>
        <v>43760000</v>
      </c>
      <c r="Q43" s="18">
        <f>SUM(Q21:Q36)</f>
        <v>48058375.510000005</v>
      </c>
    </row>
    <row r="44" spans="1:17" x14ac:dyDescent="0.25">
      <c r="A44" s="29"/>
      <c r="B44" s="52"/>
      <c r="C44" s="30"/>
      <c r="D44" s="31"/>
      <c r="E44" s="31"/>
      <c r="F44" s="31"/>
      <c r="G44" s="32"/>
      <c r="H44" s="33"/>
      <c r="I44" s="30"/>
      <c r="J44" s="30"/>
      <c r="K44" s="30"/>
      <c r="L44" s="30"/>
      <c r="M44" s="30"/>
      <c r="N44" s="30"/>
      <c r="O44" s="151"/>
      <c r="P44" s="31"/>
      <c r="Q44" s="3"/>
    </row>
    <row r="45" spans="1:17" x14ac:dyDescent="0.25">
      <c r="A45" s="29"/>
      <c r="B45" s="52"/>
      <c r="C45" s="48"/>
      <c r="D45" s="37"/>
      <c r="E45" s="37"/>
      <c r="F45" s="37"/>
      <c r="G45" s="368"/>
      <c r="H45" s="33"/>
      <c r="I45" s="30"/>
      <c r="J45" s="30"/>
      <c r="K45" s="30"/>
      <c r="L45" s="30"/>
      <c r="M45" s="30"/>
      <c r="N45" s="30"/>
      <c r="O45" s="151"/>
      <c r="P45" s="62"/>
      <c r="Q45" s="3">
        <v>48058375.509999998</v>
      </c>
    </row>
    <row r="46" spans="1:17" x14ac:dyDescent="0.25">
      <c r="A46" s="29"/>
      <c r="B46" s="54"/>
      <c r="C46" s="48"/>
      <c r="D46" s="37"/>
      <c r="E46" s="367"/>
      <c r="F46" s="367"/>
      <c r="G46" s="49"/>
      <c r="H46" s="33"/>
      <c r="I46" s="30"/>
      <c r="J46" s="30"/>
      <c r="K46" s="30"/>
      <c r="L46" s="30"/>
      <c r="M46" s="30"/>
      <c r="N46" s="30"/>
      <c r="O46" s="151"/>
      <c r="P46" s="31"/>
      <c r="Q46" s="3"/>
    </row>
    <row r="47" spans="1:17" x14ac:dyDescent="0.25">
      <c r="A47" s="29"/>
      <c r="B47" s="54"/>
      <c r="C47" s="48"/>
      <c r="D47" s="37"/>
      <c r="E47" s="367"/>
      <c r="F47" s="367"/>
      <c r="G47" s="368"/>
      <c r="H47" s="33"/>
      <c r="I47" s="30"/>
      <c r="J47" s="30"/>
      <c r="K47" s="30"/>
      <c r="L47" s="30"/>
      <c r="M47" s="30"/>
      <c r="N47" s="30"/>
      <c r="O47" s="151"/>
      <c r="P47" s="31"/>
      <c r="Q47" s="3"/>
    </row>
    <row r="48" spans="1:17" x14ac:dyDescent="0.25">
      <c r="A48" s="29"/>
      <c r="B48" s="54"/>
      <c r="C48" s="48"/>
      <c r="D48" s="37"/>
      <c r="E48" s="367"/>
      <c r="F48" s="367"/>
      <c r="G48" s="368"/>
      <c r="H48" s="33"/>
      <c r="I48" s="30"/>
      <c r="J48" s="30"/>
      <c r="K48" s="30"/>
      <c r="L48" s="30"/>
      <c r="M48" s="30"/>
      <c r="N48" s="30"/>
      <c r="O48" s="151"/>
      <c r="P48" s="31"/>
      <c r="Q48" s="3"/>
    </row>
    <row r="49" spans="1:17" x14ac:dyDescent="0.25">
      <c r="A49" s="29"/>
      <c r="B49" s="54"/>
      <c r="C49" s="48"/>
      <c r="D49" s="37"/>
      <c r="E49" s="367"/>
      <c r="F49" s="367"/>
      <c r="G49" s="368"/>
      <c r="H49" s="33"/>
      <c r="I49" s="30"/>
      <c r="J49" s="30"/>
      <c r="K49" s="30"/>
      <c r="L49" s="30"/>
      <c r="M49" s="30"/>
      <c r="N49" s="30"/>
      <c r="O49" s="151"/>
      <c r="P49" s="31"/>
      <c r="Q49" s="3"/>
    </row>
    <row r="50" spans="1:17" x14ac:dyDescent="0.25">
      <c r="A50" s="29"/>
      <c r="B50" s="52"/>
      <c r="C50" s="48"/>
      <c r="D50" s="37"/>
      <c r="E50" s="367"/>
      <c r="F50" s="367"/>
      <c r="G50" s="368"/>
      <c r="H50" s="33"/>
      <c r="I50" s="30"/>
      <c r="J50" s="30"/>
      <c r="K50" s="30"/>
      <c r="L50" s="30"/>
      <c r="M50" s="30"/>
      <c r="N50" s="30"/>
      <c r="O50" s="151"/>
      <c r="P50" s="31"/>
      <c r="Q50" s="3"/>
    </row>
    <row r="51" spans="1:17" x14ac:dyDescent="0.25">
      <c r="A51" s="29"/>
      <c r="B51" s="52"/>
      <c r="C51" s="48"/>
      <c r="D51" s="37"/>
      <c r="E51" s="367"/>
      <c r="F51" s="367"/>
      <c r="G51" s="368"/>
      <c r="H51" s="33"/>
      <c r="I51" s="30"/>
      <c r="J51" s="30"/>
      <c r="K51" s="30"/>
      <c r="L51" s="30"/>
      <c r="M51" s="30"/>
      <c r="N51" s="30"/>
      <c r="O51" s="151"/>
      <c r="P51" s="31"/>
      <c r="Q51" s="3"/>
    </row>
    <row r="52" spans="1:17" x14ac:dyDescent="0.25">
      <c r="A52" s="146"/>
      <c r="B52" s="52"/>
      <c r="C52" s="48"/>
      <c r="D52" s="37"/>
      <c r="E52" s="37"/>
      <c r="F52" s="37"/>
      <c r="G52" s="368"/>
      <c r="H52" s="33"/>
      <c r="I52" s="30"/>
      <c r="J52" s="30"/>
      <c r="K52" s="30"/>
      <c r="L52" s="30"/>
      <c r="M52" s="30"/>
      <c r="N52" s="30"/>
      <c r="O52" s="151"/>
      <c r="P52" s="31"/>
      <c r="Q52" s="3"/>
    </row>
    <row r="53" spans="1:17" ht="20.25" thickBot="1" x14ac:dyDescent="0.3">
      <c r="A53" s="146"/>
      <c r="B53" s="52"/>
      <c r="C53" s="30"/>
      <c r="D53" s="31"/>
      <c r="E53" s="31"/>
      <c r="F53" s="31"/>
      <c r="G53" s="32"/>
      <c r="H53" s="33"/>
      <c r="I53" s="30"/>
      <c r="J53" s="30"/>
      <c r="K53" s="30"/>
      <c r="L53" s="30"/>
      <c r="M53" s="30"/>
      <c r="N53" s="30"/>
      <c r="O53" s="151"/>
      <c r="P53" s="31"/>
      <c r="Q53" s="3"/>
    </row>
    <row r="54" spans="1:17" ht="30" customHeight="1" thickBot="1" x14ac:dyDescent="0.3">
      <c r="A54" s="63"/>
      <c r="B54" s="64"/>
      <c r="C54" s="65"/>
      <c r="D54" s="71" t="s">
        <v>565</v>
      </c>
      <c r="E54" s="66"/>
      <c r="F54" s="66"/>
      <c r="G54" s="67"/>
      <c r="H54" s="68">
        <f t="shared" ref="H54:N54" si="6">SUM(H56,H61,H64)</f>
        <v>1749</v>
      </c>
      <c r="I54" s="65">
        <f t="shared" si="6"/>
        <v>7</v>
      </c>
      <c r="J54" s="65">
        <f t="shared" si="6"/>
        <v>15</v>
      </c>
      <c r="K54" s="65">
        <f t="shared" si="6"/>
        <v>0</v>
      </c>
      <c r="L54" s="65">
        <f t="shared" si="6"/>
        <v>1</v>
      </c>
      <c r="M54" s="65">
        <f t="shared" si="6"/>
        <v>14</v>
      </c>
      <c r="N54" s="65">
        <f t="shared" si="6"/>
        <v>30</v>
      </c>
      <c r="O54" s="336"/>
      <c r="P54" s="69">
        <f>SUM(P56,P61,P64)</f>
        <v>17890000</v>
      </c>
      <c r="Q54" s="69">
        <f>SUM(Q56,Q61,Q64)</f>
        <v>14590000</v>
      </c>
    </row>
    <row r="55" spans="1:17" ht="20.100000000000001" customHeight="1" x14ac:dyDescent="0.25">
      <c r="A55" s="29"/>
      <c r="B55" s="120"/>
      <c r="C55" s="121"/>
      <c r="D55" s="122"/>
      <c r="E55" s="122"/>
      <c r="F55" s="122"/>
      <c r="G55" s="123"/>
      <c r="H55" s="124"/>
      <c r="I55" s="121"/>
      <c r="J55" s="121"/>
      <c r="K55" s="121"/>
      <c r="L55" s="121"/>
      <c r="M55" s="121"/>
      <c r="N55" s="121"/>
      <c r="O55" s="364"/>
      <c r="P55" s="125"/>
      <c r="Q55" s="125"/>
    </row>
    <row r="56" spans="1:17" s="9" customFormat="1" ht="20.100000000000001" customHeight="1" x14ac:dyDescent="0.25">
      <c r="A56" s="5"/>
      <c r="B56" s="72"/>
      <c r="C56" s="137"/>
      <c r="D56" s="142" t="s">
        <v>161</v>
      </c>
      <c r="E56" s="138"/>
      <c r="F56" s="138"/>
      <c r="G56" s="139"/>
      <c r="H56" s="140">
        <f>SUM(H57:H60)</f>
        <v>946</v>
      </c>
      <c r="I56" s="137">
        <f t="shared" ref="I56:N56" si="7">SUM(I57:I60)</f>
        <v>3</v>
      </c>
      <c r="J56" s="137">
        <f t="shared" si="7"/>
        <v>15</v>
      </c>
      <c r="K56" s="137">
        <f t="shared" si="7"/>
        <v>0</v>
      </c>
      <c r="L56" s="137">
        <f t="shared" si="7"/>
        <v>1</v>
      </c>
      <c r="M56" s="137">
        <f t="shared" si="7"/>
        <v>13</v>
      </c>
      <c r="N56" s="137">
        <f t="shared" si="7"/>
        <v>29</v>
      </c>
      <c r="O56" s="337"/>
      <c r="P56" s="77">
        <f>SUM(P57:P59)</f>
        <v>14540000</v>
      </c>
      <c r="Q56" s="77">
        <f>SUM(Q57:Q59)</f>
        <v>10800000</v>
      </c>
    </row>
    <row r="57" spans="1:17" s="39" customFormat="1" ht="36" x14ac:dyDescent="0.25">
      <c r="A57" s="34">
        <v>2</v>
      </c>
      <c r="B57" s="85"/>
      <c r="C57" s="86" t="s">
        <v>430</v>
      </c>
      <c r="D57" s="87" t="s">
        <v>573</v>
      </c>
      <c r="E57" s="88" t="s">
        <v>160</v>
      </c>
      <c r="F57" s="87" t="s">
        <v>161</v>
      </c>
      <c r="G57" s="88" t="s">
        <v>162</v>
      </c>
      <c r="H57" s="90">
        <v>90</v>
      </c>
      <c r="I57" s="94">
        <v>1</v>
      </c>
      <c r="J57" s="94"/>
      <c r="K57" s="94"/>
      <c r="L57" s="94">
        <v>1</v>
      </c>
      <c r="M57" s="94">
        <v>6</v>
      </c>
      <c r="N57" s="86">
        <f>SUM(J57:M57)</f>
        <v>7</v>
      </c>
      <c r="O57" s="154" t="s">
        <v>163</v>
      </c>
      <c r="P57" s="78">
        <v>3000000</v>
      </c>
      <c r="Q57" s="78">
        <v>2800000</v>
      </c>
    </row>
    <row r="58" spans="1:17" s="39" customFormat="1" ht="36" x14ac:dyDescent="0.25">
      <c r="A58" s="34">
        <v>2</v>
      </c>
      <c r="B58" s="85"/>
      <c r="C58" s="86" t="s">
        <v>444</v>
      </c>
      <c r="D58" s="87" t="s">
        <v>522</v>
      </c>
      <c r="E58" s="87" t="s">
        <v>227</v>
      </c>
      <c r="F58" s="87" t="s">
        <v>161</v>
      </c>
      <c r="G58" s="89" t="s">
        <v>228</v>
      </c>
      <c r="H58" s="90">
        <v>55</v>
      </c>
      <c r="I58" s="94">
        <v>1</v>
      </c>
      <c r="J58" s="94">
        <v>2</v>
      </c>
      <c r="K58" s="86"/>
      <c r="L58" s="86"/>
      <c r="M58" s="86">
        <v>3</v>
      </c>
      <c r="N58" s="86">
        <f>SUM(J58:M58)</f>
        <v>5</v>
      </c>
      <c r="O58" s="154" t="s">
        <v>593</v>
      </c>
      <c r="P58" s="78">
        <v>2440000</v>
      </c>
      <c r="Q58" s="78">
        <v>2000000</v>
      </c>
    </row>
    <row r="59" spans="1:17" s="39" customFormat="1" ht="116.25" customHeight="1" x14ac:dyDescent="0.25">
      <c r="A59" s="34"/>
      <c r="B59" s="85"/>
      <c r="C59" s="34" t="s">
        <v>476</v>
      </c>
      <c r="D59" s="35" t="s">
        <v>501</v>
      </c>
      <c r="E59" s="35" t="s">
        <v>343</v>
      </c>
      <c r="F59" s="35" t="s">
        <v>161</v>
      </c>
      <c r="G59" s="45" t="s">
        <v>344</v>
      </c>
      <c r="H59" s="36">
        <v>801</v>
      </c>
      <c r="I59" s="44">
        <v>1</v>
      </c>
      <c r="J59" s="44">
        <v>13</v>
      </c>
      <c r="K59" s="44"/>
      <c r="L59" s="44"/>
      <c r="M59" s="44">
        <v>4</v>
      </c>
      <c r="N59" s="34">
        <f>SUM(J59:M59)</f>
        <v>17</v>
      </c>
      <c r="O59" s="35" t="s">
        <v>345</v>
      </c>
      <c r="P59" s="38">
        <v>9100000</v>
      </c>
      <c r="Q59" s="38">
        <v>6000000</v>
      </c>
    </row>
    <row r="60" spans="1:17" ht="20.100000000000001" customHeight="1" x14ac:dyDescent="0.25">
      <c r="A60" s="29"/>
      <c r="B60" s="79"/>
      <c r="C60" s="86"/>
      <c r="D60" s="87"/>
      <c r="E60" s="87"/>
      <c r="F60" s="87"/>
      <c r="G60" s="88"/>
      <c r="H60" s="90"/>
      <c r="I60" s="86"/>
      <c r="J60" s="86"/>
      <c r="K60" s="86"/>
      <c r="L60" s="86"/>
      <c r="M60" s="86"/>
      <c r="N60" s="86"/>
      <c r="O60" s="154"/>
      <c r="P60" s="84"/>
      <c r="Q60" s="84"/>
    </row>
    <row r="61" spans="1:17" s="9" customFormat="1" ht="20.100000000000001" customHeight="1" x14ac:dyDescent="0.25">
      <c r="A61" s="5"/>
      <c r="B61" s="72"/>
      <c r="C61" s="137"/>
      <c r="D61" s="142" t="s">
        <v>152</v>
      </c>
      <c r="E61" s="138"/>
      <c r="F61" s="138"/>
      <c r="G61" s="139"/>
      <c r="H61" s="140">
        <f>SUM(H62)</f>
        <v>50</v>
      </c>
      <c r="I61" s="137">
        <f t="shared" ref="I61:M61" si="8">SUM(I62)</f>
        <v>1</v>
      </c>
      <c r="J61" s="137">
        <f t="shared" si="8"/>
        <v>0</v>
      </c>
      <c r="K61" s="137">
        <f t="shared" si="8"/>
        <v>0</v>
      </c>
      <c r="L61" s="137">
        <f t="shared" si="8"/>
        <v>0</v>
      </c>
      <c r="M61" s="137">
        <f t="shared" si="8"/>
        <v>1</v>
      </c>
      <c r="N61" s="137">
        <f>SUM(N62)</f>
        <v>1</v>
      </c>
      <c r="O61" s="154"/>
      <c r="P61" s="77">
        <f>SUM(P62)</f>
        <v>1550000</v>
      </c>
      <c r="Q61" s="77">
        <f>SUM(Q62)</f>
        <v>1300000</v>
      </c>
    </row>
    <row r="62" spans="1:17" s="39" customFormat="1" ht="24" x14ac:dyDescent="0.25">
      <c r="A62" s="34">
        <v>2</v>
      </c>
      <c r="B62" s="85"/>
      <c r="C62" s="86" t="s">
        <v>428</v>
      </c>
      <c r="D62" s="87" t="s">
        <v>502</v>
      </c>
      <c r="E62" s="89" t="s">
        <v>151</v>
      </c>
      <c r="F62" s="87" t="s">
        <v>152</v>
      </c>
      <c r="G62" s="88" t="s">
        <v>153</v>
      </c>
      <c r="H62" s="90">
        <v>50</v>
      </c>
      <c r="I62" s="94">
        <v>1</v>
      </c>
      <c r="J62" s="95"/>
      <c r="K62" s="95"/>
      <c r="L62" s="156" t="s">
        <v>654</v>
      </c>
      <c r="M62" s="94">
        <v>1</v>
      </c>
      <c r="N62" s="86">
        <f>SUM(J62:M62)</f>
        <v>1</v>
      </c>
      <c r="O62" s="154" t="s">
        <v>653</v>
      </c>
      <c r="P62" s="96">
        <v>1550000</v>
      </c>
      <c r="Q62" s="96">
        <v>1300000</v>
      </c>
    </row>
    <row r="63" spans="1:17" s="39" customFormat="1" x14ac:dyDescent="0.25">
      <c r="A63" s="34"/>
      <c r="B63" s="85"/>
      <c r="C63" s="86"/>
      <c r="D63" s="87"/>
      <c r="E63" s="89"/>
      <c r="F63" s="87"/>
      <c r="G63" s="88"/>
      <c r="H63" s="90"/>
      <c r="I63" s="94"/>
      <c r="J63" s="95"/>
      <c r="K63" s="95"/>
      <c r="L63" s="156"/>
      <c r="M63" s="94"/>
      <c r="N63" s="86"/>
      <c r="O63" s="154"/>
      <c r="P63" s="96"/>
      <c r="Q63" s="96"/>
    </row>
    <row r="64" spans="1:17" s="39" customFormat="1" x14ac:dyDescent="0.25">
      <c r="A64" s="34"/>
      <c r="B64" s="85"/>
      <c r="C64" s="86"/>
      <c r="D64" s="142" t="s">
        <v>80</v>
      </c>
      <c r="E64" s="89"/>
      <c r="F64" s="87"/>
      <c r="G64" s="88"/>
      <c r="H64" s="140">
        <f>SUM(H65:H67)</f>
        <v>753</v>
      </c>
      <c r="I64" s="137">
        <f t="shared" ref="I64:N64" si="9">SUM(I65:I67)</f>
        <v>3</v>
      </c>
      <c r="J64" s="137">
        <f t="shared" si="9"/>
        <v>0</v>
      </c>
      <c r="K64" s="137">
        <f t="shared" si="9"/>
        <v>0</v>
      </c>
      <c r="L64" s="137">
        <f t="shared" si="9"/>
        <v>0</v>
      </c>
      <c r="M64" s="137">
        <f t="shared" si="9"/>
        <v>0</v>
      </c>
      <c r="N64" s="137">
        <f t="shared" si="9"/>
        <v>0</v>
      </c>
      <c r="O64" s="337"/>
      <c r="P64" s="77">
        <f>SUM(P65:P67)</f>
        <v>1800000</v>
      </c>
      <c r="Q64" s="77">
        <f>SUM(Q65:Q67)</f>
        <v>2490000</v>
      </c>
    </row>
    <row r="65" spans="1:17" s="39" customFormat="1" x14ac:dyDescent="0.25">
      <c r="A65" s="34"/>
      <c r="B65" s="362"/>
      <c r="C65" s="86" t="s">
        <v>807</v>
      </c>
      <c r="D65" s="87" t="s">
        <v>801</v>
      </c>
      <c r="E65" s="89" t="s">
        <v>80</v>
      </c>
      <c r="F65" s="87" t="s">
        <v>80</v>
      </c>
      <c r="G65" s="88" t="s">
        <v>802</v>
      </c>
      <c r="H65" s="90">
        <v>379</v>
      </c>
      <c r="I65" s="94">
        <v>1</v>
      </c>
      <c r="J65" s="95" t="s">
        <v>803</v>
      </c>
      <c r="K65" s="95"/>
      <c r="L65" s="156"/>
      <c r="M65" s="94"/>
      <c r="N65" s="86"/>
      <c r="O65" s="154" t="s">
        <v>804</v>
      </c>
      <c r="P65" s="96"/>
      <c r="Q65" s="96">
        <v>345000</v>
      </c>
    </row>
    <row r="66" spans="1:17" s="39" customFormat="1" x14ac:dyDescent="0.25">
      <c r="A66" s="370"/>
      <c r="B66" s="371"/>
      <c r="C66" s="126" t="s">
        <v>808</v>
      </c>
      <c r="D66" s="127" t="s">
        <v>587</v>
      </c>
      <c r="E66" s="372" t="s">
        <v>80</v>
      </c>
      <c r="F66" s="127" t="s">
        <v>80</v>
      </c>
      <c r="G66" s="373" t="s">
        <v>805</v>
      </c>
      <c r="H66" s="128">
        <v>287</v>
      </c>
      <c r="I66" s="374">
        <v>1</v>
      </c>
      <c r="J66" s="375" t="s">
        <v>803</v>
      </c>
      <c r="K66" s="375"/>
      <c r="L66" s="376"/>
      <c r="M66" s="374"/>
      <c r="N66" s="126"/>
      <c r="O66" s="377" t="s">
        <v>804</v>
      </c>
      <c r="P66" s="378"/>
      <c r="Q66" s="378">
        <v>345000</v>
      </c>
    </row>
    <row r="67" spans="1:17" s="39" customFormat="1" ht="48" x14ac:dyDescent="0.25">
      <c r="A67" s="34"/>
      <c r="B67" s="362"/>
      <c r="C67" s="86" t="s">
        <v>407</v>
      </c>
      <c r="D67" s="87" t="s">
        <v>45</v>
      </c>
      <c r="E67" s="89" t="s">
        <v>46</v>
      </c>
      <c r="F67" s="87" t="s">
        <v>47</v>
      </c>
      <c r="G67" s="88" t="s">
        <v>48</v>
      </c>
      <c r="H67" s="90">
        <v>87</v>
      </c>
      <c r="I67" s="94">
        <v>1</v>
      </c>
      <c r="J67" s="95" t="s">
        <v>44</v>
      </c>
      <c r="K67" s="95"/>
      <c r="L67" s="156"/>
      <c r="M67" s="94"/>
      <c r="N67" s="86">
        <f>SUM(J67:M67)</f>
        <v>0</v>
      </c>
      <c r="O67" s="154" t="s">
        <v>49</v>
      </c>
      <c r="P67" s="96">
        <v>1800000</v>
      </c>
      <c r="Q67" s="96">
        <v>1800000</v>
      </c>
    </row>
    <row r="68" spans="1:17" ht="20.100000000000001" customHeight="1" thickBot="1" x14ac:dyDescent="0.3">
      <c r="A68" s="379"/>
      <c r="B68" s="120"/>
      <c r="C68" s="110"/>
      <c r="D68" s="111"/>
      <c r="E68" s="111"/>
      <c r="F68" s="111"/>
      <c r="G68" s="380"/>
      <c r="H68" s="131"/>
      <c r="I68" s="110"/>
      <c r="J68" s="110"/>
      <c r="K68" s="110"/>
      <c r="L68" s="110"/>
      <c r="M68" s="110"/>
      <c r="N68" s="110"/>
      <c r="O68" s="366"/>
      <c r="P68" s="125"/>
      <c r="Q68" s="125"/>
    </row>
    <row r="69" spans="1:17" ht="29.25" customHeight="1" thickBot="1" x14ac:dyDescent="0.3">
      <c r="A69" s="63"/>
      <c r="B69" s="64"/>
      <c r="C69" s="65"/>
      <c r="D69" s="71" t="s">
        <v>568</v>
      </c>
      <c r="E69" s="66"/>
      <c r="F69" s="66"/>
      <c r="G69" s="67"/>
      <c r="H69" s="68">
        <f>SUM(H71,H74,H78,H81,H84)</f>
        <v>1845</v>
      </c>
      <c r="I69" s="65">
        <f t="shared" ref="I69:Q69" si="10">SUM(I71,I74,I78,I81,I84)</f>
        <v>23</v>
      </c>
      <c r="J69" s="65">
        <f t="shared" si="10"/>
        <v>10</v>
      </c>
      <c r="K69" s="65">
        <f t="shared" si="10"/>
        <v>0</v>
      </c>
      <c r="L69" s="65">
        <f t="shared" si="10"/>
        <v>0</v>
      </c>
      <c r="M69" s="65">
        <f t="shared" si="10"/>
        <v>0</v>
      </c>
      <c r="N69" s="65">
        <f t="shared" si="10"/>
        <v>10</v>
      </c>
      <c r="O69" s="336"/>
      <c r="P69" s="69">
        <f t="shared" si="10"/>
        <v>4870000</v>
      </c>
      <c r="Q69" s="70">
        <f t="shared" si="10"/>
        <v>7687755.2400000002</v>
      </c>
    </row>
    <row r="70" spans="1:17" ht="20.100000000000001" customHeight="1" x14ac:dyDescent="0.25">
      <c r="A70" s="29"/>
      <c r="B70" s="120"/>
      <c r="C70" s="121"/>
      <c r="D70" s="122"/>
      <c r="E70" s="122"/>
      <c r="F70" s="122"/>
      <c r="G70" s="123"/>
      <c r="H70" s="124"/>
      <c r="I70" s="121"/>
      <c r="J70" s="121"/>
      <c r="K70" s="121"/>
      <c r="L70" s="121"/>
      <c r="M70" s="121"/>
      <c r="N70" s="121"/>
      <c r="O70" s="364"/>
      <c r="P70" s="125"/>
      <c r="Q70" s="125"/>
    </row>
    <row r="71" spans="1:17" s="9" customFormat="1" ht="15.75" x14ac:dyDescent="0.25">
      <c r="A71" s="5"/>
      <c r="B71" s="172"/>
      <c r="C71" s="73"/>
      <c r="D71" s="142" t="s">
        <v>699</v>
      </c>
      <c r="E71" s="74"/>
      <c r="F71" s="74"/>
      <c r="G71" s="75"/>
      <c r="H71" s="140">
        <f>SUM(H72:H73)</f>
        <v>146</v>
      </c>
      <c r="I71" s="137">
        <f t="shared" ref="I71:N71" si="11">SUM(I72)</f>
        <v>1</v>
      </c>
      <c r="J71" s="137">
        <f t="shared" si="11"/>
        <v>0</v>
      </c>
      <c r="K71" s="137">
        <f t="shared" si="11"/>
        <v>0</v>
      </c>
      <c r="L71" s="137">
        <f t="shared" si="11"/>
        <v>0</v>
      </c>
      <c r="M71" s="137">
        <f t="shared" si="11"/>
        <v>0</v>
      </c>
      <c r="N71" s="137">
        <f t="shared" si="11"/>
        <v>0</v>
      </c>
      <c r="O71" s="365"/>
      <c r="P71" s="100">
        <f>SUM(P72)</f>
        <v>0</v>
      </c>
      <c r="Q71" s="100">
        <f>SUM(Q72)</f>
        <v>1000000</v>
      </c>
    </row>
    <row r="72" spans="1:17" ht="23.25" customHeight="1" x14ac:dyDescent="0.25">
      <c r="A72" s="29"/>
      <c r="B72" s="363"/>
      <c r="C72" s="86" t="s">
        <v>810</v>
      </c>
      <c r="D72" s="87" t="s">
        <v>700</v>
      </c>
      <c r="E72" s="87" t="s">
        <v>701</v>
      </c>
      <c r="F72" s="87" t="s">
        <v>699</v>
      </c>
      <c r="G72" s="88" t="s">
        <v>702</v>
      </c>
      <c r="H72" s="90">
        <v>146</v>
      </c>
      <c r="I72" s="86">
        <v>1</v>
      </c>
      <c r="J72" s="88" t="s">
        <v>799</v>
      </c>
      <c r="K72" s="86"/>
      <c r="L72" s="86"/>
      <c r="M72" s="86"/>
      <c r="N72" s="86"/>
      <c r="O72" s="92" t="s">
        <v>800</v>
      </c>
      <c r="P72" s="93">
        <v>0</v>
      </c>
      <c r="Q72" s="93">
        <v>1000000</v>
      </c>
    </row>
    <row r="73" spans="1:17" ht="15" x14ac:dyDescent="0.25">
      <c r="A73" s="29"/>
      <c r="B73" s="174"/>
      <c r="C73" s="86"/>
      <c r="D73" s="87"/>
      <c r="E73" s="87"/>
      <c r="F73" s="87"/>
      <c r="G73" s="88"/>
      <c r="H73" s="90"/>
      <c r="I73" s="86"/>
      <c r="J73" s="86"/>
      <c r="K73" s="86"/>
      <c r="L73" s="86"/>
      <c r="M73" s="86"/>
      <c r="N73" s="86"/>
      <c r="O73" s="92"/>
      <c r="P73" s="93"/>
      <c r="Q73" s="93"/>
    </row>
    <row r="74" spans="1:17" s="9" customFormat="1" ht="20.100000000000001" customHeight="1" x14ac:dyDescent="0.25">
      <c r="A74" s="5"/>
      <c r="B74" s="72"/>
      <c r="C74" s="137"/>
      <c r="D74" s="142" t="s">
        <v>268</v>
      </c>
      <c r="E74" s="138"/>
      <c r="F74" s="138"/>
      <c r="G74" s="139"/>
      <c r="H74" s="140">
        <f t="shared" ref="H74:N74" si="12">SUM(H75:H83)</f>
        <v>945</v>
      </c>
      <c r="I74" s="137">
        <f t="shared" si="12"/>
        <v>12</v>
      </c>
      <c r="J74" s="137">
        <f t="shared" si="12"/>
        <v>4</v>
      </c>
      <c r="K74" s="137">
        <f t="shared" si="12"/>
        <v>0</v>
      </c>
      <c r="L74" s="137">
        <f t="shared" si="12"/>
        <v>0</v>
      </c>
      <c r="M74" s="137">
        <f t="shared" si="12"/>
        <v>0</v>
      </c>
      <c r="N74" s="137">
        <f t="shared" si="12"/>
        <v>4</v>
      </c>
      <c r="O74" s="337"/>
      <c r="P74" s="100">
        <f>SUM(P75:P76)</f>
        <v>3800000</v>
      </c>
      <c r="Q74" s="100">
        <f>SUM(Q75:Q76)</f>
        <v>3100000</v>
      </c>
    </row>
    <row r="75" spans="1:17" s="39" customFormat="1" x14ac:dyDescent="0.25">
      <c r="A75" s="34">
        <v>3</v>
      </c>
      <c r="B75" s="85"/>
      <c r="C75" s="86" t="s">
        <v>455</v>
      </c>
      <c r="D75" s="87" t="s">
        <v>538</v>
      </c>
      <c r="E75" s="98" t="s">
        <v>267</v>
      </c>
      <c r="F75" s="98" t="s">
        <v>268</v>
      </c>
      <c r="G75" s="98" t="s">
        <v>269</v>
      </c>
      <c r="H75" s="90">
        <v>50</v>
      </c>
      <c r="I75" s="86">
        <v>1</v>
      </c>
      <c r="J75" s="99" t="s">
        <v>44</v>
      </c>
      <c r="K75" s="99"/>
      <c r="L75" s="99"/>
      <c r="M75" s="99"/>
      <c r="N75" s="86"/>
      <c r="O75" s="154" t="s">
        <v>655</v>
      </c>
      <c r="P75" s="96">
        <v>1300000</v>
      </c>
      <c r="Q75" s="96">
        <v>1300000</v>
      </c>
    </row>
    <row r="76" spans="1:17" s="39" customFormat="1" ht="24" x14ac:dyDescent="0.25">
      <c r="A76" s="34">
        <v>3</v>
      </c>
      <c r="B76" s="85"/>
      <c r="C76" s="86" t="s">
        <v>469</v>
      </c>
      <c r="D76" s="87" t="s">
        <v>550</v>
      </c>
      <c r="E76" s="89" t="s">
        <v>315</v>
      </c>
      <c r="F76" s="89" t="s">
        <v>268</v>
      </c>
      <c r="G76" s="89" t="s">
        <v>316</v>
      </c>
      <c r="H76" s="90">
        <v>139</v>
      </c>
      <c r="I76" s="86">
        <v>1</v>
      </c>
      <c r="J76" s="95" t="s">
        <v>656</v>
      </c>
      <c r="K76" s="87"/>
      <c r="L76" s="87"/>
      <c r="M76" s="87"/>
      <c r="N76" s="86"/>
      <c r="O76" s="154" t="s">
        <v>682</v>
      </c>
      <c r="P76" s="96">
        <v>2500000</v>
      </c>
      <c r="Q76" s="96">
        <v>1800000</v>
      </c>
    </row>
    <row r="77" spans="1:17" s="39" customFormat="1" x14ac:dyDescent="0.25">
      <c r="A77" s="34"/>
      <c r="B77" s="85"/>
      <c r="C77" s="86"/>
      <c r="D77" s="87"/>
      <c r="E77" s="89"/>
      <c r="F77" s="89"/>
      <c r="G77" s="89"/>
      <c r="H77" s="90"/>
      <c r="I77" s="86"/>
      <c r="J77" s="95"/>
      <c r="K77" s="87"/>
      <c r="L77" s="87"/>
      <c r="M77" s="87"/>
      <c r="N77" s="86"/>
      <c r="O77" s="154"/>
      <c r="P77" s="96"/>
      <c r="Q77" s="96"/>
    </row>
    <row r="78" spans="1:17" s="39" customFormat="1" x14ac:dyDescent="0.25">
      <c r="A78" s="34"/>
      <c r="B78" s="85"/>
      <c r="C78" s="137"/>
      <c r="D78" s="142" t="s">
        <v>43</v>
      </c>
      <c r="E78" s="138"/>
      <c r="F78" s="138"/>
      <c r="G78" s="139"/>
      <c r="H78" s="140">
        <f t="shared" ref="H78:N78" si="13">SUM(H79:H87)</f>
        <v>554</v>
      </c>
      <c r="I78" s="137">
        <f t="shared" si="13"/>
        <v>7</v>
      </c>
      <c r="J78" s="137">
        <f t="shared" si="13"/>
        <v>4</v>
      </c>
      <c r="K78" s="137">
        <f t="shared" si="13"/>
        <v>0</v>
      </c>
      <c r="L78" s="137">
        <f t="shared" si="13"/>
        <v>0</v>
      </c>
      <c r="M78" s="137">
        <f t="shared" si="13"/>
        <v>0</v>
      </c>
      <c r="N78" s="137">
        <f t="shared" si="13"/>
        <v>4</v>
      </c>
      <c r="O78" s="337"/>
      <c r="P78" s="100">
        <f>SUM(P79:P79)</f>
        <v>0</v>
      </c>
      <c r="Q78" s="100">
        <f>SUM(Q79:Q79)</f>
        <v>1200000</v>
      </c>
    </row>
    <row r="79" spans="1:17" s="39" customFormat="1" x14ac:dyDescent="0.25">
      <c r="A79" s="34"/>
      <c r="B79" s="85"/>
      <c r="C79" s="86" t="s">
        <v>835</v>
      </c>
      <c r="D79" s="87" t="s">
        <v>831</v>
      </c>
      <c r="E79" s="98" t="s">
        <v>43</v>
      </c>
      <c r="F79" s="98" t="s">
        <v>43</v>
      </c>
      <c r="G79" s="89" t="s">
        <v>830</v>
      </c>
      <c r="H79" s="90">
        <v>154</v>
      </c>
      <c r="I79" s="86">
        <v>1</v>
      </c>
      <c r="J79" s="99" t="s">
        <v>627</v>
      </c>
      <c r="K79" s="87"/>
      <c r="L79" s="87"/>
      <c r="M79" s="87"/>
      <c r="N79" s="86"/>
      <c r="O79" s="154" t="s">
        <v>839</v>
      </c>
      <c r="P79" s="96"/>
      <c r="Q79" s="96">
        <v>1200000</v>
      </c>
    </row>
    <row r="80" spans="1:17" s="39" customFormat="1" x14ac:dyDescent="0.25">
      <c r="A80" s="34"/>
      <c r="B80" s="85"/>
      <c r="C80" s="86"/>
      <c r="D80" s="87"/>
      <c r="E80" s="89"/>
      <c r="F80" s="89"/>
      <c r="G80" s="89"/>
      <c r="H80" s="90"/>
      <c r="I80" s="86"/>
      <c r="J80" s="95"/>
      <c r="K80" s="87"/>
      <c r="L80" s="87"/>
      <c r="M80" s="87"/>
      <c r="N80" s="86"/>
      <c r="O80" s="154"/>
      <c r="P80" s="96"/>
      <c r="Q80" s="96"/>
    </row>
    <row r="81" spans="1:17" s="9" customFormat="1" ht="15.75" x14ac:dyDescent="0.25">
      <c r="A81" s="5"/>
      <c r="B81" s="172"/>
      <c r="C81" s="137"/>
      <c r="D81" s="142" t="s">
        <v>114</v>
      </c>
      <c r="E81" s="138"/>
      <c r="F81" s="138"/>
      <c r="G81" s="139"/>
      <c r="H81" s="140">
        <f t="shared" ref="H81:Q81" si="14">SUM(H82:H82)</f>
        <v>24</v>
      </c>
      <c r="I81" s="137">
        <f t="shared" si="14"/>
        <v>1</v>
      </c>
      <c r="J81" s="137">
        <f t="shared" si="14"/>
        <v>0</v>
      </c>
      <c r="K81" s="137">
        <f t="shared" si="14"/>
        <v>0</v>
      </c>
      <c r="L81" s="137">
        <f t="shared" si="14"/>
        <v>0</v>
      </c>
      <c r="M81" s="137">
        <f t="shared" si="14"/>
        <v>0</v>
      </c>
      <c r="N81" s="137">
        <f t="shared" si="14"/>
        <v>0</v>
      </c>
      <c r="O81" s="141">
        <f t="shared" si="14"/>
        <v>0</v>
      </c>
      <c r="P81" s="100">
        <f t="shared" si="14"/>
        <v>0</v>
      </c>
      <c r="Q81" s="100">
        <f t="shared" si="14"/>
        <v>875000</v>
      </c>
    </row>
    <row r="82" spans="1:17" s="39" customFormat="1" ht="15" x14ac:dyDescent="0.25">
      <c r="A82" s="34"/>
      <c r="B82" s="173"/>
      <c r="C82" s="86" t="s">
        <v>840</v>
      </c>
      <c r="D82" s="87" t="s">
        <v>837</v>
      </c>
      <c r="E82" s="89" t="s">
        <v>838</v>
      </c>
      <c r="F82" s="87" t="s">
        <v>114</v>
      </c>
      <c r="G82" s="89" t="s">
        <v>836</v>
      </c>
      <c r="H82" s="90">
        <v>24</v>
      </c>
      <c r="I82" s="94">
        <v>1</v>
      </c>
      <c r="J82" s="99" t="s">
        <v>627</v>
      </c>
      <c r="K82" s="97"/>
      <c r="L82" s="97"/>
      <c r="M82" s="97"/>
      <c r="N82" s="86"/>
      <c r="O82" s="92" t="s">
        <v>839</v>
      </c>
      <c r="P82" s="96"/>
      <c r="Q82" s="96">
        <v>875000</v>
      </c>
    </row>
    <row r="83" spans="1:17" ht="20.100000000000001" customHeight="1" x14ac:dyDescent="0.25">
      <c r="A83" s="29"/>
      <c r="B83" s="79"/>
      <c r="C83" s="86"/>
      <c r="D83" s="87"/>
      <c r="E83" s="87"/>
      <c r="F83" s="87"/>
      <c r="G83" s="88"/>
      <c r="H83" s="90"/>
      <c r="I83" s="86"/>
      <c r="J83" s="86"/>
      <c r="K83" s="86"/>
      <c r="L83" s="86"/>
      <c r="M83" s="86"/>
      <c r="N83" s="86"/>
      <c r="O83" s="154"/>
      <c r="P83" s="93"/>
      <c r="Q83" s="93"/>
    </row>
    <row r="84" spans="1:17" s="9" customFormat="1" ht="20.100000000000001" customHeight="1" x14ac:dyDescent="0.25">
      <c r="A84" s="5"/>
      <c r="B84" s="72"/>
      <c r="C84" s="137"/>
      <c r="D84" s="142" t="s">
        <v>58</v>
      </c>
      <c r="E84" s="138"/>
      <c r="F84" s="138"/>
      <c r="G84" s="139"/>
      <c r="H84" s="140">
        <f>SUM(H85:H87)</f>
        <v>176</v>
      </c>
      <c r="I84" s="137">
        <f t="shared" ref="I84:N84" si="15">SUM(I85:I87)</f>
        <v>2</v>
      </c>
      <c r="J84" s="137">
        <f t="shared" si="15"/>
        <v>2</v>
      </c>
      <c r="K84" s="137">
        <f t="shared" si="15"/>
        <v>0</v>
      </c>
      <c r="L84" s="137">
        <f t="shared" si="15"/>
        <v>0</v>
      </c>
      <c r="M84" s="137">
        <f t="shared" si="15"/>
        <v>0</v>
      </c>
      <c r="N84" s="137">
        <f t="shared" si="15"/>
        <v>2</v>
      </c>
      <c r="O84" s="337"/>
      <c r="P84" s="100">
        <f>SUM(P85:P87)</f>
        <v>1070000</v>
      </c>
      <c r="Q84" s="100">
        <f>SUM(Q85:Q87)</f>
        <v>1512755.24</v>
      </c>
    </row>
    <row r="85" spans="1:17" s="39" customFormat="1" ht="24" x14ac:dyDescent="0.25">
      <c r="A85" s="34">
        <v>3</v>
      </c>
      <c r="B85" s="187"/>
      <c r="C85" s="86" t="s">
        <v>414</v>
      </c>
      <c r="D85" s="87" t="s">
        <v>551</v>
      </c>
      <c r="E85" s="87" t="s">
        <v>89</v>
      </c>
      <c r="F85" s="87" t="s">
        <v>58</v>
      </c>
      <c r="G85" s="88" t="s">
        <v>90</v>
      </c>
      <c r="H85" s="90">
        <v>92</v>
      </c>
      <c r="I85" s="86">
        <v>1</v>
      </c>
      <c r="J85" s="94">
        <v>1</v>
      </c>
      <c r="K85" s="94"/>
      <c r="L85" s="94"/>
      <c r="M85" s="94"/>
      <c r="N85" s="86">
        <f>SUM(J85:M85)</f>
        <v>1</v>
      </c>
      <c r="O85" s="154" t="s">
        <v>91</v>
      </c>
      <c r="P85" s="93">
        <v>540000</v>
      </c>
      <c r="Q85" s="93">
        <v>756377.62</v>
      </c>
    </row>
    <row r="86" spans="1:17" s="39" customFormat="1" ht="24" x14ac:dyDescent="0.25">
      <c r="A86" s="34">
        <v>3</v>
      </c>
      <c r="B86" s="187"/>
      <c r="C86" s="86" t="s">
        <v>415</v>
      </c>
      <c r="D86" s="87" t="s">
        <v>539</v>
      </c>
      <c r="E86" s="88" t="s">
        <v>92</v>
      </c>
      <c r="F86" s="87" t="s">
        <v>58</v>
      </c>
      <c r="G86" s="88" t="s">
        <v>93</v>
      </c>
      <c r="H86" s="90">
        <v>84</v>
      </c>
      <c r="I86" s="86">
        <v>1</v>
      </c>
      <c r="J86" s="94">
        <v>1</v>
      </c>
      <c r="K86" s="94"/>
      <c r="L86" s="94"/>
      <c r="M86" s="94"/>
      <c r="N86" s="86">
        <f>SUM(J86:M86)</f>
        <v>1</v>
      </c>
      <c r="O86" s="154" t="s">
        <v>91</v>
      </c>
      <c r="P86" s="93">
        <v>530000</v>
      </c>
      <c r="Q86" s="93">
        <v>756377.62</v>
      </c>
    </row>
    <row r="87" spans="1:17" ht="20.100000000000001" customHeight="1" thickBot="1" x14ac:dyDescent="0.3">
      <c r="A87" s="29"/>
      <c r="B87" s="135"/>
      <c r="C87" s="86"/>
      <c r="D87" s="87"/>
      <c r="E87" s="87"/>
      <c r="F87" s="87"/>
      <c r="G87" s="88"/>
      <c r="H87" s="90"/>
      <c r="I87" s="86"/>
      <c r="J87" s="86"/>
      <c r="K87" s="86"/>
      <c r="L87" s="86"/>
      <c r="M87" s="86"/>
      <c r="N87" s="86"/>
      <c r="O87" s="154"/>
      <c r="P87" s="93"/>
      <c r="Q87" s="93"/>
    </row>
    <row r="88" spans="1:17" ht="30" customHeight="1" thickBot="1" x14ac:dyDescent="0.3">
      <c r="A88" s="63"/>
      <c r="B88" s="64"/>
      <c r="C88" s="65"/>
      <c r="D88" s="71" t="s">
        <v>567</v>
      </c>
      <c r="E88" s="66"/>
      <c r="F88" s="66"/>
      <c r="G88" s="67"/>
      <c r="H88" s="68">
        <f>SUM(H90)</f>
        <v>471</v>
      </c>
      <c r="I88" s="65">
        <f t="shared" ref="I88:N88" si="16">SUM(I90)</f>
        <v>6</v>
      </c>
      <c r="J88" s="65">
        <f t="shared" si="16"/>
        <v>4</v>
      </c>
      <c r="K88" s="65">
        <f t="shared" si="16"/>
        <v>0</v>
      </c>
      <c r="L88" s="65">
        <f t="shared" si="16"/>
        <v>0</v>
      </c>
      <c r="M88" s="65">
        <f t="shared" si="16"/>
        <v>0</v>
      </c>
      <c r="N88" s="65">
        <f t="shared" si="16"/>
        <v>4</v>
      </c>
      <c r="O88" s="336"/>
      <c r="P88" s="69">
        <f>SUM(P90,P94)</f>
        <v>0</v>
      </c>
      <c r="Q88" s="70">
        <f>SUM(Q90,Q94)</f>
        <v>4232865.04</v>
      </c>
    </row>
    <row r="89" spans="1:17" ht="20.100000000000001" customHeight="1" x14ac:dyDescent="0.25">
      <c r="A89" s="29"/>
      <c r="B89" s="120"/>
      <c r="C89" s="121"/>
      <c r="D89" s="122"/>
      <c r="E89" s="122"/>
      <c r="F89" s="122"/>
      <c r="G89" s="123"/>
      <c r="H89" s="124"/>
      <c r="I89" s="121"/>
      <c r="J89" s="121"/>
      <c r="K89" s="121"/>
      <c r="L89" s="121"/>
      <c r="M89" s="121"/>
      <c r="N89" s="121"/>
      <c r="O89" s="364"/>
      <c r="P89" s="125"/>
      <c r="Q89" s="125"/>
    </row>
    <row r="90" spans="1:17" ht="20.100000000000001" customHeight="1" x14ac:dyDescent="0.25">
      <c r="A90" s="29"/>
      <c r="B90" s="135"/>
      <c r="C90" s="73"/>
      <c r="D90" s="142" t="s">
        <v>371</v>
      </c>
      <c r="E90" s="74"/>
      <c r="F90" s="74"/>
      <c r="G90" s="75"/>
      <c r="H90" s="76">
        <f t="shared" ref="H90:N90" si="17">SUM(H91:H97)</f>
        <v>471</v>
      </c>
      <c r="I90" s="73">
        <f t="shared" si="17"/>
        <v>6</v>
      </c>
      <c r="J90" s="73">
        <f t="shared" si="17"/>
        <v>4</v>
      </c>
      <c r="K90" s="73">
        <f t="shared" si="17"/>
        <v>0</v>
      </c>
      <c r="L90" s="73">
        <f t="shared" si="17"/>
        <v>0</v>
      </c>
      <c r="M90" s="73">
        <f t="shared" si="17"/>
        <v>0</v>
      </c>
      <c r="N90" s="73">
        <f t="shared" si="17"/>
        <v>4</v>
      </c>
      <c r="O90" s="335"/>
      <c r="P90" s="77">
        <f>SUM(P91:P92)</f>
        <v>0</v>
      </c>
      <c r="Q90" s="77">
        <f>SUM(Q91:Q92)</f>
        <v>2000000</v>
      </c>
    </row>
    <row r="91" spans="1:17" x14ac:dyDescent="0.25">
      <c r="A91" s="29"/>
      <c r="B91" s="135"/>
      <c r="C91" s="86" t="s">
        <v>670</v>
      </c>
      <c r="D91" s="87" t="s">
        <v>658</v>
      </c>
      <c r="E91" s="87" t="s">
        <v>610</v>
      </c>
      <c r="F91" s="87" t="s">
        <v>371</v>
      </c>
      <c r="G91" s="88" t="s">
        <v>611</v>
      </c>
      <c r="H91" s="90">
        <v>47</v>
      </c>
      <c r="I91" s="103">
        <v>1</v>
      </c>
      <c r="J91" s="103">
        <v>2</v>
      </c>
      <c r="K91" s="103"/>
      <c r="L91" s="103"/>
      <c r="M91" s="103"/>
      <c r="N91" s="86">
        <f t="shared" ref="N91:N92" si="18">SUM(J91:M91)</f>
        <v>2</v>
      </c>
      <c r="O91" s="154" t="s">
        <v>657</v>
      </c>
      <c r="P91" s="93"/>
      <c r="Q91" s="93">
        <v>1000000</v>
      </c>
    </row>
    <row r="92" spans="1:17" x14ac:dyDescent="0.25">
      <c r="A92" s="29"/>
      <c r="B92" s="135"/>
      <c r="C92" s="86" t="s">
        <v>671</v>
      </c>
      <c r="D92" s="87" t="s">
        <v>815</v>
      </c>
      <c r="E92" s="87" t="s">
        <v>816</v>
      </c>
      <c r="F92" s="87" t="s">
        <v>371</v>
      </c>
      <c r="G92" s="88" t="s">
        <v>817</v>
      </c>
      <c r="H92" s="90">
        <v>24</v>
      </c>
      <c r="I92" s="103">
        <v>1</v>
      </c>
      <c r="J92" s="103">
        <v>2</v>
      </c>
      <c r="K92" s="103"/>
      <c r="L92" s="103"/>
      <c r="M92" s="103"/>
      <c r="N92" s="86">
        <f t="shared" si="18"/>
        <v>2</v>
      </c>
      <c r="O92" s="154" t="s">
        <v>657</v>
      </c>
      <c r="P92" s="93"/>
      <c r="Q92" s="93">
        <v>1000000</v>
      </c>
    </row>
    <row r="93" spans="1:17" x14ac:dyDescent="0.25">
      <c r="A93" s="29"/>
      <c r="B93" s="135"/>
      <c r="C93" s="86"/>
      <c r="D93" s="87"/>
      <c r="E93" s="87"/>
      <c r="F93" s="87"/>
      <c r="G93" s="88"/>
      <c r="H93" s="90"/>
      <c r="I93" s="103"/>
      <c r="J93" s="103"/>
      <c r="K93" s="103"/>
      <c r="L93" s="103"/>
      <c r="M93" s="103"/>
      <c r="N93" s="86"/>
      <c r="O93" s="154"/>
      <c r="P93" s="93"/>
      <c r="Q93" s="93"/>
    </row>
    <row r="94" spans="1:17" x14ac:dyDescent="0.25">
      <c r="A94" s="29"/>
      <c r="B94" s="135"/>
      <c r="C94" s="73"/>
      <c r="D94" s="142" t="s">
        <v>100</v>
      </c>
      <c r="E94" s="74"/>
      <c r="F94" s="74"/>
      <c r="G94" s="75"/>
      <c r="H94" s="76">
        <f t="shared" ref="H94" si="19">SUM(H95:H97)</f>
        <v>200</v>
      </c>
      <c r="I94" s="73">
        <f>SUM(I95:I97)</f>
        <v>2</v>
      </c>
      <c r="J94" s="73">
        <f t="shared" ref="J94:Q94" si="20">SUM(J95:J97)</f>
        <v>0</v>
      </c>
      <c r="K94" s="73">
        <f t="shared" si="20"/>
        <v>0</v>
      </c>
      <c r="L94" s="73">
        <f t="shared" si="20"/>
        <v>0</v>
      </c>
      <c r="M94" s="73">
        <f t="shared" si="20"/>
        <v>0</v>
      </c>
      <c r="N94" s="73">
        <f t="shared" si="20"/>
        <v>0</v>
      </c>
      <c r="O94" s="335"/>
      <c r="P94" s="77">
        <f t="shared" si="20"/>
        <v>0</v>
      </c>
      <c r="Q94" s="77">
        <f t="shared" si="20"/>
        <v>2232865.04</v>
      </c>
    </row>
    <row r="95" spans="1:17" s="39" customFormat="1" x14ac:dyDescent="0.25">
      <c r="A95" s="37"/>
      <c r="B95" s="135"/>
      <c r="C95" s="86" t="s">
        <v>833</v>
      </c>
      <c r="D95" s="87" t="s">
        <v>825</v>
      </c>
      <c r="E95" s="87" t="s">
        <v>827</v>
      </c>
      <c r="F95" s="87" t="s">
        <v>100</v>
      </c>
      <c r="G95" s="88" t="s">
        <v>828</v>
      </c>
      <c r="H95" s="90">
        <v>92</v>
      </c>
      <c r="I95" s="103">
        <v>1</v>
      </c>
      <c r="J95" s="99" t="s">
        <v>627</v>
      </c>
      <c r="K95" s="103"/>
      <c r="L95" s="103"/>
      <c r="M95" s="103"/>
      <c r="N95" s="86"/>
      <c r="O95" s="154" t="s">
        <v>824</v>
      </c>
      <c r="P95" s="93"/>
      <c r="Q95" s="93">
        <v>1200000</v>
      </c>
    </row>
    <row r="96" spans="1:17" s="39" customFormat="1" x14ac:dyDescent="0.25">
      <c r="A96" s="37"/>
      <c r="B96" s="135"/>
      <c r="C96" s="86" t="s">
        <v>834</v>
      </c>
      <c r="D96" s="87" t="s">
        <v>603</v>
      </c>
      <c r="E96" s="87" t="s">
        <v>826</v>
      </c>
      <c r="F96" s="87" t="s">
        <v>100</v>
      </c>
      <c r="G96" s="88" t="s">
        <v>829</v>
      </c>
      <c r="H96" s="90">
        <v>108</v>
      </c>
      <c r="I96" s="103">
        <v>1</v>
      </c>
      <c r="J96" s="99" t="s">
        <v>627</v>
      </c>
      <c r="K96" s="103"/>
      <c r="L96" s="103"/>
      <c r="M96" s="103"/>
      <c r="N96" s="86"/>
      <c r="O96" s="154" t="s">
        <v>824</v>
      </c>
      <c r="P96" s="93"/>
      <c r="Q96" s="93">
        <v>1032865.04</v>
      </c>
    </row>
    <row r="97" spans="1:17" ht="20.100000000000001" customHeight="1" thickBot="1" x14ac:dyDescent="0.3">
      <c r="A97" s="29"/>
      <c r="B97" s="135"/>
      <c r="C97" s="86"/>
      <c r="D97" s="87"/>
      <c r="E97" s="87"/>
      <c r="F97" s="87"/>
      <c r="G97" s="88"/>
      <c r="H97" s="90"/>
      <c r="I97" s="86"/>
      <c r="J97" s="86"/>
      <c r="K97" s="86"/>
      <c r="L97" s="86"/>
      <c r="M97" s="86"/>
      <c r="N97" s="86"/>
      <c r="O97" s="154"/>
      <c r="P97" s="93"/>
      <c r="Q97" s="93"/>
    </row>
    <row r="98" spans="1:17" ht="30" customHeight="1" thickBot="1" x14ac:dyDescent="0.3">
      <c r="A98" s="63"/>
      <c r="B98" s="64"/>
      <c r="C98" s="65"/>
      <c r="D98" s="71" t="s">
        <v>570</v>
      </c>
      <c r="E98" s="66"/>
      <c r="F98" s="66"/>
      <c r="G98" s="67"/>
      <c r="H98" s="68">
        <f>SUM(H100)</f>
        <v>187</v>
      </c>
      <c r="I98" s="65">
        <f t="shared" ref="I98:N98" si="21">SUM(I100)</f>
        <v>2</v>
      </c>
      <c r="J98" s="65">
        <f t="shared" si="21"/>
        <v>3</v>
      </c>
      <c r="K98" s="65">
        <f t="shared" si="21"/>
        <v>1</v>
      </c>
      <c r="L98" s="65">
        <f t="shared" si="21"/>
        <v>0</v>
      </c>
      <c r="M98" s="65">
        <f t="shared" si="21"/>
        <v>3</v>
      </c>
      <c r="N98" s="65">
        <f t="shared" si="21"/>
        <v>7</v>
      </c>
      <c r="O98" s="336"/>
      <c r="P98" s="69">
        <f>SUM(P100)</f>
        <v>5000000</v>
      </c>
      <c r="Q98" s="70">
        <f>SUM(Q100)</f>
        <v>4800000</v>
      </c>
    </row>
    <row r="99" spans="1:17" s="39" customFormat="1" ht="20.100000000000001" customHeight="1" x14ac:dyDescent="0.25">
      <c r="A99" s="34"/>
      <c r="B99" s="129"/>
      <c r="C99" s="110"/>
      <c r="D99" s="111"/>
      <c r="E99" s="130"/>
      <c r="F99" s="130"/>
      <c r="G99" s="130"/>
      <c r="H99" s="131"/>
      <c r="I99" s="132"/>
      <c r="J99" s="132"/>
      <c r="K99" s="133"/>
      <c r="L99" s="133"/>
      <c r="M99" s="132"/>
      <c r="N99" s="110"/>
      <c r="O99" s="366"/>
      <c r="P99" s="134"/>
      <c r="Q99" s="134"/>
    </row>
    <row r="100" spans="1:17" s="9" customFormat="1" ht="20.100000000000001" customHeight="1" x14ac:dyDescent="0.25">
      <c r="A100" s="5"/>
      <c r="B100" s="136"/>
      <c r="C100" s="137"/>
      <c r="D100" s="142" t="s">
        <v>108</v>
      </c>
      <c r="E100" s="138"/>
      <c r="F100" s="138"/>
      <c r="G100" s="139"/>
      <c r="H100" s="140">
        <f>SUM(H101:H103)</f>
        <v>187</v>
      </c>
      <c r="I100" s="137">
        <f t="shared" ref="I100:N100" si="22">SUM(I101:I103)</f>
        <v>2</v>
      </c>
      <c r="J100" s="137">
        <f t="shared" si="22"/>
        <v>3</v>
      </c>
      <c r="K100" s="137">
        <f t="shared" si="22"/>
        <v>1</v>
      </c>
      <c r="L100" s="137">
        <f t="shared" si="22"/>
        <v>0</v>
      </c>
      <c r="M100" s="137">
        <f t="shared" si="22"/>
        <v>3</v>
      </c>
      <c r="N100" s="137">
        <f t="shared" si="22"/>
        <v>7</v>
      </c>
      <c r="O100" s="337"/>
      <c r="P100" s="100">
        <f>SUM(P101:P103)</f>
        <v>5000000</v>
      </c>
      <c r="Q100" s="100">
        <f>SUM(Q101:Q103)</f>
        <v>4800000</v>
      </c>
    </row>
    <row r="101" spans="1:17" s="39" customFormat="1" ht="36" x14ac:dyDescent="0.25">
      <c r="A101" s="34">
        <v>6</v>
      </c>
      <c r="B101" s="85"/>
      <c r="C101" s="86" t="s">
        <v>419</v>
      </c>
      <c r="D101" s="87" t="s">
        <v>532</v>
      </c>
      <c r="E101" s="87" t="s">
        <v>107</v>
      </c>
      <c r="F101" s="87" t="s">
        <v>108</v>
      </c>
      <c r="G101" s="88" t="s">
        <v>109</v>
      </c>
      <c r="H101" s="90">
        <v>66</v>
      </c>
      <c r="I101" s="103">
        <v>1</v>
      </c>
      <c r="J101" s="94">
        <v>1</v>
      </c>
      <c r="K101" s="94">
        <v>1</v>
      </c>
      <c r="L101" s="157" t="s">
        <v>38</v>
      </c>
      <c r="M101" s="94">
        <v>3</v>
      </c>
      <c r="N101" s="86">
        <f>SUM(J101:M101)</f>
        <v>5</v>
      </c>
      <c r="O101" s="154" t="s">
        <v>818</v>
      </c>
      <c r="P101" s="93">
        <v>2100000</v>
      </c>
      <c r="Q101" s="93">
        <v>2400000</v>
      </c>
    </row>
    <row r="102" spans="1:17" s="39" customFormat="1" ht="24" x14ac:dyDescent="0.25">
      <c r="A102" s="34">
        <v>6</v>
      </c>
      <c r="B102" s="85"/>
      <c r="C102" s="86" t="s">
        <v>485</v>
      </c>
      <c r="D102" s="89" t="s">
        <v>513</v>
      </c>
      <c r="E102" s="98" t="s">
        <v>379</v>
      </c>
      <c r="F102" s="88" t="s">
        <v>380</v>
      </c>
      <c r="G102" s="108" t="s">
        <v>381</v>
      </c>
      <c r="H102" s="90">
        <v>121</v>
      </c>
      <c r="I102" s="94">
        <v>1</v>
      </c>
      <c r="J102" s="94">
        <v>2</v>
      </c>
      <c r="K102" s="158" t="s">
        <v>661</v>
      </c>
      <c r="L102" s="95"/>
      <c r="M102" s="95"/>
      <c r="N102" s="86">
        <f>SUM(J102:M102)</f>
        <v>2</v>
      </c>
      <c r="O102" s="154" t="s">
        <v>660</v>
      </c>
      <c r="P102" s="78">
        <v>2900000</v>
      </c>
      <c r="Q102" s="78">
        <v>2400000</v>
      </c>
    </row>
    <row r="103" spans="1:17" s="39" customFormat="1" ht="20.100000000000001" customHeight="1" thickBot="1" x14ac:dyDescent="0.3">
      <c r="A103" s="34"/>
      <c r="B103" s="85"/>
      <c r="C103" s="86"/>
      <c r="D103" s="87"/>
      <c r="E103" s="98"/>
      <c r="F103" s="98"/>
      <c r="G103" s="98"/>
      <c r="H103" s="90"/>
      <c r="I103" s="103"/>
      <c r="J103" s="103"/>
      <c r="K103" s="99"/>
      <c r="L103" s="99"/>
      <c r="M103" s="103"/>
      <c r="N103" s="86"/>
      <c r="O103" s="154"/>
      <c r="P103" s="104"/>
      <c r="Q103" s="104"/>
    </row>
    <row r="104" spans="1:17" ht="30" customHeight="1" thickBot="1" x14ac:dyDescent="0.3">
      <c r="A104" s="10"/>
      <c r="B104" s="143"/>
      <c r="C104" s="144"/>
      <c r="D104" s="71" t="s">
        <v>571</v>
      </c>
      <c r="E104" s="66"/>
      <c r="F104" s="66"/>
      <c r="G104" s="67"/>
      <c r="H104" s="68">
        <f>SUM(H106)</f>
        <v>2012</v>
      </c>
      <c r="I104" s="65">
        <f t="shared" ref="I104:N104" si="23">SUM(I106)</f>
        <v>8</v>
      </c>
      <c r="J104" s="65">
        <f t="shared" si="23"/>
        <v>8</v>
      </c>
      <c r="K104" s="65">
        <f t="shared" si="23"/>
        <v>0</v>
      </c>
      <c r="L104" s="65">
        <f t="shared" si="23"/>
        <v>0</v>
      </c>
      <c r="M104" s="65">
        <f t="shared" si="23"/>
        <v>2</v>
      </c>
      <c r="N104" s="65">
        <f t="shared" si="23"/>
        <v>10</v>
      </c>
      <c r="O104" s="336"/>
      <c r="P104" s="69">
        <f>SUM(P106)</f>
        <v>16000000</v>
      </c>
      <c r="Q104" s="70">
        <f>SUM(Q106)</f>
        <v>16747755.23</v>
      </c>
    </row>
    <row r="105" spans="1:17" s="39" customFormat="1" ht="20.100000000000001" customHeight="1" x14ac:dyDescent="0.25">
      <c r="A105" s="34"/>
      <c r="B105" s="85"/>
      <c r="C105" s="110"/>
      <c r="D105" s="111"/>
      <c r="E105" s="130"/>
      <c r="F105" s="130"/>
      <c r="G105" s="130"/>
      <c r="H105" s="131"/>
      <c r="I105" s="132"/>
      <c r="J105" s="132"/>
      <c r="K105" s="133"/>
      <c r="L105" s="133"/>
      <c r="M105" s="132"/>
      <c r="N105" s="110"/>
      <c r="O105" s="366"/>
      <c r="P105" s="134"/>
      <c r="Q105" s="134"/>
    </row>
    <row r="106" spans="1:17" s="9" customFormat="1" ht="20.100000000000001" customHeight="1" x14ac:dyDescent="0.25">
      <c r="A106" s="5"/>
      <c r="B106" s="72"/>
      <c r="C106" s="73"/>
      <c r="D106" s="142" t="s">
        <v>165</v>
      </c>
      <c r="E106" s="74"/>
      <c r="F106" s="74"/>
      <c r="G106" s="75"/>
      <c r="H106" s="76">
        <f>SUM(H107:H115)</f>
        <v>2012</v>
      </c>
      <c r="I106" s="73">
        <f t="shared" ref="I106:N106" si="24">SUM(I107:I115)</f>
        <v>8</v>
      </c>
      <c r="J106" s="73">
        <f t="shared" si="24"/>
        <v>8</v>
      </c>
      <c r="K106" s="73">
        <f t="shared" si="24"/>
        <v>0</v>
      </c>
      <c r="L106" s="73">
        <f t="shared" si="24"/>
        <v>0</v>
      </c>
      <c r="M106" s="73">
        <f t="shared" si="24"/>
        <v>2</v>
      </c>
      <c r="N106" s="73">
        <f t="shared" si="24"/>
        <v>10</v>
      </c>
      <c r="O106" s="335"/>
      <c r="P106" s="77">
        <f>SUM(P107:P115)</f>
        <v>16000000</v>
      </c>
      <c r="Q106" s="77">
        <f>SUM(Q107:Q115)</f>
        <v>16747755.23</v>
      </c>
    </row>
    <row r="107" spans="1:17" s="39" customFormat="1" ht="36" x14ac:dyDescent="0.25">
      <c r="A107" s="34">
        <v>7</v>
      </c>
      <c r="B107" s="85"/>
      <c r="C107" s="86" t="s">
        <v>431</v>
      </c>
      <c r="D107" s="87" t="s">
        <v>561</v>
      </c>
      <c r="E107" s="87" t="s">
        <v>164</v>
      </c>
      <c r="F107" s="95" t="s">
        <v>165</v>
      </c>
      <c r="G107" s="89" t="s">
        <v>166</v>
      </c>
      <c r="H107" s="90">
        <v>237</v>
      </c>
      <c r="I107" s="94">
        <v>1</v>
      </c>
      <c r="J107" s="94">
        <v>6</v>
      </c>
      <c r="K107" s="94"/>
      <c r="L107" s="94"/>
      <c r="M107" s="94"/>
      <c r="N107" s="86">
        <f t="shared" ref="N107:N109" si="25">SUM(J107:M107)</f>
        <v>6</v>
      </c>
      <c r="O107" s="154" t="s">
        <v>819</v>
      </c>
      <c r="P107" s="96">
        <v>7500000</v>
      </c>
      <c r="Q107" s="96">
        <v>5000000</v>
      </c>
    </row>
    <row r="108" spans="1:17" s="39" customFormat="1" ht="24" x14ac:dyDescent="0.25">
      <c r="A108" s="34">
        <v>7</v>
      </c>
      <c r="B108" s="85"/>
      <c r="C108" s="86" t="s">
        <v>426</v>
      </c>
      <c r="D108" s="87" t="s">
        <v>562</v>
      </c>
      <c r="E108" s="87" t="s">
        <v>140</v>
      </c>
      <c r="F108" s="95" t="s">
        <v>165</v>
      </c>
      <c r="G108" s="88" t="s">
        <v>141</v>
      </c>
      <c r="H108" s="90">
        <v>70</v>
      </c>
      <c r="I108" s="94">
        <v>1</v>
      </c>
      <c r="J108" s="95" t="s">
        <v>142</v>
      </c>
      <c r="K108" s="95"/>
      <c r="L108" s="95"/>
      <c r="M108" s="95"/>
      <c r="N108" s="86">
        <f t="shared" si="25"/>
        <v>0</v>
      </c>
      <c r="O108" s="154" t="s">
        <v>143</v>
      </c>
      <c r="P108" s="93">
        <v>1100000</v>
      </c>
      <c r="Q108" s="93">
        <v>1100000</v>
      </c>
    </row>
    <row r="109" spans="1:17" s="39" customFormat="1" ht="36" x14ac:dyDescent="0.25">
      <c r="A109" s="190">
        <v>7</v>
      </c>
      <c r="B109" s="85"/>
      <c r="C109" s="86" t="s">
        <v>450</v>
      </c>
      <c r="D109" s="87" t="s">
        <v>547</v>
      </c>
      <c r="E109" s="87" t="s">
        <v>250</v>
      </c>
      <c r="F109" s="95" t="s">
        <v>165</v>
      </c>
      <c r="G109" s="89" t="s">
        <v>251</v>
      </c>
      <c r="H109" s="90">
        <v>86</v>
      </c>
      <c r="I109" s="94">
        <v>1</v>
      </c>
      <c r="J109" s="94">
        <v>2</v>
      </c>
      <c r="K109" s="440" t="s">
        <v>806</v>
      </c>
      <c r="L109" s="441"/>
      <c r="M109" s="94">
        <v>2</v>
      </c>
      <c r="N109" s="86">
        <f t="shared" si="25"/>
        <v>4</v>
      </c>
      <c r="O109" s="154" t="s">
        <v>662</v>
      </c>
      <c r="P109" s="96">
        <v>3900000</v>
      </c>
      <c r="Q109" s="96">
        <v>3000000</v>
      </c>
    </row>
    <row r="110" spans="1:17" s="39" customFormat="1" ht="24" x14ac:dyDescent="0.25">
      <c r="A110" s="190">
        <v>7</v>
      </c>
      <c r="B110" s="85"/>
      <c r="C110" s="86" t="s">
        <v>456</v>
      </c>
      <c r="D110" s="87" t="s">
        <v>517</v>
      </c>
      <c r="E110" s="87" t="s">
        <v>270</v>
      </c>
      <c r="F110" s="95" t="s">
        <v>165</v>
      </c>
      <c r="G110" s="88" t="s">
        <v>271</v>
      </c>
      <c r="H110" s="90">
        <v>464</v>
      </c>
      <c r="I110" s="94">
        <v>1</v>
      </c>
      <c r="J110" s="95" t="s">
        <v>638</v>
      </c>
      <c r="K110" s="95"/>
      <c r="L110" s="95"/>
      <c r="M110" s="95"/>
      <c r="N110" s="86"/>
      <c r="O110" s="154" t="s">
        <v>663</v>
      </c>
      <c r="P110" s="78">
        <v>3500000</v>
      </c>
      <c r="Q110" s="78">
        <v>3000000</v>
      </c>
    </row>
    <row r="111" spans="1:17" s="39" customFormat="1" x14ac:dyDescent="0.25">
      <c r="A111" s="218"/>
      <c r="B111" s="362"/>
      <c r="C111" s="86" t="s">
        <v>811</v>
      </c>
      <c r="D111" s="87" t="s">
        <v>780</v>
      </c>
      <c r="E111" s="87" t="s">
        <v>776</v>
      </c>
      <c r="F111" s="95" t="s">
        <v>165</v>
      </c>
      <c r="G111" s="88" t="s">
        <v>781</v>
      </c>
      <c r="H111" s="90">
        <v>105</v>
      </c>
      <c r="I111" s="94">
        <v>1</v>
      </c>
      <c r="J111" s="95" t="s">
        <v>778</v>
      </c>
      <c r="K111" s="95"/>
      <c r="L111" s="95"/>
      <c r="M111" s="95"/>
      <c r="N111" s="86"/>
      <c r="O111" s="154" t="s">
        <v>779</v>
      </c>
      <c r="P111" s="78"/>
      <c r="Q111" s="78">
        <v>500000</v>
      </c>
    </row>
    <row r="112" spans="1:17" s="39" customFormat="1" x14ac:dyDescent="0.25">
      <c r="A112" s="218"/>
      <c r="B112" s="362"/>
      <c r="C112" s="86" t="s">
        <v>812</v>
      </c>
      <c r="D112" s="87" t="s">
        <v>775</v>
      </c>
      <c r="E112" s="87" t="s">
        <v>776</v>
      </c>
      <c r="F112" s="95" t="s">
        <v>165</v>
      </c>
      <c r="G112" s="88" t="s">
        <v>777</v>
      </c>
      <c r="H112" s="90">
        <v>306</v>
      </c>
      <c r="I112" s="94">
        <v>1</v>
      </c>
      <c r="J112" s="95" t="s">
        <v>778</v>
      </c>
      <c r="K112" s="95"/>
      <c r="L112" s="95"/>
      <c r="M112" s="95"/>
      <c r="N112" s="86"/>
      <c r="O112" s="154" t="s">
        <v>779</v>
      </c>
      <c r="P112" s="78"/>
      <c r="Q112" s="78">
        <v>500000</v>
      </c>
    </row>
    <row r="113" spans="1:17" s="39" customFormat="1" x14ac:dyDescent="0.25">
      <c r="A113" s="218"/>
      <c r="B113" s="362"/>
      <c r="C113" s="86" t="s">
        <v>813</v>
      </c>
      <c r="D113" s="87" t="s">
        <v>703</v>
      </c>
      <c r="E113" s="87" t="s">
        <v>317</v>
      </c>
      <c r="F113" s="95" t="s">
        <v>165</v>
      </c>
      <c r="G113" s="88" t="s">
        <v>704</v>
      </c>
      <c r="H113" s="90">
        <v>473</v>
      </c>
      <c r="I113" s="94">
        <v>1</v>
      </c>
      <c r="J113" s="95" t="s">
        <v>705</v>
      </c>
      <c r="K113" s="95"/>
      <c r="L113" s="95"/>
      <c r="M113" s="95"/>
      <c r="N113" s="86"/>
      <c r="O113" s="154" t="s">
        <v>782</v>
      </c>
      <c r="P113" s="78"/>
      <c r="Q113" s="78">
        <v>800000</v>
      </c>
    </row>
    <row r="114" spans="1:17" s="39" customFormat="1" ht="36" x14ac:dyDescent="0.25">
      <c r="B114" s="135"/>
      <c r="C114" s="86" t="s">
        <v>832</v>
      </c>
      <c r="D114" s="87" t="s">
        <v>820</v>
      </c>
      <c r="E114" s="87" t="s">
        <v>821</v>
      </c>
      <c r="F114" s="87" t="s">
        <v>165</v>
      </c>
      <c r="G114" s="88" t="s">
        <v>159</v>
      </c>
      <c r="H114" s="90">
        <v>271</v>
      </c>
      <c r="I114" s="86">
        <v>1</v>
      </c>
      <c r="J114" s="88" t="s">
        <v>822</v>
      </c>
      <c r="K114" s="86"/>
      <c r="L114" s="86"/>
      <c r="M114" s="86"/>
      <c r="N114" s="86"/>
      <c r="O114" s="154" t="s">
        <v>823</v>
      </c>
      <c r="P114" s="87"/>
      <c r="Q114" s="93">
        <v>2847755.23</v>
      </c>
    </row>
    <row r="115" spans="1:17" s="39" customFormat="1" ht="20.100000000000001" customHeight="1" x14ac:dyDescent="0.25">
      <c r="B115" s="135"/>
      <c r="C115" s="86"/>
      <c r="D115" s="102"/>
      <c r="E115" s="102"/>
      <c r="F115" s="102"/>
      <c r="G115" s="88"/>
      <c r="H115" s="90"/>
      <c r="I115" s="86"/>
      <c r="J115" s="86"/>
      <c r="K115" s="86"/>
      <c r="L115" s="86"/>
      <c r="M115" s="86"/>
      <c r="N115" s="86"/>
      <c r="O115" s="154"/>
      <c r="P115" s="102"/>
      <c r="Q115" s="93"/>
    </row>
    <row r="116" spans="1:17" ht="20.100000000000001" customHeight="1" x14ac:dyDescent="0.25">
      <c r="B116" s="112"/>
      <c r="C116" s="113"/>
      <c r="D116" s="114"/>
      <c r="E116" s="114"/>
      <c r="F116" s="114"/>
      <c r="G116" s="115"/>
      <c r="H116" s="116"/>
      <c r="I116" s="113"/>
      <c r="J116" s="113"/>
      <c r="K116" s="113"/>
      <c r="L116" s="113"/>
      <c r="M116" s="113"/>
      <c r="N116" s="113"/>
      <c r="O116" s="155"/>
      <c r="P116" s="114"/>
      <c r="Q116" s="119"/>
    </row>
    <row r="117" spans="1:17" ht="20.100000000000001" customHeight="1" x14ac:dyDescent="0.25">
      <c r="B117" s="112"/>
      <c r="C117" s="113"/>
      <c r="D117" s="114"/>
      <c r="E117" s="114"/>
      <c r="F117" s="114"/>
      <c r="G117" s="115"/>
      <c r="H117" s="116"/>
      <c r="I117" s="113"/>
      <c r="J117" s="113"/>
      <c r="K117" s="113"/>
      <c r="L117" s="113"/>
      <c r="M117" s="113"/>
      <c r="N117" s="113"/>
      <c r="O117" s="155"/>
      <c r="P117" s="114"/>
      <c r="Q117" s="119"/>
    </row>
    <row r="118" spans="1:17" ht="20.100000000000001" customHeight="1" x14ac:dyDescent="0.25">
      <c r="B118" s="112"/>
      <c r="C118" s="113"/>
      <c r="D118" s="114"/>
      <c r="E118" s="114"/>
      <c r="F118" s="114"/>
      <c r="G118" s="115"/>
      <c r="H118" s="116"/>
      <c r="I118" s="113"/>
      <c r="J118" s="113"/>
      <c r="K118" s="113"/>
      <c r="L118" s="113"/>
      <c r="M118" s="113"/>
      <c r="N118" s="113"/>
      <c r="O118" s="155"/>
      <c r="P118" s="114"/>
      <c r="Q118" s="119"/>
    </row>
    <row r="119" spans="1:17" ht="20.100000000000001" customHeight="1" x14ac:dyDescent="0.25">
      <c r="B119" s="112"/>
      <c r="C119" s="113"/>
      <c r="D119" s="114"/>
      <c r="E119" s="114"/>
      <c r="F119" s="114"/>
      <c r="G119" s="115"/>
      <c r="H119" s="116"/>
      <c r="I119" s="113"/>
      <c r="J119" s="113"/>
      <c r="K119" s="113"/>
      <c r="L119" s="113"/>
      <c r="M119" s="113"/>
      <c r="N119" s="113"/>
      <c r="O119" s="155"/>
      <c r="P119" s="114"/>
      <c r="Q119" s="119"/>
    </row>
    <row r="120" spans="1:17" ht="20.100000000000001" customHeight="1" x14ac:dyDescent="0.25">
      <c r="B120" s="112"/>
      <c r="C120" s="113"/>
      <c r="D120" s="114"/>
      <c r="E120" s="114"/>
      <c r="F120" s="114"/>
      <c r="G120" s="115"/>
      <c r="H120" s="116"/>
      <c r="I120" s="113"/>
      <c r="J120" s="113"/>
      <c r="K120" s="113"/>
      <c r="L120" s="113"/>
      <c r="M120" s="113"/>
      <c r="N120" s="113"/>
      <c r="O120" s="155"/>
      <c r="P120" s="114"/>
      <c r="Q120" s="119"/>
    </row>
    <row r="121" spans="1:17" ht="20.100000000000001" customHeight="1" x14ac:dyDescent="0.25">
      <c r="B121" s="112"/>
      <c r="C121" s="113"/>
      <c r="D121" s="114"/>
      <c r="E121" s="114"/>
      <c r="F121" s="114"/>
      <c r="G121" s="115"/>
      <c r="H121" s="116"/>
      <c r="I121" s="113"/>
      <c r="J121" s="113"/>
      <c r="K121" s="113"/>
      <c r="L121" s="113"/>
      <c r="M121" s="113"/>
      <c r="N121" s="113"/>
      <c r="O121" s="155"/>
      <c r="P121" s="114"/>
      <c r="Q121" s="119"/>
    </row>
    <row r="122" spans="1:17" ht="20.100000000000001" customHeight="1" x14ac:dyDescent="0.25">
      <c r="B122" s="112"/>
      <c r="C122" s="113"/>
      <c r="D122" s="114"/>
      <c r="E122" s="114"/>
      <c r="F122" s="114"/>
      <c r="G122" s="115"/>
      <c r="H122" s="116"/>
      <c r="I122" s="113"/>
      <c r="J122" s="113"/>
      <c r="K122" s="113"/>
      <c r="L122" s="113"/>
      <c r="M122" s="113"/>
      <c r="N122" s="113"/>
      <c r="O122" s="155"/>
      <c r="P122" s="114"/>
      <c r="Q122" s="119"/>
    </row>
    <row r="123" spans="1:17" ht="20.100000000000001" customHeight="1" x14ac:dyDescent="0.25">
      <c r="B123" s="112"/>
      <c r="C123" s="113"/>
      <c r="D123" s="114"/>
      <c r="E123" s="114"/>
      <c r="F123" s="114"/>
      <c r="G123" s="115"/>
      <c r="H123" s="116"/>
      <c r="I123" s="113"/>
      <c r="J123" s="113"/>
      <c r="K123" s="113"/>
      <c r="L123" s="113"/>
      <c r="M123" s="113"/>
      <c r="N123" s="113"/>
      <c r="O123" s="155"/>
      <c r="P123" s="114"/>
      <c r="Q123" s="119"/>
    </row>
    <row r="124" spans="1:17" ht="20.100000000000001" customHeight="1" x14ac:dyDescent="0.25">
      <c r="B124" s="112"/>
      <c r="C124" s="113"/>
      <c r="D124" s="114"/>
      <c r="E124" s="114"/>
      <c r="F124" s="114"/>
      <c r="G124" s="115"/>
      <c r="H124" s="116"/>
      <c r="I124" s="113"/>
      <c r="J124" s="113"/>
      <c r="K124" s="113"/>
      <c r="L124" s="113"/>
      <c r="M124" s="113"/>
      <c r="N124" s="113"/>
      <c r="O124" s="155"/>
      <c r="P124" s="114"/>
      <c r="Q124" s="119"/>
    </row>
    <row r="125" spans="1:17" ht="20.100000000000001" customHeight="1" x14ac:dyDescent="0.25">
      <c r="B125" s="112"/>
      <c r="C125" s="113"/>
      <c r="D125" s="114"/>
      <c r="E125" s="114"/>
      <c r="F125" s="114"/>
      <c r="G125" s="115"/>
      <c r="H125" s="116"/>
      <c r="I125" s="113"/>
      <c r="J125" s="113"/>
      <c r="K125" s="113"/>
      <c r="L125" s="113"/>
      <c r="M125" s="113"/>
      <c r="N125" s="113"/>
      <c r="O125" s="155"/>
      <c r="P125" s="114"/>
      <c r="Q125" s="119"/>
    </row>
    <row r="126" spans="1:17" ht="20.100000000000001" customHeight="1" x14ac:dyDescent="0.25">
      <c r="B126" s="112"/>
      <c r="C126" s="113"/>
      <c r="D126" s="114"/>
      <c r="E126" s="114"/>
      <c r="F126" s="114"/>
      <c r="G126" s="115"/>
      <c r="H126" s="116"/>
      <c r="I126" s="113"/>
      <c r="J126" s="113"/>
      <c r="K126" s="113"/>
      <c r="L126" s="113"/>
      <c r="M126" s="113"/>
      <c r="N126" s="113"/>
      <c r="O126" s="155"/>
      <c r="P126" s="114"/>
      <c r="Q126" s="119"/>
    </row>
    <row r="127" spans="1:17" ht="20.100000000000001" customHeight="1" x14ac:dyDescent="0.25">
      <c r="B127" s="112"/>
      <c r="C127" s="113"/>
      <c r="D127" s="114"/>
      <c r="E127" s="114"/>
      <c r="F127" s="114"/>
      <c r="G127" s="115"/>
      <c r="H127" s="116"/>
      <c r="I127" s="113"/>
      <c r="J127" s="113"/>
      <c r="K127" s="113"/>
      <c r="L127" s="113"/>
      <c r="M127" s="113"/>
      <c r="N127" s="113"/>
      <c r="O127" s="155"/>
      <c r="P127" s="114"/>
      <c r="Q127" s="119"/>
    </row>
    <row r="128" spans="1:17" ht="20.100000000000001" customHeight="1" x14ac:dyDescent="0.25">
      <c r="B128" s="112"/>
      <c r="C128" s="113"/>
      <c r="D128" s="114"/>
      <c r="E128" s="114"/>
      <c r="F128" s="114"/>
      <c r="G128" s="115"/>
      <c r="H128" s="116"/>
      <c r="I128" s="113"/>
      <c r="J128" s="113"/>
      <c r="K128" s="113"/>
      <c r="L128" s="113"/>
      <c r="M128" s="113"/>
      <c r="N128" s="113"/>
      <c r="O128" s="155"/>
      <c r="P128" s="114"/>
      <c r="Q128" s="119"/>
    </row>
    <row r="129" spans="1:17" ht="20.100000000000001" customHeight="1" x14ac:dyDescent="0.25">
      <c r="B129" s="112"/>
      <c r="C129" s="113"/>
      <c r="D129" s="114"/>
      <c r="E129" s="114"/>
      <c r="F129" s="114"/>
      <c r="G129" s="115"/>
      <c r="H129" s="116"/>
      <c r="I129" s="113"/>
      <c r="J129" s="113"/>
      <c r="K129" s="113"/>
      <c r="L129" s="113"/>
      <c r="M129" s="113"/>
      <c r="N129" s="113"/>
      <c r="O129" s="155"/>
      <c r="P129" s="114"/>
      <c r="Q129" s="119"/>
    </row>
    <row r="130" spans="1:17" ht="20.100000000000001" customHeight="1" x14ac:dyDescent="0.25">
      <c r="B130" s="112"/>
      <c r="C130" s="113"/>
      <c r="D130" s="114"/>
      <c r="E130" s="114"/>
      <c r="F130" s="114"/>
      <c r="G130" s="115"/>
      <c r="H130" s="116"/>
      <c r="I130" s="113"/>
      <c r="J130" s="113"/>
      <c r="K130" s="113"/>
      <c r="L130" s="113"/>
      <c r="M130" s="113"/>
      <c r="N130" s="113"/>
      <c r="O130" s="155"/>
      <c r="P130" s="114"/>
      <c r="Q130" s="119"/>
    </row>
    <row r="131" spans="1:17" ht="20.100000000000001" customHeight="1" x14ac:dyDescent="0.25">
      <c r="B131" s="112"/>
      <c r="C131" s="113"/>
      <c r="D131" s="114"/>
      <c r="E131" s="114"/>
      <c r="F131" s="114"/>
      <c r="G131" s="115"/>
      <c r="H131" s="116"/>
      <c r="I131" s="113"/>
      <c r="J131" s="113"/>
      <c r="K131" s="113"/>
      <c r="L131" s="113"/>
      <c r="M131" s="113"/>
      <c r="N131" s="113"/>
      <c r="O131" s="155"/>
      <c r="P131" s="114"/>
      <c r="Q131" s="119"/>
    </row>
    <row r="132" spans="1:17" ht="20.100000000000001" customHeight="1" x14ac:dyDescent="0.25">
      <c r="B132" s="112"/>
      <c r="C132" s="113"/>
      <c r="D132" s="114"/>
      <c r="E132" s="114"/>
      <c r="F132" s="114"/>
      <c r="G132" s="115"/>
      <c r="H132" s="116"/>
      <c r="I132" s="113"/>
      <c r="J132" s="113"/>
      <c r="K132" s="113"/>
      <c r="L132" s="113"/>
      <c r="M132" s="113"/>
      <c r="N132" s="113"/>
      <c r="O132" s="155"/>
      <c r="P132" s="114"/>
      <c r="Q132" s="119"/>
    </row>
    <row r="133" spans="1:17" ht="20.100000000000001" customHeight="1" x14ac:dyDescent="0.25">
      <c r="B133" s="112"/>
      <c r="C133" s="113"/>
      <c r="D133" s="114"/>
      <c r="E133" s="114"/>
      <c r="F133" s="114"/>
      <c r="G133" s="115"/>
      <c r="H133" s="116"/>
      <c r="I133" s="113"/>
      <c r="J133" s="113"/>
      <c r="K133" s="113"/>
      <c r="L133" s="113"/>
      <c r="M133" s="113"/>
      <c r="N133" s="113"/>
      <c r="O133" s="155"/>
      <c r="P133" s="114"/>
      <c r="Q133" s="119"/>
    </row>
    <row r="134" spans="1:17" ht="20.100000000000001" customHeight="1" x14ac:dyDescent="0.25">
      <c r="B134" s="112"/>
      <c r="C134" s="113"/>
      <c r="D134" s="114"/>
      <c r="E134" s="114"/>
      <c r="F134" s="114"/>
      <c r="G134" s="115"/>
      <c r="H134" s="116"/>
      <c r="I134" s="113"/>
      <c r="J134" s="113"/>
      <c r="K134" s="113"/>
      <c r="L134" s="113"/>
      <c r="M134" s="113"/>
      <c r="N134" s="113"/>
      <c r="O134" s="155"/>
      <c r="P134" s="114"/>
      <c r="Q134" s="119"/>
    </row>
    <row r="135" spans="1:17" ht="20.100000000000001" customHeight="1" x14ac:dyDescent="0.25">
      <c r="B135" s="112"/>
      <c r="C135" s="113"/>
      <c r="D135" s="369" t="s">
        <v>814</v>
      </c>
      <c r="E135" s="114"/>
      <c r="F135" s="114"/>
      <c r="G135" s="115"/>
      <c r="H135" s="116"/>
      <c r="I135" s="113"/>
      <c r="J135" s="113"/>
      <c r="K135" s="113"/>
      <c r="L135" s="113"/>
      <c r="M135" s="113"/>
      <c r="N135" s="113"/>
      <c r="O135" s="155"/>
      <c r="P135" s="114"/>
      <c r="Q135" s="119"/>
    </row>
    <row r="136" spans="1:17" ht="20.100000000000001" customHeight="1" x14ac:dyDescent="0.25">
      <c r="B136" s="112"/>
      <c r="C136" s="113"/>
      <c r="D136" s="114"/>
      <c r="E136" s="114"/>
      <c r="F136" s="114"/>
      <c r="G136" s="115"/>
      <c r="H136" s="116"/>
      <c r="I136" s="113"/>
      <c r="J136" s="113"/>
      <c r="K136" s="113"/>
      <c r="L136" s="113"/>
      <c r="M136" s="113"/>
      <c r="N136" s="113"/>
      <c r="O136" s="155"/>
      <c r="P136" s="114"/>
      <c r="Q136" s="119"/>
    </row>
    <row r="137" spans="1:17" ht="22.5" customHeight="1" x14ac:dyDescent="0.25">
      <c r="A137" s="29"/>
      <c r="B137" s="363"/>
      <c r="C137" s="86" t="s">
        <v>809</v>
      </c>
      <c r="D137" s="87" t="s">
        <v>697</v>
      </c>
      <c r="E137" s="87" t="s">
        <v>712</v>
      </c>
      <c r="F137" s="87" t="s">
        <v>118</v>
      </c>
      <c r="G137" s="88" t="s">
        <v>698</v>
      </c>
      <c r="H137" s="90">
        <v>114</v>
      </c>
      <c r="I137" s="86">
        <v>1</v>
      </c>
      <c r="J137" s="86">
        <v>3</v>
      </c>
      <c r="K137" s="86"/>
      <c r="L137" s="86"/>
      <c r="M137" s="86"/>
      <c r="N137" s="86">
        <f>SUM(J137:M137)</f>
        <v>3</v>
      </c>
      <c r="O137" s="92" t="s">
        <v>729</v>
      </c>
      <c r="P137" s="93">
        <v>0</v>
      </c>
      <c r="Q137" s="93">
        <v>2300000</v>
      </c>
    </row>
    <row r="138" spans="1:17" x14ac:dyDescent="0.25">
      <c r="A138" s="29"/>
      <c r="B138" s="135"/>
      <c r="C138" s="86" t="s">
        <v>671</v>
      </c>
      <c r="D138" s="87" t="s">
        <v>659</v>
      </c>
      <c r="E138" s="87" t="s">
        <v>612</v>
      </c>
      <c r="F138" s="87" t="s">
        <v>371</v>
      </c>
      <c r="G138" s="88" t="s">
        <v>669</v>
      </c>
      <c r="H138" s="90">
        <v>28</v>
      </c>
      <c r="I138" s="103">
        <v>1</v>
      </c>
      <c r="J138" s="103">
        <v>2</v>
      </c>
      <c r="K138" s="103"/>
      <c r="L138" s="103"/>
      <c r="M138" s="103"/>
      <c r="N138" s="86">
        <f t="shared" ref="N138" si="26">SUM(J138:M138)</f>
        <v>2</v>
      </c>
      <c r="O138" s="154" t="s">
        <v>657</v>
      </c>
      <c r="P138" s="93"/>
      <c r="Q138" s="93">
        <v>1000000</v>
      </c>
    </row>
    <row r="139" spans="1:17" ht="15" x14ac:dyDescent="0.25">
      <c r="A139" s="29"/>
      <c r="B139" s="174"/>
      <c r="C139" s="86"/>
      <c r="D139" s="87"/>
      <c r="E139" s="87"/>
      <c r="F139" s="87"/>
      <c r="G139" s="88"/>
      <c r="H139" s="90"/>
      <c r="I139" s="86"/>
      <c r="J139" s="86"/>
      <c r="K139" s="86"/>
      <c r="L139" s="86"/>
      <c r="M139" s="86"/>
      <c r="N139" s="86"/>
      <c r="O139" s="92"/>
      <c r="P139" s="93"/>
      <c r="Q139" s="93"/>
    </row>
    <row r="140" spans="1:17" ht="20.100000000000001" customHeight="1" x14ac:dyDescent="0.25">
      <c r="B140" s="112"/>
      <c r="C140" s="113"/>
      <c r="D140" s="114"/>
      <c r="E140" s="114"/>
      <c r="F140" s="114"/>
      <c r="G140" s="115"/>
      <c r="H140" s="116"/>
      <c r="I140" s="113"/>
      <c r="J140" s="113"/>
      <c r="K140" s="113"/>
      <c r="L140" s="113"/>
      <c r="M140" s="113"/>
      <c r="N140" s="113"/>
      <c r="O140" s="155"/>
      <c r="P140" s="114"/>
      <c r="Q140" s="119"/>
    </row>
    <row r="141" spans="1:17" ht="20.100000000000001" customHeight="1" x14ac:dyDescent="0.25">
      <c r="B141" s="112"/>
      <c r="C141" s="113"/>
      <c r="D141" s="114"/>
      <c r="E141" s="114"/>
      <c r="F141" s="114"/>
      <c r="G141" s="115"/>
      <c r="H141" s="116"/>
      <c r="I141" s="113"/>
      <c r="J141" s="113"/>
      <c r="K141" s="113"/>
      <c r="L141" s="113"/>
      <c r="M141" s="113"/>
      <c r="N141" s="113"/>
      <c r="O141" s="155"/>
      <c r="P141" s="114"/>
      <c r="Q141" s="119"/>
    </row>
    <row r="142" spans="1:17" ht="20.100000000000001" customHeight="1" x14ac:dyDescent="0.25">
      <c r="B142" s="112"/>
      <c r="C142" s="113"/>
      <c r="D142" s="114"/>
      <c r="E142" s="114"/>
      <c r="F142" s="114"/>
      <c r="G142" s="115"/>
      <c r="H142" s="116"/>
      <c r="I142" s="113"/>
      <c r="J142" s="113"/>
      <c r="K142" s="113"/>
      <c r="L142" s="113"/>
      <c r="M142" s="113"/>
      <c r="N142" s="113"/>
      <c r="O142" s="155"/>
      <c r="P142" s="114"/>
      <c r="Q142" s="119"/>
    </row>
    <row r="143" spans="1:17" ht="20.100000000000001" customHeight="1" x14ac:dyDescent="0.25">
      <c r="B143" s="112"/>
      <c r="C143" s="113"/>
      <c r="D143" s="114"/>
      <c r="E143" s="114"/>
      <c r="F143" s="114"/>
      <c r="G143" s="115"/>
      <c r="H143" s="116"/>
      <c r="I143" s="113"/>
      <c r="J143" s="113"/>
      <c r="K143" s="113"/>
      <c r="L143" s="113"/>
      <c r="M143" s="113"/>
      <c r="N143" s="113"/>
      <c r="O143" s="155"/>
      <c r="P143" s="114"/>
      <c r="Q143" s="119"/>
    </row>
    <row r="144" spans="1:17" ht="20.100000000000001" customHeight="1" x14ac:dyDescent="0.25">
      <c r="B144" s="112"/>
      <c r="C144" s="113"/>
      <c r="D144" s="114"/>
      <c r="E144" s="114"/>
      <c r="F144" s="114"/>
      <c r="G144" s="115"/>
      <c r="H144" s="116"/>
      <c r="I144" s="113"/>
      <c r="J144" s="113"/>
      <c r="K144" s="113"/>
      <c r="L144" s="113"/>
      <c r="M144" s="113"/>
      <c r="N144" s="113"/>
      <c r="O144" s="155"/>
      <c r="P144" s="114"/>
      <c r="Q144" s="119"/>
    </row>
    <row r="145" spans="2:17" ht="20.100000000000001" customHeight="1" x14ac:dyDescent="0.25">
      <c r="B145" s="112"/>
      <c r="C145" s="113"/>
      <c r="D145" s="114"/>
      <c r="E145" s="114"/>
      <c r="F145" s="114"/>
      <c r="G145" s="115"/>
      <c r="H145" s="116"/>
      <c r="I145" s="113"/>
      <c r="J145" s="113"/>
      <c r="K145" s="113"/>
      <c r="L145" s="113"/>
      <c r="M145" s="113"/>
      <c r="N145" s="113"/>
      <c r="O145" s="155"/>
      <c r="P145" s="114"/>
      <c r="Q145" s="119"/>
    </row>
    <row r="146" spans="2:17" ht="20.100000000000001" customHeight="1" x14ac:dyDescent="0.25">
      <c r="B146" s="112"/>
      <c r="C146" s="113"/>
      <c r="D146" s="114"/>
      <c r="E146" s="114"/>
      <c r="F146" s="114"/>
      <c r="G146" s="115"/>
      <c r="H146" s="116"/>
      <c r="I146" s="113"/>
      <c r="J146" s="113"/>
      <c r="K146" s="113"/>
      <c r="L146" s="113"/>
      <c r="M146" s="113"/>
      <c r="N146" s="113"/>
      <c r="O146" s="155"/>
      <c r="P146" s="114"/>
      <c r="Q146" s="119"/>
    </row>
    <row r="147" spans="2:17" ht="20.100000000000001" customHeight="1" x14ac:dyDescent="0.25">
      <c r="B147" s="112"/>
      <c r="C147" s="113"/>
      <c r="D147" s="114"/>
      <c r="E147" s="114"/>
      <c r="F147" s="114"/>
      <c r="G147" s="115"/>
      <c r="H147" s="116"/>
      <c r="I147" s="113"/>
      <c r="J147" s="113"/>
      <c r="K147" s="113"/>
      <c r="L147" s="113"/>
      <c r="M147" s="113"/>
      <c r="N147" s="113"/>
      <c r="O147" s="155"/>
      <c r="P147" s="114"/>
      <c r="Q147" s="119"/>
    </row>
    <row r="148" spans="2:17" ht="20.100000000000001" customHeight="1" x14ac:dyDescent="0.25">
      <c r="B148" s="112"/>
      <c r="C148" s="113"/>
      <c r="D148" s="114"/>
      <c r="E148" s="114"/>
      <c r="F148" s="114"/>
      <c r="G148" s="115"/>
      <c r="H148" s="116"/>
      <c r="I148" s="113"/>
      <c r="J148" s="113"/>
      <c r="K148" s="113"/>
      <c r="L148" s="113"/>
      <c r="M148" s="113"/>
      <c r="N148" s="113"/>
      <c r="O148" s="155"/>
      <c r="P148" s="114"/>
      <c r="Q148" s="119"/>
    </row>
    <row r="149" spans="2:17" ht="20.100000000000001" customHeight="1" x14ac:dyDescent="0.25">
      <c r="B149" s="112"/>
      <c r="C149" s="113"/>
      <c r="D149" s="114"/>
      <c r="E149" s="114"/>
      <c r="F149" s="114"/>
      <c r="G149" s="115"/>
      <c r="H149" s="116"/>
      <c r="I149" s="113"/>
      <c r="J149" s="113"/>
      <c r="K149" s="113"/>
      <c r="L149" s="113"/>
      <c r="M149" s="113"/>
      <c r="N149" s="113"/>
      <c r="O149" s="155"/>
      <c r="P149" s="114"/>
      <c r="Q149" s="119"/>
    </row>
    <row r="150" spans="2:17" ht="20.100000000000001" customHeight="1" x14ac:dyDescent="0.25">
      <c r="B150" s="112"/>
      <c r="C150" s="113"/>
      <c r="D150" s="114"/>
      <c r="E150" s="114"/>
      <c r="F150" s="114"/>
      <c r="G150" s="115"/>
      <c r="H150" s="116"/>
      <c r="I150" s="113"/>
      <c r="J150" s="113"/>
      <c r="K150" s="113"/>
      <c r="L150" s="113"/>
      <c r="M150" s="113"/>
      <c r="N150" s="113"/>
      <c r="O150" s="155"/>
      <c r="P150" s="114"/>
      <c r="Q150" s="119"/>
    </row>
    <row r="151" spans="2:17" ht="20.100000000000001" customHeight="1" x14ac:dyDescent="0.25">
      <c r="B151" s="112"/>
      <c r="C151" s="113"/>
      <c r="D151" s="114"/>
      <c r="E151" s="114"/>
      <c r="F151" s="114"/>
      <c r="G151" s="115"/>
      <c r="H151" s="116"/>
      <c r="I151" s="113"/>
      <c r="J151" s="113"/>
      <c r="K151" s="113"/>
      <c r="L151" s="113"/>
      <c r="M151" s="113"/>
      <c r="N151" s="113"/>
      <c r="O151" s="155"/>
      <c r="P151" s="114"/>
      <c r="Q151" s="119"/>
    </row>
    <row r="152" spans="2:17" ht="20.100000000000001" customHeight="1" x14ac:dyDescent="0.25">
      <c r="B152" s="112"/>
      <c r="C152" s="113"/>
      <c r="D152" s="114"/>
      <c r="E152" s="114"/>
      <c r="F152" s="114"/>
      <c r="G152" s="115"/>
      <c r="H152" s="116"/>
      <c r="I152" s="113"/>
      <c r="J152" s="113"/>
      <c r="K152" s="113"/>
      <c r="L152" s="113"/>
      <c r="M152" s="113"/>
      <c r="N152" s="113"/>
      <c r="O152" s="155"/>
      <c r="P152" s="114"/>
      <c r="Q152" s="119"/>
    </row>
    <row r="153" spans="2:17" ht="20.100000000000001" customHeight="1" x14ac:dyDescent="0.25"/>
    <row r="154" spans="2:17" ht="20.100000000000001" customHeight="1" x14ac:dyDescent="0.25"/>
    <row r="155" spans="2:17" ht="20.100000000000001" customHeight="1" x14ac:dyDescent="0.25"/>
    <row r="156" spans="2:17" ht="20.100000000000001" customHeight="1" x14ac:dyDescent="0.25"/>
    <row r="157" spans="2:17" ht="20.100000000000001" customHeight="1" x14ac:dyDescent="0.25"/>
    <row r="158" spans="2:17" ht="20.100000000000001" customHeight="1" x14ac:dyDescent="0.25"/>
    <row r="159" spans="2:17" ht="20.100000000000001" customHeight="1" x14ac:dyDescent="0.25"/>
    <row r="160" spans="2:17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</sheetData>
  <mergeCells count="20">
    <mergeCell ref="A2:Q2"/>
    <mergeCell ref="A4:A6"/>
    <mergeCell ref="B4:B6"/>
    <mergeCell ref="C4:C6"/>
    <mergeCell ref="D4:D6"/>
    <mergeCell ref="E4:E6"/>
    <mergeCell ref="F4:F6"/>
    <mergeCell ref="G4:G6"/>
    <mergeCell ref="H4:H6"/>
    <mergeCell ref="K109:L109"/>
    <mergeCell ref="I4:N4"/>
    <mergeCell ref="O4:O6"/>
    <mergeCell ref="P4:P6"/>
    <mergeCell ref="Q4:Q6"/>
    <mergeCell ref="I5:I6"/>
    <mergeCell ref="J5:J6"/>
    <mergeCell ref="K5:K6"/>
    <mergeCell ref="L5:L6"/>
    <mergeCell ref="M5:M6"/>
    <mergeCell ref="N5:N6"/>
  </mergeCells>
  <conditionalFormatting sqref="G75">
    <cfRule type="duplicateValues" dxfId="25" priority="18"/>
  </conditionalFormatting>
  <conditionalFormatting sqref="G101">
    <cfRule type="duplicateValues" dxfId="24" priority="20"/>
  </conditionalFormatting>
  <conditionalFormatting sqref="G102">
    <cfRule type="duplicateValues" dxfId="23" priority="21"/>
  </conditionalFormatting>
  <conditionalFormatting sqref="G107">
    <cfRule type="duplicateValues" dxfId="22" priority="22"/>
  </conditionalFormatting>
  <conditionalFormatting sqref="G108">
    <cfRule type="duplicateValues" dxfId="21" priority="23"/>
  </conditionalFormatting>
  <conditionalFormatting sqref="G110:G113">
    <cfRule type="duplicateValues" dxfId="20" priority="24"/>
  </conditionalFormatting>
  <conditionalFormatting sqref="G99">
    <cfRule type="duplicateValues" dxfId="19" priority="25"/>
  </conditionalFormatting>
  <conditionalFormatting sqref="G103">
    <cfRule type="duplicateValues" dxfId="18" priority="26"/>
  </conditionalFormatting>
  <conditionalFormatting sqref="G105">
    <cfRule type="duplicateValues" dxfId="17" priority="27"/>
  </conditionalFormatting>
  <conditionalFormatting sqref="G85">
    <cfRule type="duplicateValues" dxfId="16" priority="31"/>
  </conditionalFormatting>
  <conditionalFormatting sqref="G86">
    <cfRule type="duplicateValues" dxfId="15" priority="32"/>
    <cfRule type="duplicateValues" dxfId="14" priority="33"/>
  </conditionalFormatting>
  <conditionalFormatting sqref="G86">
    <cfRule type="duplicateValues" dxfId="13" priority="34"/>
  </conditionalFormatting>
  <conditionalFormatting sqref="G138">
    <cfRule type="duplicateValues" dxfId="12" priority="14"/>
  </conditionalFormatting>
  <conditionalFormatting sqref="G138">
    <cfRule type="duplicateValues" dxfId="11" priority="15"/>
    <cfRule type="duplicateValues" dxfId="10" priority="16"/>
  </conditionalFormatting>
  <conditionalFormatting sqref="G95:G96">
    <cfRule type="duplicateValues" dxfId="9" priority="11"/>
  </conditionalFormatting>
  <conditionalFormatting sqref="G95:G96">
    <cfRule type="duplicateValues" dxfId="8" priority="12"/>
    <cfRule type="duplicateValues" dxfId="7" priority="13"/>
  </conditionalFormatting>
  <conditionalFormatting sqref="G62:G66">
    <cfRule type="duplicateValues" dxfId="6" priority="799"/>
  </conditionalFormatting>
  <conditionalFormatting sqref="G67">
    <cfRule type="duplicateValues" dxfId="5" priority="3"/>
  </conditionalFormatting>
  <conditionalFormatting sqref="G91:G93">
    <cfRule type="duplicateValues" dxfId="4" priority="800"/>
  </conditionalFormatting>
  <conditionalFormatting sqref="G91:G93">
    <cfRule type="duplicateValues" dxfId="3" priority="801"/>
    <cfRule type="duplicateValues" dxfId="2" priority="802"/>
  </conditionalFormatting>
  <conditionalFormatting sqref="G82">
    <cfRule type="duplicateValues" dxfId="1" priority="1"/>
  </conditionalFormatting>
  <conditionalFormatting sqref="G79:G80 G76:G77">
    <cfRule type="duplicateValues" dxfId="0" priority="803"/>
  </conditionalFormatting>
  <printOptions horizontalCentered="1"/>
  <pageMargins left="0.59055118110236227" right="0.19685039370078741" top="0.19685039370078741" bottom="0.78740157480314965" header="0.31496062992125984" footer="0.19685039370078741"/>
  <pageSetup paperSize="128" scale="50" orientation="landscape" r:id="rId1"/>
  <headerFooter>
    <oddFooter>&amp;C&amp;G
HOJA &amp;P DE &amp;N&amp;R&amp;D</oddFooter>
  </headerFooter>
  <rowBreaks count="2" manualBreakCount="2">
    <brk id="53" min="1" max="17" man="1"/>
    <brk id="103" min="1" max="1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FAM 2016 ($159,394,020.00)</vt:lpstr>
      <vt:lpstr>FAM 2016 ($48,058,375.51)</vt:lpstr>
      <vt:lpstr>'FAM 2016 ($159,394,020.00)'!Área_de_impresión</vt:lpstr>
      <vt:lpstr>'FAM 2016 ($48,058,375.51)'!Área_de_impresión</vt:lpstr>
      <vt:lpstr>'FAM 2016 ($159,394,020.00)'!Títulos_a_imprimir</vt:lpstr>
      <vt:lpstr>'FAM 2016 ($48,058,375.51)'!Títulos_a_imprimir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Sonia_Pc</dc:creator>
  <cp:lastModifiedBy>IGIFE_1</cp:lastModifiedBy>
  <cp:lastPrinted>2016-07-20T19:54:48Z</cp:lastPrinted>
  <dcterms:created xsi:type="dcterms:W3CDTF">2016-01-20T17:28:13Z</dcterms:created>
  <dcterms:modified xsi:type="dcterms:W3CDTF">2016-07-21T15:48:21Z</dcterms:modified>
</cp:coreProperties>
</file>