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2085" windowWidth="20535" windowHeight="2940" tabRatio="953" firstSheet="1" activeTab="1"/>
  </bookViews>
  <sheets>
    <sheet name="Datos del Ente" sheetId="17" r:id="rId1"/>
    <sheet name="Presupuesto 2015" sheetId="12" r:id="rId2"/>
    <sheet name="01. Administrativa" sheetId="4" r:id="rId3"/>
    <sheet name="02. Finalidad" sheetId="6" r:id="rId4"/>
    <sheet name="03. Tipo Gasto" sheetId="7" r:id="rId5"/>
    <sheet name="04. Fuente Financiamiento" sheetId="22" r:id="rId6"/>
    <sheet name="5. COG Guerrero " sheetId="18" r:id="rId7"/>
    <sheet name="06. Clasificación Programática" sheetId="21" r:id="rId8"/>
    <sheet name="07. Proyectos de Inversión" sheetId="20" r:id="rId9"/>
    <sheet name="COG CONAC" sheetId="9" r:id="rId10"/>
    <sheet name="Auxiliares de Gastos" sheetId="24" r:id="rId11"/>
    <sheet name="Hoja1" sheetId="23" r:id="rId12"/>
  </sheets>
  <definedNames>
    <definedName name="_xlnm._FilterDatabase" localSheetId="3" hidden="1">'02. Finalidad'!$A$2:$N$145</definedName>
    <definedName name="_xlnm._FilterDatabase" localSheetId="6" hidden="1">'5. COG Guerrero '!$A$1:$R$1256</definedName>
    <definedName name="_xlnm._FilterDatabase" localSheetId="1" hidden="1">'Presupuesto 2015'!$A$9:$CG$217</definedName>
    <definedName name="_xlnm.Print_Area" localSheetId="3">'02. Finalidad'!$A$1:$N$145</definedName>
    <definedName name="_xlnm.Print_Titles" localSheetId="2">'01. Administrativa'!$1:$2</definedName>
    <definedName name="_xlnm.Print_Titles" localSheetId="3">'02. Finalidad'!$1:$2</definedName>
    <definedName name="_xlnm.Print_Titles" localSheetId="1">'Presupuesto 2015'!$1:$9</definedName>
  </definedNames>
  <calcPr calcId="145621"/>
</workbook>
</file>

<file path=xl/calcChain.xml><?xml version="1.0" encoding="utf-8"?>
<calcChain xmlns="http://schemas.openxmlformats.org/spreadsheetml/2006/main">
  <c r="CJ180" i="12" l="1"/>
  <c r="CJ186" i="12"/>
  <c r="CJ190" i="12"/>
  <c r="CJ191" i="12"/>
  <c r="CJ194" i="12"/>
  <c r="CJ197" i="12"/>
  <c r="CJ206" i="12"/>
  <c r="CJ208" i="12"/>
  <c r="CJ214" i="12"/>
  <c r="CJ86" i="12"/>
  <c r="CJ89" i="12"/>
  <c r="CJ91" i="12"/>
  <c r="CJ103" i="12"/>
  <c r="CJ108" i="12"/>
  <c r="CJ117" i="12"/>
  <c r="CJ118" i="12"/>
  <c r="CJ122" i="12"/>
  <c r="CJ124" i="12"/>
  <c r="CJ125" i="12"/>
  <c r="CJ129" i="12"/>
  <c r="CJ132" i="12"/>
  <c r="CJ133" i="12"/>
  <c r="CJ134" i="12"/>
  <c r="CJ148" i="12"/>
  <c r="CJ150" i="12"/>
  <c r="CJ152" i="12"/>
  <c r="CJ156" i="12"/>
  <c r="CJ157" i="12"/>
  <c r="CJ18" i="12"/>
  <c r="CJ23" i="12"/>
  <c r="CJ24" i="12"/>
  <c r="CJ28" i="12"/>
  <c r="CJ39" i="12"/>
  <c r="CJ48" i="12"/>
  <c r="CJ50" i="12"/>
  <c r="CJ52" i="12"/>
  <c r="CJ77" i="12"/>
  <c r="CJ80" i="12"/>
  <c r="CJ82" i="12"/>
  <c r="CJ170" i="12"/>
  <c r="AI219" i="12" l="1"/>
  <c r="AJ121" i="12"/>
  <c r="AF150" i="12" l="1"/>
  <c r="AF133" i="12"/>
  <c r="BW156" i="12" l="1"/>
  <c r="CG134" i="12"/>
  <c r="CE134" i="12"/>
  <c r="BC206" i="12" l="1"/>
  <c r="BG77" i="12"/>
  <c r="CG108" i="12"/>
  <c r="BG108" i="12"/>
  <c r="CF108" i="12" s="1"/>
  <c r="AF108" i="12"/>
  <c r="BL151" i="12"/>
  <c r="AU208" i="12"/>
  <c r="AM208" i="12"/>
  <c r="AQ208" i="12"/>
  <c r="AY208" i="12"/>
  <c r="BC208" i="12"/>
  <c r="BG208" i="12"/>
  <c r="BK208" i="12"/>
  <c r="BL208" i="12"/>
  <c r="BO208" i="12" s="1"/>
  <c r="BP208" i="12"/>
  <c r="BS208" i="12" s="1"/>
  <c r="BT208" i="12"/>
  <c r="BW208" i="12" s="1"/>
  <c r="BX208" i="12"/>
  <c r="CA208" i="12" s="1"/>
  <c r="CB208" i="12"/>
  <c r="CE208" i="12" s="1"/>
  <c r="AF208" i="12"/>
  <c r="BC117" i="12"/>
  <c r="BG117" i="12"/>
  <c r="BH117" i="12"/>
  <c r="BL117" i="12"/>
  <c r="BO117" i="12" s="1"/>
  <c r="BP117" i="12"/>
  <c r="BS117" i="12" s="1"/>
  <c r="BT117" i="12"/>
  <c r="BW117" i="12" s="1"/>
  <c r="CA117" i="12"/>
  <c r="CE117" i="12"/>
  <c r="AF117" i="12"/>
  <c r="CH108" i="12" l="1"/>
  <c r="CG208" i="12"/>
  <c r="CF208" i="12"/>
  <c r="CG117" i="12"/>
  <c r="BK117" i="12"/>
  <c r="CF117" i="12" s="1"/>
  <c r="CH208" i="12" l="1"/>
  <c r="CH117" i="12"/>
  <c r="AM191" i="12" l="1"/>
  <c r="BC134" i="12"/>
  <c r="CF134" i="12" s="1"/>
  <c r="CH134" i="12" s="1"/>
  <c r="AF134" i="12"/>
  <c r="CG24" i="12"/>
  <c r="CG28" i="12"/>
  <c r="CG39" i="12"/>
  <c r="CG48" i="12"/>
  <c r="CG50" i="12"/>
  <c r="CG52" i="12"/>
  <c r="CG77" i="12"/>
  <c r="CG80" i="12"/>
  <c r="CG82" i="12"/>
  <c r="CG89" i="12"/>
  <c r="CG91" i="12"/>
  <c r="CG103" i="12"/>
  <c r="CG122" i="12"/>
  <c r="CG124" i="12"/>
  <c r="CG129" i="12"/>
  <c r="CG152" i="12"/>
  <c r="CG190" i="12"/>
  <c r="CG214" i="12"/>
  <c r="AM214" i="12"/>
  <c r="AQ214" i="12"/>
  <c r="AU214" i="12"/>
  <c r="AY214" i="12"/>
  <c r="BC214" i="12"/>
  <c r="BG214" i="12"/>
  <c r="BK214" i="12"/>
  <c r="BO214" i="12"/>
  <c r="BS214" i="12"/>
  <c r="BW214" i="12"/>
  <c r="CA214" i="12"/>
  <c r="CE214" i="12"/>
  <c r="AF214" i="12"/>
  <c r="L1063" i="18"/>
  <c r="K1063" i="18"/>
  <c r="M1063" i="18" s="1"/>
  <c r="O1063" i="18"/>
  <c r="N1063" i="18" l="1"/>
  <c r="CF214" i="12"/>
  <c r="CH214" i="12" s="1"/>
  <c r="AU52" i="12" l="1"/>
  <c r="AA53" i="12" l="1"/>
  <c r="AA54" i="12"/>
  <c r="AA55" i="12"/>
  <c r="AA56" i="12"/>
  <c r="AA57" i="12"/>
  <c r="AA58" i="12"/>
  <c r="AA59" i="12"/>
  <c r="AA60" i="12"/>
  <c r="AA61" i="12"/>
  <c r="AA62" i="12"/>
  <c r="AA63" i="12"/>
  <c r="AA64" i="12"/>
  <c r="AA65" i="12"/>
  <c r="AA66" i="12"/>
  <c r="AA67" i="12"/>
  <c r="AA68" i="12"/>
  <c r="AA69" i="12"/>
  <c r="AA70" i="12"/>
  <c r="AA71" i="12"/>
  <c r="AA72" i="12"/>
  <c r="AA73" i="12"/>
  <c r="AA74" i="12"/>
  <c r="AA75" i="12"/>
  <c r="AA76" i="12"/>
  <c r="AA77" i="12"/>
  <c r="AA78" i="12"/>
  <c r="AA79" i="12"/>
  <c r="AA80" i="12"/>
  <c r="AA81" i="12"/>
  <c r="AA82" i="12"/>
  <c r="AA83" i="12"/>
  <c r="AA84" i="12"/>
  <c r="AA85" i="12"/>
  <c r="AA86" i="12"/>
  <c r="AA87" i="12"/>
  <c r="AA88" i="12"/>
  <c r="AA89" i="12"/>
  <c r="AA90" i="12"/>
  <c r="AA91" i="12"/>
  <c r="AA92" i="12"/>
  <c r="AA93" i="12"/>
  <c r="AA94" i="12"/>
  <c r="AA95" i="12"/>
  <c r="AA96" i="12"/>
  <c r="AA97" i="12"/>
  <c r="AA98" i="12"/>
  <c r="AA99" i="12"/>
  <c r="AA100" i="12"/>
  <c r="AA101" i="12"/>
  <c r="AA102" i="12"/>
  <c r="AA103" i="12"/>
  <c r="AA104" i="12"/>
  <c r="AA105" i="12"/>
  <c r="AA106" i="12"/>
  <c r="AA107" i="12"/>
  <c r="AA109" i="12"/>
  <c r="AA110" i="12"/>
  <c r="AA111" i="12"/>
  <c r="AA112" i="12"/>
  <c r="AA113" i="12"/>
  <c r="AA114" i="12"/>
  <c r="AA115" i="12"/>
  <c r="AA116" i="12"/>
  <c r="AA118" i="12"/>
  <c r="AA119" i="12"/>
  <c r="AA120" i="12"/>
  <c r="AA121" i="12"/>
  <c r="AA122" i="12"/>
  <c r="AA123" i="12"/>
  <c r="AA124" i="12"/>
  <c r="AA125" i="12"/>
  <c r="AA126" i="12"/>
  <c r="AA127" i="12"/>
  <c r="AA128" i="12"/>
  <c r="AA129" i="12"/>
  <c r="AA130" i="12"/>
  <c r="AA131" i="12"/>
  <c r="AA132" i="12"/>
  <c r="AA135" i="12"/>
  <c r="AA136" i="12"/>
  <c r="AA137" i="12"/>
  <c r="AA138" i="12"/>
  <c r="AA139" i="12"/>
  <c r="AA140" i="12"/>
  <c r="AA141" i="12"/>
  <c r="AA142" i="12"/>
  <c r="AA143" i="12"/>
  <c r="AA144" i="12"/>
  <c r="AA145" i="12"/>
  <c r="AA146" i="12"/>
  <c r="AA147" i="12"/>
  <c r="AA148" i="12"/>
  <c r="AA149" i="12"/>
  <c r="AA151" i="12"/>
  <c r="AA152" i="12"/>
  <c r="AA153" i="12"/>
  <c r="AA154" i="12"/>
  <c r="AA155" i="12"/>
  <c r="AA156" i="12"/>
  <c r="AA157" i="12"/>
  <c r="AA158" i="12"/>
  <c r="AA159" i="12"/>
  <c r="AA160" i="12"/>
  <c r="AA161" i="12"/>
  <c r="AA162" i="12"/>
  <c r="AA163" i="12"/>
  <c r="AA164" i="12"/>
  <c r="AA165" i="12"/>
  <c r="AA166" i="12"/>
  <c r="AA167" i="12"/>
  <c r="AA168" i="12"/>
  <c r="AA169" i="12"/>
  <c r="AA170" i="12"/>
  <c r="AA171" i="12"/>
  <c r="AA172" i="12"/>
  <c r="AA173" i="12"/>
  <c r="AA174" i="12"/>
  <c r="AA175" i="12"/>
  <c r="AA176" i="12"/>
  <c r="AA177" i="12"/>
  <c r="AA178" i="12"/>
  <c r="AA179" i="12"/>
  <c r="AA180" i="12"/>
  <c r="AA181" i="12"/>
  <c r="AA182" i="12"/>
  <c r="AA183" i="12"/>
  <c r="AA184" i="12"/>
  <c r="AA185" i="12"/>
  <c r="AA186" i="12"/>
  <c r="AA187" i="12"/>
  <c r="AA188" i="12"/>
  <c r="AA189" i="12"/>
  <c r="AA190" i="12"/>
  <c r="AA191" i="12"/>
  <c r="AA192" i="12"/>
  <c r="AA193" i="12"/>
  <c r="AA194" i="12"/>
  <c r="AA195" i="12"/>
  <c r="AA196" i="12"/>
  <c r="AA197" i="12"/>
  <c r="AA198" i="12"/>
  <c r="AA199" i="12"/>
  <c r="AA200" i="12"/>
  <c r="AA201" i="12"/>
  <c r="AA202" i="12"/>
  <c r="AA203" i="12"/>
  <c r="AA204" i="12"/>
  <c r="AA205" i="12"/>
  <c r="AA206" i="12"/>
  <c r="AA207" i="12"/>
  <c r="AA209" i="12"/>
  <c r="AA210" i="12"/>
  <c r="AA211" i="12"/>
  <c r="AA212" i="12"/>
  <c r="AA213" i="12"/>
  <c r="U91" i="12"/>
  <c r="U92" i="12"/>
  <c r="U93" i="12"/>
  <c r="U94" i="12"/>
  <c r="U95" i="12"/>
  <c r="U96" i="12"/>
  <c r="U97" i="12"/>
  <c r="U98" i="12"/>
  <c r="U99" i="12"/>
  <c r="U100" i="12"/>
  <c r="U101" i="12"/>
  <c r="U102" i="12"/>
  <c r="U103" i="12"/>
  <c r="U104" i="12"/>
  <c r="U105" i="12"/>
  <c r="U106" i="12"/>
  <c r="U107" i="12"/>
  <c r="U109" i="12"/>
  <c r="U110" i="12"/>
  <c r="U111" i="12"/>
  <c r="U112" i="12"/>
  <c r="U113" i="12"/>
  <c r="U114" i="12"/>
  <c r="U115" i="12"/>
  <c r="U116" i="12"/>
  <c r="U118" i="12"/>
  <c r="U119" i="12"/>
  <c r="U120" i="12"/>
  <c r="U121" i="12"/>
  <c r="U122" i="12"/>
  <c r="U123" i="12"/>
  <c r="U124" i="12"/>
  <c r="U125" i="12"/>
  <c r="U126" i="12"/>
  <c r="U127" i="12"/>
  <c r="U128" i="12"/>
  <c r="U129" i="12"/>
  <c r="U130" i="12"/>
  <c r="U131" i="12"/>
  <c r="U132" i="12"/>
  <c r="U135" i="12"/>
  <c r="U136" i="12"/>
  <c r="U137" i="12"/>
  <c r="U138" i="12"/>
  <c r="U139" i="12"/>
  <c r="U140" i="12"/>
  <c r="U141" i="12"/>
  <c r="U142" i="12"/>
  <c r="U143" i="12"/>
  <c r="U144" i="12"/>
  <c r="U145" i="12"/>
  <c r="U146" i="12"/>
  <c r="U147" i="12"/>
  <c r="U148" i="12"/>
  <c r="U149" i="12"/>
  <c r="U151" i="12"/>
  <c r="U152" i="12"/>
  <c r="U153" i="12"/>
  <c r="U154" i="12"/>
  <c r="U155" i="12"/>
  <c r="U156" i="12"/>
  <c r="U157" i="12"/>
  <c r="U158" i="12"/>
  <c r="U159" i="12"/>
  <c r="U160" i="12"/>
  <c r="U161" i="12"/>
  <c r="U162" i="12"/>
  <c r="U163" i="12"/>
  <c r="U164" i="12"/>
  <c r="U165" i="12"/>
  <c r="U166" i="12"/>
  <c r="U167" i="12"/>
  <c r="U168" i="12"/>
  <c r="U169" i="12"/>
  <c r="U170" i="12"/>
  <c r="U171" i="12"/>
  <c r="U172" i="12"/>
  <c r="U173" i="12"/>
  <c r="U174" i="12"/>
  <c r="U175" i="12"/>
  <c r="U176" i="12"/>
  <c r="U177" i="12"/>
  <c r="U178" i="12"/>
  <c r="U179" i="12"/>
  <c r="U180" i="12"/>
  <c r="U181" i="12"/>
  <c r="U182" i="12"/>
  <c r="U183" i="12"/>
  <c r="U184" i="12"/>
  <c r="U185" i="12"/>
  <c r="U186" i="12"/>
  <c r="U187" i="12"/>
  <c r="U188" i="12"/>
  <c r="U189" i="12"/>
  <c r="U190" i="12"/>
  <c r="U191" i="12"/>
  <c r="U192" i="12"/>
  <c r="U193" i="12"/>
  <c r="U194" i="12"/>
  <c r="U195" i="12"/>
  <c r="U196" i="12"/>
  <c r="U197" i="12"/>
  <c r="U198" i="12"/>
  <c r="U199" i="12"/>
  <c r="U200" i="12"/>
  <c r="U201" i="12"/>
  <c r="U202" i="12"/>
  <c r="U203" i="12"/>
  <c r="U204" i="12"/>
  <c r="S91" i="12"/>
  <c r="S92" i="12"/>
  <c r="S93" i="12"/>
  <c r="S94" i="12"/>
  <c r="S95" i="12"/>
  <c r="S96" i="12"/>
  <c r="S97" i="12"/>
  <c r="S98" i="12"/>
  <c r="S99" i="12"/>
  <c r="S100" i="12"/>
  <c r="S101" i="12"/>
  <c r="S102" i="12"/>
  <c r="S103" i="12"/>
  <c r="S104" i="12"/>
  <c r="S105" i="12"/>
  <c r="S106" i="12"/>
  <c r="S107" i="12"/>
  <c r="S109" i="12"/>
  <c r="S110" i="12"/>
  <c r="S111" i="12"/>
  <c r="S112" i="12"/>
  <c r="S113" i="12"/>
  <c r="S114" i="12"/>
  <c r="S115" i="12"/>
  <c r="S116" i="12"/>
  <c r="S118" i="12"/>
  <c r="S119" i="12"/>
  <c r="S120" i="12"/>
  <c r="S121" i="12"/>
  <c r="S122" i="12"/>
  <c r="S123" i="12"/>
  <c r="S124" i="12"/>
  <c r="S125" i="12"/>
  <c r="S126" i="12"/>
  <c r="S127" i="12"/>
  <c r="S128" i="12"/>
  <c r="S129" i="12"/>
  <c r="S130" i="12"/>
  <c r="S131" i="12"/>
  <c r="S132" i="12"/>
  <c r="S135" i="12"/>
  <c r="S136" i="12"/>
  <c r="S137" i="12"/>
  <c r="S138" i="12"/>
  <c r="S139" i="12"/>
  <c r="S140" i="12"/>
  <c r="S141" i="12"/>
  <c r="S142" i="12"/>
  <c r="S143" i="12"/>
  <c r="S144" i="12"/>
  <c r="S145" i="12"/>
  <c r="S146" i="12"/>
  <c r="S147" i="12"/>
  <c r="S148" i="12"/>
  <c r="S149" i="12"/>
  <c r="S151" i="12"/>
  <c r="S152" i="12"/>
  <c r="S153" i="12"/>
  <c r="S154" i="12"/>
  <c r="S155" i="12"/>
  <c r="S156" i="12"/>
  <c r="S157" i="12"/>
  <c r="S158" i="12"/>
  <c r="S159" i="12"/>
  <c r="S160" i="12"/>
  <c r="S161" i="12"/>
  <c r="S162" i="12"/>
  <c r="S163" i="12"/>
  <c r="S164" i="12"/>
  <c r="S165" i="12"/>
  <c r="S166" i="12"/>
  <c r="S167" i="12"/>
  <c r="S168" i="12"/>
  <c r="S169" i="12"/>
  <c r="S170" i="12"/>
  <c r="S171" i="12"/>
  <c r="S172" i="12"/>
  <c r="S173" i="12"/>
  <c r="S174" i="12"/>
  <c r="S175" i="12"/>
  <c r="S176" i="12"/>
  <c r="S177" i="12"/>
  <c r="S178" i="12"/>
  <c r="S179" i="12"/>
  <c r="S180" i="12"/>
  <c r="S181" i="12"/>
  <c r="S182" i="12"/>
  <c r="S183" i="12"/>
  <c r="S184" i="12"/>
  <c r="S185" i="12"/>
  <c r="S186" i="12"/>
  <c r="S187" i="12"/>
  <c r="S188" i="12"/>
  <c r="S189" i="12"/>
  <c r="S190" i="12"/>
  <c r="S191" i="12"/>
  <c r="S192" i="12"/>
  <c r="S193" i="12"/>
  <c r="S194" i="12"/>
  <c r="S195" i="12"/>
  <c r="S196" i="12"/>
  <c r="S197" i="12"/>
  <c r="S198" i="12"/>
  <c r="S199" i="12"/>
  <c r="S200" i="12"/>
  <c r="S201" i="12"/>
  <c r="S202" i="12"/>
  <c r="S203" i="12"/>
  <c r="S204" i="12"/>
  <c r="S205" i="12"/>
  <c r="S206" i="12"/>
  <c r="S207" i="12"/>
  <c r="S209" i="12"/>
  <c r="S210" i="12"/>
  <c r="S211" i="12"/>
  <c r="S212" i="12"/>
  <c r="S82" i="12"/>
  <c r="U82" i="12"/>
  <c r="AA48" i="12"/>
  <c r="U48" i="12"/>
  <c r="S48" i="12"/>
  <c r="S39" i="12"/>
  <c r="U39" i="12"/>
  <c r="AA39" i="12"/>
  <c r="AA30" i="12"/>
  <c r="AA24" i="12"/>
  <c r="U24" i="12"/>
  <c r="S24" i="12"/>
  <c r="AM140" i="12"/>
  <c r="AN140" i="12"/>
  <c r="AV140" i="12"/>
  <c r="AZ140" i="12"/>
  <c r="BD140" i="12"/>
  <c r="BH140" i="12"/>
  <c r="BL140" i="12"/>
  <c r="BP140" i="12"/>
  <c r="BT140" i="12"/>
  <c r="BX140" i="12"/>
  <c r="AM98" i="12"/>
  <c r="AN98" i="12"/>
  <c r="CJ98" i="12" s="1"/>
  <c r="BD98" i="12"/>
  <c r="BH98" i="12"/>
  <c r="BL98" i="12"/>
  <c r="BP98" i="12"/>
  <c r="BT98" i="12"/>
  <c r="BX98" i="12"/>
  <c r="AQ91" i="12"/>
  <c r="AM91" i="12"/>
  <c r="AJ87" i="12"/>
  <c r="AN87" i="12"/>
  <c r="AR87" i="12"/>
  <c r="AV87" i="12"/>
  <c r="AZ87" i="12"/>
  <c r="BD87" i="12"/>
  <c r="BH87" i="12"/>
  <c r="BL87" i="12"/>
  <c r="BP87" i="12"/>
  <c r="BT87" i="12"/>
  <c r="BX87" i="12"/>
  <c r="CJ140" i="12" l="1"/>
  <c r="CJ87" i="12"/>
  <c r="AQ98" i="12"/>
  <c r="CG98" i="12"/>
  <c r="AQ140" i="12"/>
  <c r="CG140" i="12"/>
  <c r="CG87" i="12"/>
  <c r="CA151" i="12"/>
  <c r="CA47" i="12"/>
  <c r="CE23" i="12"/>
  <c r="CE24" i="12"/>
  <c r="CE26" i="12"/>
  <c r="CE28" i="12"/>
  <c r="CE39" i="12"/>
  <c r="CE42" i="12"/>
  <c r="CE43" i="12"/>
  <c r="CE45" i="12"/>
  <c r="CE47" i="12"/>
  <c r="CE48" i="12"/>
  <c r="CE50" i="12"/>
  <c r="CE77" i="12"/>
  <c r="CE80" i="12"/>
  <c r="CE82" i="12"/>
  <c r="CE85" i="12"/>
  <c r="CE89" i="12"/>
  <c r="CE91" i="12"/>
  <c r="CE98" i="12"/>
  <c r="CE103" i="12"/>
  <c r="CE109" i="12"/>
  <c r="CE110" i="12"/>
  <c r="CE118" i="12"/>
  <c r="CE125" i="12"/>
  <c r="CE129" i="12"/>
  <c r="CE136" i="12"/>
  <c r="CE140" i="12"/>
  <c r="CE144" i="12"/>
  <c r="CE147" i="12"/>
  <c r="CE151" i="12"/>
  <c r="CE152" i="12"/>
  <c r="CE155" i="12"/>
  <c r="CE156" i="12"/>
  <c r="CE157" i="12"/>
  <c r="CE160" i="12"/>
  <c r="CE165" i="12"/>
  <c r="CE182" i="12"/>
  <c r="CE189" i="12"/>
  <c r="CE190" i="12"/>
  <c r="CE191" i="12"/>
  <c r="CE194" i="12"/>
  <c r="CE198" i="12"/>
  <c r="CE200" i="12"/>
  <c r="CE205" i="12"/>
  <c r="CE215" i="12"/>
  <c r="CE216" i="12"/>
  <c r="CA24" i="12"/>
  <c r="CA28" i="12"/>
  <c r="CA39" i="12"/>
  <c r="CA43" i="12"/>
  <c r="CA48" i="12"/>
  <c r="CA50" i="12"/>
  <c r="CA77" i="12"/>
  <c r="CA80" i="12"/>
  <c r="CA82" i="12"/>
  <c r="CA89" i="12"/>
  <c r="CA91" i="12"/>
  <c r="CA98" i="12"/>
  <c r="CA103" i="12"/>
  <c r="CA109" i="12"/>
  <c r="CA110" i="12"/>
  <c r="CA118" i="12"/>
  <c r="CA129" i="12"/>
  <c r="CA140" i="12"/>
  <c r="CA147" i="12"/>
  <c r="CA152" i="12"/>
  <c r="CA155" i="12"/>
  <c r="CA156" i="12"/>
  <c r="CA157" i="12"/>
  <c r="CA165" i="12"/>
  <c r="CA170" i="12"/>
  <c r="CA182" i="12"/>
  <c r="CA189" i="12"/>
  <c r="CA190" i="12"/>
  <c r="CA191" i="12"/>
  <c r="CA194" i="12"/>
  <c r="CA198" i="12"/>
  <c r="CA205" i="12"/>
  <c r="CA215" i="12"/>
  <c r="CA216" i="12"/>
  <c r="BW24" i="12"/>
  <c r="BW28" i="12"/>
  <c r="BW39" i="12"/>
  <c r="BW43" i="12"/>
  <c r="BW48" i="12"/>
  <c r="BW50" i="12"/>
  <c r="BW77" i="12"/>
  <c r="BW80" i="12"/>
  <c r="BW82" i="12"/>
  <c r="BW89" i="12"/>
  <c r="BW91" i="12"/>
  <c r="BW98" i="12"/>
  <c r="BW103" i="12"/>
  <c r="BW109" i="12"/>
  <c r="BW110" i="12"/>
  <c r="BW129" i="12"/>
  <c r="BW140" i="12"/>
  <c r="BW147" i="12"/>
  <c r="BW151" i="12"/>
  <c r="BW152" i="12"/>
  <c r="BW155" i="12"/>
  <c r="BW165" i="12"/>
  <c r="BW170" i="12"/>
  <c r="BW182" i="12"/>
  <c r="BW189" i="12"/>
  <c r="BW190" i="12"/>
  <c r="BW191" i="12"/>
  <c r="BW198" i="12"/>
  <c r="BW205" i="12"/>
  <c r="BW215" i="12"/>
  <c r="BW216" i="12"/>
  <c r="BS24" i="12"/>
  <c r="BS28" i="12"/>
  <c r="BS39" i="12"/>
  <c r="BS48" i="12"/>
  <c r="BS50" i="12"/>
  <c r="BS77" i="12"/>
  <c r="BS80" i="12"/>
  <c r="BS82" i="12"/>
  <c r="BS89" i="12"/>
  <c r="BS91" i="12"/>
  <c r="BS98" i="12"/>
  <c r="BS103" i="12"/>
  <c r="BS109" i="12"/>
  <c r="BS110" i="12"/>
  <c r="BS129" i="12"/>
  <c r="BS140" i="12"/>
  <c r="BS147" i="12"/>
  <c r="BS152" i="12"/>
  <c r="BS155" i="12"/>
  <c r="BS170" i="12"/>
  <c r="BS190" i="12"/>
  <c r="BS215" i="12"/>
  <c r="BS216" i="12"/>
  <c r="BO24" i="12"/>
  <c r="BO28" i="12"/>
  <c r="BO39" i="12"/>
  <c r="BO48" i="12"/>
  <c r="BO50" i="12"/>
  <c r="BO77" i="12"/>
  <c r="BO80" i="12"/>
  <c r="BO82" i="12"/>
  <c r="BO89" i="12"/>
  <c r="BO91" i="12"/>
  <c r="BO98" i="12"/>
  <c r="BO103" i="12"/>
  <c r="BO109" i="12"/>
  <c r="BO110" i="12"/>
  <c r="BO129" i="12"/>
  <c r="BO140" i="12"/>
  <c r="BO152" i="12"/>
  <c r="BO155" i="12"/>
  <c r="BO190" i="12"/>
  <c r="BO215" i="12"/>
  <c r="BO216" i="12"/>
  <c r="BK24" i="12"/>
  <c r="BK28" i="12"/>
  <c r="BK39" i="12"/>
  <c r="BK48" i="12"/>
  <c r="BK50" i="12"/>
  <c r="BK77" i="12"/>
  <c r="BK80" i="12"/>
  <c r="BK82" i="12"/>
  <c r="BK89" i="12"/>
  <c r="BK91" i="12"/>
  <c r="BK98" i="12"/>
  <c r="BK103" i="12"/>
  <c r="BK109" i="12"/>
  <c r="BK129" i="12"/>
  <c r="BK140" i="12"/>
  <c r="BK152" i="12"/>
  <c r="BK153" i="12"/>
  <c r="BK190" i="12"/>
  <c r="BK215" i="12"/>
  <c r="BK216" i="12"/>
  <c r="BG18" i="12"/>
  <c r="BG24" i="12"/>
  <c r="BG28" i="12"/>
  <c r="BG39" i="12"/>
  <c r="BG48" i="12"/>
  <c r="BG50" i="12"/>
  <c r="BG80" i="12"/>
  <c r="BG82" i="12"/>
  <c r="BG89" i="12"/>
  <c r="BG91" i="12"/>
  <c r="BG98" i="12"/>
  <c r="BG103" i="12"/>
  <c r="BG109" i="12"/>
  <c r="BG129" i="12"/>
  <c r="BG140" i="12"/>
  <c r="BG152" i="12"/>
  <c r="BG190" i="12"/>
  <c r="BG215" i="12"/>
  <c r="BG216" i="12"/>
  <c r="BC18" i="12"/>
  <c r="BC24" i="12"/>
  <c r="BC28" i="12"/>
  <c r="BC39" i="12"/>
  <c r="BC48" i="12"/>
  <c r="BC50" i="12"/>
  <c r="BC77" i="12"/>
  <c r="BC80" i="12"/>
  <c r="BC82" i="12"/>
  <c r="BC89" i="12"/>
  <c r="BC91" i="12"/>
  <c r="BC98" i="12"/>
  <c r="BC103" i="12"/>
  <c r="BC104" i="12"/>
  <c r="BC122" i="12"/>
  <c r="BC129" i="12"/>
  <c r="BC140" i="12"/>
  <c r="BC152" i="12"/>
  <c r="BC172" i="12"/>
  <c r="BC190" i="12"/>
  <c r="BC215" i="12"/>
  <c r="BC216" i="12"/>
  <c r="AU104" i="12"/>
  <c r="CB145" i="12" l="1"/>
  <c r="CE145" i="12" s="1"/>
  <c r="CB146" i="12"/>
  <c r="CE146" i="12" s="1"/>
  <c r="CB148" i="12"/>
  <c r="CE148" i="12" s="1"/>
  <c r="CB149" i="12"/>
  <c r="CE149" i="12" s="1"/>
  <c r="CE153" i="12"/>
  <c r="BX145" i="12"/>
  <c r="CA145" i="12" s="1"/>
  <c r="BX146" i="12"/>
  <c r="CA146" i="12" s="1"/>
  <c r="BX148" i="12"/>
  <c r="CA148" i="12" s="1"/>
  <c r="BX149" i="12"/>
  <c r="CA149" i="12" s="1"/>
  <c r="CA153" i="12"/>
  <c r="BW144" i="12"/>
  <c r="BT145" i="12"/>
  <c r="BW145" i="12" s="1"/>
  <c r="BT146" i="12"/>
  <c r="BW146" i="12" s="1"/>
  <c r="BT148" i="12"/>
  <c r="BW148" i="12" s="1"/>
  <c r="BT149" i="12"/>
  <c r="BW149" i="12" s="1"/>
  <c r="BW153" i="12"/>
  <c r="BP144" i="12"/>
  <c r="BS144" i="12" s="1"/>
  <c r="BP145" i="12"/>
  <c r="BS145" i="12" s="1"/>
  <c r="BP146" i="12"/>
  <c r="BS146" i="12" s="1"/>
  <c r="BP148" i="12"/>
  <c r="BS148" i="12" s="1"/>
  <c r="BP149" i="12"/>
  <c r="BS149" i="12" s="1"/>
  <c r="BS151" i="12"/>
  <c r="BS153" i="12"/>
  <c r="BL144" i="12"/>
  <c r="BO144" i="12" s="1"/>
  <c r="BL145" i="12"/>
  <c r="BO145" i="12" s="1"/>
  <c r="BL146" i="12"/>
  <c r="BO146" i="12" s="1"/>
  <c r="BL148" i="12"/>
  <c r="BO148" i="12" s="1"/>
  <c r="BL149" i="12"/>
  <c r="BO149" i="12" s="1"/>
  <c r="BO151" i="12"/>
  <c r="BO153" i="12"/>
  <c r="BH144" i="12"/>
  <c r="BK144" i="12" s="1"/>
  <c r="BH145" i="12"/>
  <c r="BK145" i="12" s="1"/>
  <c r="BH146" i="12"/>
  <c r="BK146" i="12" s="1"/>
  <c r="BK147" i="12"/>
  <c r="BK148" i="12"/>
  <c r="BH149" i="12"/>
  <c r="BK149" i="12" s="1"/>
  <c r="BH151" i="12"/>
  <c r="BK151" i="12" s="1"/>
  <c r="BD144" i="12"/>
  <c r="BG144" i="12" s="1"/>
  <c r="BD145" i="12"/>
  <c r="BG145" i="12" s="1"/>
  <c r="BD146" i="12"/>
  <c r="BG146" i="12" s="1"/>
  <c r="BD147" i="12"/>
  <c r="BG147" i="12" s="1"/>
  <c r="BG148" i="12"/>
  <c r="BD149" i="12"/>
  <c r="BG149" i="12" s="1"/>
  <c r="BD151" i="12"/>
  <c r="BG151" i="12" s="1"/>
  <c r="BC144" i="12"/>
  <c r="AZ145" i="12"/>
  <c r="BC145" i="12" s="1"/>
  <c r="AZ146" i="12"/>
  <c r="BC146" i="12" s="1"/>
  <c r="BC147" i="12"/>
  <c r="BC148" i="12"/>
  <c r="AZ149" i="12"/>
  <c r="BC149" i="12" s="1"/>
  <c r="AZ151" i="12"/>
  <c r="BC151" i="12" s="1"/>
  <c r="AV144" i="12"/>
  <c r="AV145" i="12"/>
  <c r="AV146" i="12"/>
  <c r="AV147" i="12"/>
  <c r="CJ147" i="12" s="1"/>
  <c r="AV149" i="12"/>
  <c r="AR144" i="12"/>
  <c r="CJ144" i="12" s="1"/>
  <c r="AR145" i="12"/>
  <c r="AR146" i="12"/>
  <c r="AR149" i="12"/>
  <c r="AN149" i="12"/>
  <c r="AN151" i="12"/>
  <c r="CJ151" i="12" s="1"/>
  <c r="BD153" i="12"/>
  <c r="BG153" i="12" s="1"/>
  <c r="AV153" i="12"/>
  <c r="BH155" i="12"/>
  <c r="BK155" i="12" s="1"/>
  <c r="BD155" i="12"/>
  <c r="BG155" i="12" s="1"/>
  <c r="AZ155" i="12"/>
  <c r="BC155" i="12" s="1"/>
  <c r="AV155" i="12"/>
  <c r="AR155" i="12"/>
  <c r="AN155" i="12"/>
  <c r="CJ155" i="12" l="1"/>
  <c r="CG144" i="12"/>
  <c r="CG155" i="12"/>
  <c r="CG151" i="12"/>
  <c r="CG147" i="12"/>
  <c r="CE192" i="12"/>
  <c r="BX192" i="12"/>
  <c r="CA192" i="12" s="1"/>
  <c r="BT192" i="12"/>
  <c r="BW192" i="12" s="1"/>
  <c r="BP192" i="12"/>
  <c r="BS192" i="12" s="1"/>
  <c r="BL192" i="12"/>
  <c r="BO192" i="12" s="1"/>
  <c r="BH192" i="12"/>
  <c r="BK192" i="12" s="1"/>
  <c r="BD192" i="12"/>
  <c r="BG192" i="12" s="1"/>
  <c r="AZ192" i="12"/>
  <c r="BC192" i="12" s="1"/>
  <c r="AV192" i="12"/>
  <c r="AR192" i="12"/>
  <c r="CJ192" i="12" s="1"/>
  <c r="CG192" i="12" l="1"/>
  <c r="AR17" i="12"/>
  <c r="AY18" i="12"/>
  <c r="AY19" i="12"/>
  <c r="AY23" i="12"/>
  <c r="AY24" i="12"/>
  <c r="AY39" i="12"/>
  <c r="AY42" i="12"/>
  <c r="AY48" i="12"/>
  <c r="AY82" i="12"/>
  <c r="AY91" i="12"/>
  <c r="AY98" i="12"/>
  <c r="AY103" i="12"/>
  <c r="AY104" i="12"/>
  <c r="AY122" i="12"/>
  <c r="AY129" i="12"/>
  <c r="AY140" i="12"/>
  <c r="AY144" i="12"/>
  <c r="AY145" i="12"/>
  <c r="AY146" i="12"/>
  <c r="AY147" i="12"/>
  <c r="AY148" i="12"/>
  <c r="AY149" i="12"/>
  <c r="AY151" i="12"/>
  <c r="AY152" i="12"/>
  <c r="AY153" i="12"/>
  <c r="AY155" i="12"/>
  <c r="AY156" i="12"/>
  <c r="AY157" i="12"/>
  <c r="AY167" i="12"/>
  <c r="AY170" i="12"/>
  <c r="AY172" i="12"/>
  <c r="AY178" i="12"/>
  <c r="AY190" i="12"/>
  <c r="AY192" i="12"/>
  <c r="AY215" i="12"/>
  <c r="AY216" i="12"/>
  <c r="AU18" i="12"/>
  <c r="AU23" i="12"/>
  <c r="AU24" i="12"/>
  <c r="AU39" i="12"/>
  <c r="AU40" i="12"/>
  <c r="AU48" i="12"/>
  <c r="AU82" i="12"/>
  <c r="AU91" i="12"/>
  <c r="AU98" i="12"/>
  <c r="AU103" i="12"/>
  <c r="AU122" i="12"/>
  <c r="AU129" i="12"/>
  <c r="AU140" i="12"/>
  <c r="AU144" i="12"/>
  <c r="AU145" i="12"/>
  <c r="AU146" i="12"/>
  <c r="AU147" i="12"/>
  <c r="AU148" i="12"/>
  <c r="AU149" i="12"/>
  <c r="AU151" i="12"/>
  <c r="AU152" i="12"/>
  <c r="AU155" i="12"/>
  <c r="AU156" i="12"/>
  <c r="AU157" i="12"/>
  <c r="AU170" i="12"/>
  <c r="AU182" i="12"/>
  <c r="AU189" i="12"/>
  <c r="AU190" i="12"/>
  <c r="AU192" i="12"/>
  <c r="AU194" i="12"/>
  <c r="AU200" i="12"/>
  <c r="AU203" i="12"/>
  <c r="AU207" i="12"/>
  <c r="AU215" i="12"/>
  <c r="AU216" i="12"/>
  <c r="AF98" i="12"/>
  <c r="BK18" i="12" l="1"/>
  <c r="AU17" i="12"/>
  <c r="CF82" i="12"/>
  <c r="CH82" i="12" s="1"/>
  <c r="CF24" i="12"/>
  <c r="CH24" i="12" s="1"/>
  <c r="CF103" i="12"/>
  <c r="CH103" i="12" s="1"/>
  <c r="CF48" i="12"/>
  <c r="CH48" i="12" s="1"/>
  <c r="CF140" i="12"/>
  <c r="CH140" i="12" s="1"/>
  <c r="CF98" i="12"/>
  <c r="CH98" i="12" s="1"/>
  <c r="CF129" i="12"/>
  <c r="CH129" i="12" s="1"/>
  <c r="CF91" i="12"/>
  <c r="CH91" i="12" s="1"/>
  <c r="CF39" i="12"/>
  <c r="CH39" i="12" s="1"/>
  <c r="AF39" i="12"/>
  <c r="L979" i="18"/>
  <c r="K979" i="18"/>
  <c r="M979" i="18" s="1"/>
  <c r="O979" i="18"/>
  <c r="AM118" i="12"/>
  <c r="AU118" i="12"/>
  <c r="BC118" i="12"/>
  <c r="BG118" i="12"/>
  <c r="BK118" i="12"/>
  <c r="BO118" i="12"/>
  <c r="BS118" i="12"/>
  <c r="BW118" i="12"/>
  <c r="AF118" i="12"/>
  <c r="AF48" i="12"/>
  <c r="AF103" i="12"/>
  <c r="AF82" i="12"/>
  <c r="AF24" i="12"/>
  <c r="N979" i="18" l="1"/>
  <c r="AY118" i="12"/>
  <c r="CF118" i="12" s="1"/>
  <c r="CG118" i="12"/>
  <c r="CH118" i="12" l="1"/>
  <c r="AF91" i="12"/>
  <c r="AF140" i="12"/>
  <c r="AF129" i="12" l="1"/>
  <c r="AN104" i="12"/>
  <c r="CJ104" i="12" s="1"/>
  <c r="AM104" i="12"/>
  <c r="BG104" i="12"/>
  <c r="BK104" i="12"/>
  <c r="BO104" i="12"/>
  <c r="BS104" i="12"/>
  <c r="BW104" i="12"/>
  <c r="CA104" i="12"/>
  <c r="CE104" i="12"/>
  <c r="AF104" i="12"/>
  <c r="AQ104" i="12" l="1"/>
  <c r="CF104" i="12" s="1"/>
  <c r="CG104" i="12"/>
  <c r="AR172" i="12"/>
  <c r="AU172" i="12" s="1"/>
  <c r="AN172" i="12"/>
  <c r="AJ172" i="12"/>
  <c r="CJ172" i="12" s="1"/>
  <c r="AQ147" i="12"/>
  <c r="AQ148" i="12"/>
  <c r="AQ149" i="12"/>
  <c r="AQ151" i="12"/>
  <c r="AQ152" i="12"/>
  <c r="AQ155" i="12"/>
  <c r="AQ215" i="12"/>
  <c r="AQ216" i="12"/>
  <c r="CH104" i="12" l="1"/>
  <c r="U30" i="12"/>
  <c r="U31" i="12"/>
  <c r="U32" i="12"/>
  <c r="U33" i="12"/>
  <c r="U34" i="12"/>
  <c r="U35" i="12"/>
  <c r="U36" i="12"/>
  <c r="U37" i="12"/>
  <c r="U38" i="12"/>
  <c r="U40" i="12"/>
  <c r="U41" i="12"/>
  <c r="U42" i="12"/>
  <c r="U43" i="12"/>
  <c r="U44" i="12"/>
  <c r="U45" i="12"/>
  <c r="U46" i="12"/>
  <c r="U47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3" i="12"/>
  <c r="U84" i="12"/>
  <c r="U85" i="12"/>
  <c r="U86" i="12"/>
  <c r="U87" i="12"/>
  <c r="U88" i="12"/>
  <c r="U89" i="12"/>
  <c r="U90" i="12"/>
  <c r="U205" i="12"/>
  <c r="U206" i="12"/>
  <c r="U207" i="12"/>
  <c r="U209" i="12"/>
  <c r="U210" i="12"/>
  <c r="U211" i="12"/>
  <c r="U212" i="12"/>
  <c r="U213" i="12"/>
  <c r="U215" i="12"/>
  <c r="S29" i="12"/>
  <c r="S30" i="12"/>
  <c r="S31" i="12"/>
  <c r="S32" i="12"/>
  <c r="S33" i="12"/>
  <c r="S34" i="12"/>
  <c r="S35" i="12"/>
  <c r="S36" i="12"/>
  <c r="S37" i="12"/>
  <c r="S38" i="12"/>
  <c r="S40" i="12"/>
  <c r="S41" i="12"/>
  <c r="S42" i="12"/>
  <c r="S43" i="12"/>
  <c r="S44" i="12"/>
  <c r="S45" i="12"/>
  <c r="S46" i="12"/>
  <c r="S47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62" i="12"/>
  <c r="S63" i="12"/>
  <c r="S64" i="12"/>
  <c r="S65" i="12"/>
  <c r="S66" i="12"/>
  <c r="S67" i="12"/>
  <c r="S68" i="12"/>
  <c r="S69" i="12"/>
  <c r="S70" i="12"/>
  <c r="S71" i="12"/>
  <c r="S72" i="12"/>
  <c r="S73" i="12"/>
  <c r="S74" i="12"/>
  <c r="S75" i="12"/>
  <c r="S76" i="12"/>
  <c r="S77" i="12"/>
  <c r="S78" i="12"/>
  <c r="S79" i="12"/>
  <c r="S80" i="12"/>
  <c r="S81" i="12"/>
  <c r="S83" i="12"/>
  <c r="S84" i="12"/>
  <c r="S85" i="12"/>
  <c r="S86" i="12"/>
  <c r="S87" i="12"/>
  <c r="S88" i="12"/>
  <c r="S89" i="12"/>
  <c r="S90" i="12"/>
  <c r="S213" i="12"/>
  <c r="S215" i="12"/>
  <c r="S216" i="12"/>
  <c r="AZ153" i="12" l="1"/>
  <c r="BC153" i="12" s="1"/>
  <c r="AR153" i="12"/>
  <c r="AU153" i="12" s="1"/>
  <c r="AN153" i="12"/>
  <c r="AQ153" i="12" s="1"/>
  <c r="AJ153" i="12"/>
  <c r="AM155" i="12"/>
  <c r="AF155" i="12"/>
  <c r="AQ89" i="12"/>
  <c r="AU89" i="12"/>
  <c r="AY89" i="12"/>
  <c r="AQ192" i="12"/>
  <c r="AM192" i="12"/>
  <c r="AF192" i="12"/>
  <c r="CJ153" i="12" l="1"/>
  <c r="CG153" i="12"/>
  <c r="CF192" i="12"/>
  <c r="CH192" i="12" s="1"/>
  <c r="CF155" i="12"/>
  <c r="CH155" i="12" s="1"/>
  <c r="AM178" i="12"/>
  <c r="AN178" i="12"/>
  <c r="AR178" i="12"/>
  <c r="AU178" i="12" s="1"/>
  <c r="AZ178" i="12"/>
  <c r="BC178" i="12" s="1"/>
  <c r="BG178" i="12"/>
  <c r="BK178" i="12"/>
  <c r="BL178" i="12"/>
  <c r="BO178" i="12" s="1"/>
  <c r="BP178" i="12"/>
  <c r="BS178" i="12" s="1"/>
  <c r="BT178" i="12"/>
  <c r="BW178" i="12" s="1"/>
  <c r="BX178" i="12"/>
  <c r="CA178" i="12" s="1"/>
  <c r="CB178" i="12"/>
  <c r="CE178" i="12" s="1"/>
  <c r="AF178" i="12"/>
  <c r="CJ178" i="12" l="1"/>
  <c r="AQ178" i="12"/>
  <c r="CF178" i="12" s="1"/>
  <c r="CG178" i="12"/>
  <c r="AM89" i="12"/>
  <c r="AJ196" i="12"/>
  <c r="CJ196" i="12" s="1"/>
  <c r="AQ196" i="12"/>
  <c r="AU196" i="12"/>
  <c r="AY196" i="12"/>
  <c r="BC196" i="12"/>
  <c r="BG196" i="12"/>
  <c r="BK196" i="12"/>
  <c r="BO196" i="12"/>
  <c r="BS196" i="12"/>
  <c r="BW196" i="12"/>
  <c r="CA196" i="12"/>
  <c r="CE196" i="12"/>
  <c r="AF196" i="12"/>
  <c r="CH178" i="12" l="1"/>
  <c r="AM196" i="12"/>
  <c r="CF196" i="12" s="1"/>
  <c r="CG196" i="12"/>
  <c r="CF89" i="12"/>
  <c r="CH89" i="12" s="1"/>
  <c r="AM94" i="12"/>
  <c r="AQ94" i="12"/>
  <c r="AR94" i="12"/>
  <c r="AV94" i="12"/>
  <c r="AY94" i="12" s="1"/>
  <c r="AZ94" i="12"/>
  <c r="BC94" i="12" s="1"/>
  <c r="BD94" i="12"/>
  <c r="BG94" i="12" s="1"/>
  <c r="BH94" i="12"/>
  <c r="BK94" i="12" s="1"/>
  <c r="BL94" i="12"/>
  <c r="BO94" i="12" s="1"/>
  <c r="BP94" i="12"/>
  <c r="BS94" i="12" s="1"/>
  <c r="BT94" i="12"/>
  <c r="BW94" i="12" s="1"/>
  <c r="BX94" i="12"/>
  <c r="CA94" i="12" s="1"/>
  <c r="CE94" i="12"/>
  <c r="AJ30" i="12"/>
  <c r="AN30" i="12"/>
  <c r="AQ30" i="12" s="1"/>
  <c r="AR30" i="12"/>
  <c r="AU30" i="12" s="1"/>
  <c r="AV30" i="12"/>
  <c r="AY30" i="12" s="1"/>
  <c r="AZ30" i="12"/>
  <c r="BC30" i="12" s="1"/>
  <c r="BD30" i="12"/>
  <c r="BG30" i="12" s="1"/>
  <c r="BH30" i="12"/>
  <c r="BK30" i="12" s="1"/>
  <c r="BL30" i="12"/>
  <c r="BO30" i="12" s="1"/>
  <c r="BP30" i="12"/>
  <c r="BS30" i="12" s="1"/>
  <c r="BT30" i="12"/>
  <c r="BW30" i="12" s="1"/>
  <c r="BX30" i="12"/>
  <c r="CA30" i="12" s="1"/>
  <c r="CB30" i="12"/>
  <c r="CE30" i="12" s="1"/>
  <c r="AJ215" i="12"/>
  <c r="CJ215" i="12" s="1"/>
  <c r="AJ216" i="12"/>
  <c r="CJ216" i="12" s="1"/>
  <c r="CJ30" i="12" l="1"/>
  <c r="CJ94" i="12"/>
  <c r="CH196" i="12"/>
  <c r="AM215" i="12"/>
  <c r="CF215" i="12" s="1"/>
  <c r="CG215" i="12"/>
  <c r="AM30" i="12"/>
  <c r="CF30" i="12" s="1"/>
  <c r="CG30" i="12"/>
  <c r="AU94" i="12"/>
  <c r="CF94" i="12" s="1"/>
  <c r="CG94" i="12"/>
  <c r="AM216" i="12"/>
  <c r="CF216" i="12" s="1"/>
  <c r="CG216" i="12"/>
  <c r="AF72" i="12"/>
  <c r="AJ72" i="12"/>
  <c r="AN72" i="12"/>
  <c r="AQ72" i="12" s="1"/>
  <c r="AR72" i="12"/>
  <c r="AU72" i="12" s="1"/>
  <c r="AV72" i="12"/>
  <c r="AY72" i="12" s="1"/>
  <c r="AZ72" i="12"/>
  <c r="BC72" i="12" s="1"/>
  <c r="BD72" i="12"/>
  <c r="BG72" i="12" s="1"/>
  <c r="BH72" i="12"/>
  <c r="BK72" i="12" s="1"/>
  <c r="BL72" i="12"/>
  <c r="BO72" i="12" s="1"/>
  <c r="BP72" i="12"/>
  <c r="BS72" i="12" s="1"/>
  <c r="BT72" i="12"/>
  <c r="BW72" i="12" s="1"/>
  <c r="BX72" i="12"/>
  <c r="CA72" i="12" s="1"/>
  <c r="CB72" i="12"/>
  <c r="CE72" i="12" s="1"/>
  <c r="AJ71" i="12"/>
  <c r="AN71" i="12"/>
  <c r="AQ71" i="12" s="1"/>
  <c r="AR71" i="12"/>
  <c r="AU71" i="12" s="1"/>
  <c r="AV71" i="12"/>
  <c r="AY71" i="12" s="1"/>
  <c r="AZ71" i="12"/>
  <c r="BC71" i="12" s="1"/>
  <c r="BD71" i="12"/>
  <c r="BG71" i="12" s="1"/>
  <c r="BH71" i="12"/>
  <c r="BK71" i="12" s="1"/>
  <c r="BL71" i="12"/>
  <c r="BO71" i="12" s="1"/>
  <c r="BP71" i="12"/>
  <c r="BS71" i="12" s="1"/>
  <c r="BT71" i="12"/>
  <c r="BW71" i="12" s="1"/>
  <c r="BX71" i="12"/>
  <c r="CA71" i="12" s="1"/>
  <c r="CB71" i="12"/>
  <c r="CE71" i="12" s="1"/>
  <c r="AF71" i="12"/>
  <c r="AF70" i="12"/>
  <c r="AJ70" i="12"/>
  <c r="AN70" i="12"/>
  <c r="AQ70" i="12" s="1"/>
  <c r="AR70" i="12"/>
  <c r="AU70" i="12" s="1"/>
  <c r="AV70" i="12"/>
  <c r="AY70" i="12" s="1"/>
  <c r="AZ70" i="12"/>
  <c r="BC70" i="12" s="1"/>
  <c r="BD70" i="12"/>
  <c r="BG70" i="12" s="1"/>
  <c r="BH70" i="12"/>
  <c r="BK70" i="12" s="1"/>
  <c r="BL70" i="12"/>
  <c r="BO70" i="12" s="1"/>
  <c r="BP70" i="12"/>
  <c r="BS70" i="12" s="1"/>
  <c r="BT70" i="12"/>
  <c r="BW70" i="12" s="1"/>
  <c r="BX70" i="12"/>
  <c r="CA70" i="12" s="1"/>
  <c r="CB70" i="12"/>
  <c r="CE70" i="12" s="1"/>
  <c r="AJ69" i="12"/>
  <c r="AN69" i="12"/>
  <c r="AQ69" i="12" s="1"/>
  <c r="AR69" i="12"/>
  <c r="AU69" i="12" s="1"/>
  <c r="AV69" i="12"/>
  <c r="AY69" i="12" s="1"/>
  <c r="AZ69" i="12"/>
  <c r="BC69" i="12" s="1"/>
  <c r="BD69" i="12"/>
  <c r="BG69" i="12" s="1"/>
  <c r="BH69" i="12"/>
  <c r="BK69" i="12" s="1"/>
  <c r="BL69" i="12"/>
  <c r="BO69" i="12" s="1"/>
  <c r="BP69" i="12"/>
  <c r="BS69" i="12" s="1"/>
  <c r="BT69" i="12"/>
  <c r="BW69" i="12" s="1"/>
  <c r="BX69" i="12"/>
  <c r="CA69" i="12" s="1"/>
  <c r="CB69" i="12"/>
  <c r="CE69" i="12" s="1"/>
  <c r="AF69" i="12"/>
  <c r="AJ68" i="12"/>
  <c r="AN68" i="12"/>
  <c r="AQ68" i="12" s="1"/>
  <c r="AR68" i="12"/>
  <c r="AU68" i="12" s="1"/>
  <c r="AV68" i="12"/>
  <c r="AY68" i="12" s="1"/>
  <c r="AZ68" i="12"/>
  <c r="BC68" i="12" s="1"/>
  <c r="BD68" i="12"/>
  <c r="BG68" i="12" s="1"/>
  <c r="BH68" i="12"/>
  <c r="BK68" i="12" s="1"/>
  <c r="BL68" i="12"/>
  <c r="BO68" i="12" s="1"/>
  <c r="BP68" i="12"/>
  <c r="BS68" i="12" s="1"/>
  <c r="BT68" i="12"/>
  <c r="BW68" i="12" s="1"/>
  <c r="BX68" i="12"/>
  <c r="CA68" i="12" s="1"/>
  <c r="CB68" i="12"/>
  <c r="CE68" i="12" s="1"/>
  <c r="AF68" i="12"/>
  <c r="L1131" i="18"/>
  <c r="K1131" i="18"/>
  <c r="O1131" i="18"/>
  <c r="L1130" i="18"/>
  <c r="L1129" i="18"/>
  <c r="K1130" i="18"/>
  <c r="O1130" i="18"/>
  <c r="K1129" i="18"/>
  <c r="O1129" i="18"/>
  <c r="AJ58" i="12"/>
  <c r="AN58" i="12"/>
  <c r="AQ58" i="12" s="1"/>
  <c r="AR58" i="12"/>
  <c r="AU58" i="12" s="1"/>
  <c r="AV58" i="12"/>
  <c r="AY58" i="12" s="1"/>
  <c r="AZ58" i="12"/>
  <c r="BC58" i="12" s="1"/>
  <c r="BD58" i="12"/>
  <c r="BG58" i="12" s="1"/>
  <c r="BH58" i="12"/>
  <c r="BK58" i="12" s="1"/>
  <c r="BL58" i="12"/>
  <c r="BO58" i="12" s="1"/>
  <c r="BP58" i="12"/>
  <c r="BS58" i="12" s="1"/>
  <c r="BT58" i="12"/>
  <c r="BW58" i="12" s="1"/>
  <c r="BX58" i="12"/>
  <c r="CA58" i="12" s="1"/>
  <c r="CB58" i="12"/>
  <c r="CE58" i="12" s="1"/>
  <c r="AF58" i="12"/>
  <c r="AJ57" i="12"/>
  <c r="AN57" i="12"/>
  <c r="AQ57" i="12" s="1"/>
  <c r="AR57" i="12"/>
  <c r="AU57" i="12" s="1"/>
  <c r="AV57" i="12"/>
  <c r="AY57" i="12" s="1"/>
  <c r="AZ57" i="12"/>
  <c r="BC57" i="12" s="1"/>
  <c r="BD57" i="12"/>
  <c r="BG57" i="12" s="1"/>
  <c r="BH57" i="12"/>
  <c r="BK57" i="12" s="1"/>
  <c r="BL57" i="12"/>
  <c r="BO57" i="12" s="1"/>
  <c r="BP57" i="12"/>
  <c r="BS57" i="12" s="1"/>
  <c r="BT57" i="12"/>
  <c r="BW57" i="12" s="1"/>
  <c r="BX57" i="12"/>
  <c r="CA57" i="12" s="1"/>
  <c r="CB57" i="12"/>
  <c r="CE57" i="12" s="1"/>
  <c r="AF57" i="12"/>
  <c r="AJ53" i="12"/>
  <c r="AN53" i="12"/>
  <c r="AQ53" i="12" s="1"/>
  <c r="AR53" i="12"/>
  <c r="AU53" i="12" s="1"/>
  <c r="AV53" i="12"/>
  <c r="AY53" i="12" s="1"/>
  <c r="AZ53" i="12"/>
  <c r="BC53" i="12" s="1"/>
  <c r="BD53" i="12"/>
  <c r="BG53" i="12" s="1"/>
  <c r="BH53" i="12"/>
  <c r="BK53" i="12" s="1"/>
  <c r="BL53" i="12"/>
  <c r="BO53" i="12" s="1"/>
  <c r="BP53" i="12"/>
  <c r="BS53" i="12" s="1"/>
  <c r="BT53" i="12"/>
  <c r="BW53" i="12" s="1"/>
  <c r="BX53" i="12"/>
  <c r="CA53" i="12" s="1"/>
  <c r="CB53" i="12"/>
  <c r="CE53" i="12" s="1"/>
  <c r="AF53" i="12"/>
  <c r="CJ53" i="12" l="1"/>
  <c r="CJ68" i="12"/>
  <c r="CJ57" i="12"/>
  <c r="CJ69" i="12"/>
  <c r="CJ70" i="12"/>
  <c r="CJ58" i="12"/>
  <c r="CJ71" i="12"/>
  <c r="CJ72" i="12"/>
  <c r="CH94" i="12"/>
  <c r="CH30" i="12"/>
  <c r="AM58" i="12"/>
  <c r="CF58" i="12" s="1"/>
  <c r="CG58" i="12"/>
  <c r="AM68" i="12"/>
  <c r="CF68" i="12" s="1"/>
  <c r="CG68" i="12"/>
  <c r="AM53" i="12"/>
  <c r="CF53" i="12" s="1"/>
  <c r="CG53" i="12"/>
  <c r="AM57" i="12"/>
  <c r="CF57" i="12" s="1"/>
  <c r="CG57" i="12"/>
  <c r="AM69" i="12"/>
  <c r="CF69" i="12" s="1"/>
  <c r="CG69" i="12"/>
  <c r="AM70" i="12"/>
  <c r="CF70" i="12" s="1"/>
  <c r="CG70" i="12"/>
  <c r="AM71" i="12"/>
  <c r="CF71" i="12" s="1"/>
  <c r="CG71" i="12"/>
  <c r="AM72" i="12"/>
  <c r="CF72" i="12" s="1"/>
  <c r="CG72" i="12"/>
  <c r="AJ166" i="12"/>
  <c r="AN166" i="12"/>
  <c r="AQ166" i="12" s="1"/>
  <c r="AR166" i="12"/>
  <c r="AU166" i="12" s="1"/>
  <c r="AV166" i="12"/>
  <c r="AY166" i="12" s="1"/>
  <c r="AZ166" i="12"/>
  <c r="BC166" i="12" s="1"/>
  <c r="BD166" i="12"/>
  <c r="BG166" i="12" s="1"/>
  <c r="BH166" i="12"/>
  <c r="BK166" i="12" s="1"/>
  <c r="BL166" i="12"/>
  <c r="BO166" i="12" s="1"/>
  <c r="BP166" i="12"/>
  <c r="BS166" i="12" s="1"/>
  <c r="BT166" i="12"/>
  <c r="BW166" i="12" s="1"/>
  <c r="BX166" i="12"/>
  <c r="CA166" i="12" s="1"/>
  <c r="CB166" i="12"/>
  <c r="CE166" i="12" s="1"/>
  <c r="AF166" i="12"/>
  <c r="AM165" i="12"/>
  <c r="AN165" i="12"/>
  <c r="AR165" i="12"/>
  <c r="AU165" i="12" s="1"/>
  <c r="AV165" i="12"/>
  <c r="AY165" i="12" s="1"/>
  <c r="AZ165" i="12"/>
  <c r="BC165" i="12" s="1"/>
  <c r="BG165" i="12"/>
  <c r="BH165" i="12"/>
  <c r="BK165" i="12" s="1"/>
  <c r="BO165" i="12"/>
  <c r="BS165" i="12"/>
  <c r="AF165" i="12"/>
  <c r="AJ164" i="12"/>
  <c r="CJ164" i="12" s="1"/>
  <c r="AN164" i="12"/>
  <c r="AQ164" i="12" s="1"/>
  <c r="AR164" i="12"/>
  <c r="AU164" i="12" s="1"/>
  <c r="AV164" i="12"/>
  <c r="AY164" i="12" s="1"/>
  <c r="AZ164" i="12"/>
  <c r="BC164" i="12" s="1"/>
  <c r="BD164" i="12"/>
  <c r="BG164" i="12" s="1"/>
  <c r="BH164" i="12"/>
  <c r="BK164" i="12" s="1"/>
  <c r="BL164" i="12"/>
  <c r="BO164" i="12" s="1"/>
  <c r="BP164" i="12"/>
  <c r="BS164" i="12" s="1"/>
  <c r="BT164" i="12"/>
  <c r="BW164" i="12" s="1"/>
  <c r="BX164" i="12"/>
  <c r="CA164" i="12" s="1"/>
  <c r="CB164" i="12"/>
  <c r="CE164" i="12" s="1"/>
  <c r="AF164" i="12"/>
  <c r="AJ163" i="12"/>
  <c r="AN163" i="12"/>
  <c r="AQ163" i="12" s="1"/>
  <c r="AR163" i="12"/>
  <c r="AU163" i="12" s="1"/>
  <c r="AV163" i="12"/>
  <c r="AY163" i="12" s="1"/>
  <c r="AZ163" i="12"/>
  <c r="BC163" i="12" s="1"/>
  <c r="BD163" i="12"/>
  <c r="BG163" i="12" s="1"/>
  <c r="BH163" i="12"/>
  <c r="BK163" i="12" s="1"/>
  <c r="BL163" i="12"/>
  <c r="BO163" i="12" s="1"/>
  <c r="BP163" i="12"/>
  <c r="BS163" i="12" s="1"/>
  <c r="BT163" i="12"/>
  <c r="BW163" i="12" s="1"/>
  <c r="BX163" i="12"/>
  <c r="CA163" i="12" s="1"/>
  <c r="CB163" i="12"/>
  <c r="CE163" i="12" s="1"/>
  <c r="AF163" i="12"/>
  <c r="AM162" i="12"/>
  <c r="AQ162" i="12"/>
  <c r="AR162" i="12"/>
  <c r="CJ162" i="12" s="1"/>
  <c r="AV162" i="12"/>
  <c r="AY162" i="12" s="1"/>
  <c r="AZ162" i="12"/>
  <c r="BC162" i="12" s="1"/>
  <c r="BD162" i="12"/>
  <c r="BG162" i="12" s="1"/>
  <c r="BH162" i="12"/>
  <c r="BK162" i="12" s="1"/>
  <c r="BL162" i="12"/>
  <c r="BO162" i="12" s="1"/>
  <c r="BP162" i="12"/>
  <c r="BS162" i="12" s="1"/>
  <c r="BT162" i="12"/>
  <c r="BW162" i="12" s="1"/>
  <c r="BX162" i="12"/>
  <c r="CA162" i="12" s="1"/>
  <c r="CB162" i="12"/>
  <c r="CE162" i="12" s="1"/>
  <c r="AF162" i="12"/>
  <c r="AJ161" i="12"/>
  <c r="AN161" i="12"/>
  <c r="AQ161" i="12" s="1"/>
  <c r="AR161" i="12"/>
  <c r="AU161" i="12" s="1"/>
  <c r="AV161" i="12"/>
  <c r="AY161" i="12" s="1"/>
  <c r="AZ161" i="12"/>
  <c r="BC161" i="12" s="1"/>
  <c r="BD161" i="12"/>
  <c r="BG161" i="12" s="1"/>
  <c r="BH161" i="12"/>
  <c r="BK161" i="12" s="1"/>
  <c r="BL161" i="12"/>
  <c r="BO161" i="12" s="1"/>
  <c r="BP161" i="12"/>
  <c r="BS161" i="12" s="1"/>
  <c r="BT161" i="12"/>
  <c r="BW161" i="12" s="1"/>
  <c r="BX161" i="12"/>
  <c r="CA161" i="12" s="1"/>
  <c r="CB161" i="12"/>
  <c r="CE161" i="12" s="1"/>
  <c r="AF161" i="12"/>
  <c r="AM152" i="12"/>
  <c r="AF152" i="12"/>
  <c r="AJ158" i="12"/>
  <c r="AN158" i="12"/>
  <c r="AQ158" i="12" s="1"/>
  <c r="AR158" i="12"/>
  <c r="AU158" i="12" s="1"/>
  <c r="AV158" i="12"/>
  <c r="AY158" i="12" s="1"/>
  <c r="AZ158" i="12"/>
  <c r="BC158" i="12" s="1"/>
  <c r="BD158" i="12"/>
  <c r="BG158" i="12" s="1"/>
  <c r="BH158" i="12"/>
  <c r="BK158" i="12" s="1"/>
  <c r="BL158" i="12"/>
  <c r="BO158" i="12" s="1"/>
  <c r="BP158" i="12"/>
  <c r="BS158" i="12" s="1"/>
  <c r="BT158" i="12"/>
  <c r="BW158" i="12" s="1"/>
  <c r="BX158" i="12"/>
  <c r="CA158" i="12" s="1"/>
  <c r="CB158" i="12"/>
  <c r="CE158" i="12" s="1"/>
  <c r="AF158" i="12"/>
  <c r="AJ149" i="12"/>
  <c r="CJ149" i="12" s="1"/>
  <c r="AF149" i="12"/>
  <c r="AF148" i="12"/>
  <c r="AJ146" i="12"/>
  <c r="AN146" i="12"/>
  <c r="AQ146" i="12" s="1"/>
  <c r="AF146" i="12"/>
  <c r="AJ145" i="12"/>
  <c r="AN145" i="12"/>
  <c r="AQ145" i="12" s="1"/>
  <c r="AF145" i="12"/>
  <c r="AJ143" i="12"/>
  <c r="CJ143" i="12" s="1"/>
  <c r="AN143" i="12"/>
  <c r="AQ143" i="12" s="1"/>
  <c r="AR143" i="12"/>
  <c r="AU143" i="12" s="1"/>
  <c r="AV143" i="12"/>
  <c r="AY143" i="12" s="1"/>
  <c r="AZ143" i="12"/>
  <c r="BC143" i="12" s="1"/>
  <c r="BD143" i="12"/>
  <c r="BG143" i="12" s="1"/>
  <c r="BH143" i="12"/>
  <c r="BK143" i="12" s="1"/>
  <c r="BL143" i="12"/>
  <c r="BO143" i="12" s="1"/>
  <c r="BP143" i="12"/>
  <c r="BS143" i="12" s="1"/>
  <c r="BT143" i="12"/>
  <c r="BW143" i="12" s="1"/>
  <c r="BX143" i="12"/>
  <c r="CA143" i="12" s="1"/>
  <c r="CB143" i="12"/>
  <c r="CE143" i="12" s="1"/>
  <c r="AF143" i="12"/>
  <c r="AJ142" i="12"/>
  <c r="AN142" i="12"/>
  <c r="AQ142" i="12" s="1"/>
  <c r="AR142" i="12"/>
  <c r="AU142" i="12" s="1"/>
  <c r="AV142" i="12"/>
  <c r="AY142" i="12" s="1"/>
  <c r="AZ142" i="12"/>
  <c r="BC142" i="12" s="1"/>
  <c r="BD142" i="12"/>
  <c r="BG142" i="12" s="1"/>
  <c r="BH142" i="12"/>
  <c r="BK142" i="12" s="1"/>
  <c r="BL142" i="12"/>
  <c r="BO142" i="12" s="1"/>
  <c r="BP142" i="12"/>
  <c r="BS142" i="12" s="1"/>
  <c r="BT142" i="12"/>
  <c r="BW142" i="12" s="1"/>
  <c r="BX142" i="12"/>
  <c r="CA142" i="12" s="1"/>
  <c r="CB142" i="12"/>
  <c r="CE142" i="12" s="1"/>
  <c r="AF142" i="12"/>
  <c r="AM141" i="12"/>
  <c r="AQ141" i="12"/>
  <c r="AR141" i="12"/>
  <c r="CJ141" i="12" s="1"/>
  <c r="AY141" i="12"/>
  <c r="AZ141" i="12"/>
  <c r="BC141" i="12" s="1"/>
  <c r="BD141" i="12"/>
  <c r="BG141" i="12" s="1"/>
  <c r="BH141" i="12"/>
  <c r="BK141" i="12" s="1"/>
  <c r="BL141" i="12"/>
  <c r="BO141" i="12" s="1"/>
  <c r="BP141" i="12"/>
  <c r="BS141" i="12" s="1"/>
  <c r="BT141" i="12"/>
  <c r="BW141" i="12" s="1"/>
  <c r="BX141" i="12"/>
  <c r="CA141" i="12" s="1"/>
  <c r="CB141" i="12"/>
  <c r="CE141" i="12" s="1"/>
  <c r="AF141" i="12"/>
  <c r="AJ139" i="12"/>
  <c r="AN139" i="12"/>
  <c r="AQ139" i="12" s="1"/>
  <c r="AR139" i="12"/>
  <c r="AU139" i="12" s="1"/>
  <c r="AV139" i="12"/>
  <c r="AY139" i="12" s="1"/>
  <c r="AZ139" i="12"/>
  <c r="BC139" i="12" s="1"/>
  <c r="BD139" i="12"/>
  <c r="BG139" i="12" s="1"/>
  <c r="BH139" i="12"/>
  <c r="BK139" i="12" s="1"/>
  <c r="BL139" i="12"/>
  <c r="BO139" i="12" s="1"/>
  <c r="BP139" i="12"/>
  <c r="BS139" i="12" s="1"/>
  <c r="BT139" i="12"/>
  <c r="BW139" i="12" s="1"/>
  <c r="BX139" i="12"/>
  <c r="CA139" i="12" s="1"/>
  <c r="CB139" i="12"/>
  <c r="CE139" i="12" s="1"/>
  <c r="AF139" i="12"/>
  <c r="AJ138" i="12"/>
  <c r="CJ138" i="12" s="1"/>
  <c r="AN138" i="12"/>
  <c r="AQ138" i="12" s="1"/>
  <c r="AR138" i="12"/>
  <c r="AU138" i="12" s="1"/>
  <c r="AV138" i="12"/>
  <c r="AY138" i="12" s="1"/>
  <c r="BC138" i="12"/>
  <c r="BD138" i="12"/>
  <c r="BG138" i="12" s="1"/>
  <c r="BH138" i="12"/>
  <c r="BK138" i="12" s="1"/>
  <c r="BL138" i="12"/>
  <c r="BO138" i="12" s="1"/>
  <c r="BP138" i="12"/>
  <c r="BS138" i="12" s="1"/>
  <c r="BT138" i="12"/>
  <c r="BW138" i="12" s="1"/>
  <c r="BX138" i="12"/>
  <c r="CA138" i="12" s="1"/>
  <c r="CE138" i="12"/>
  <c r="AF138" i="12"/>
  <c r="AJ137" i="12"/>
  <c r="AN137" i="12"/>
  <c r="AQ137" i="12" s="1"/>
  <c r="AR137" i="12"/>
  <c r="AU137" i="12" s="1"/>
  <c r="AV137" i="12"/>
  <c r="AY137" i="12" s="1"/>
  <c r="AZ137" i="12"/>
  <c r="BC137" i="12" s="1"/>
  <c r="BD137" i="12"/>
  <c r="BG137" i="12" s="1"/>
  <c r="BH137" i="12"/>
  <c r="BK137" i="12" s="1"/>
  <c r="BL137" i="12"/>
  <c r="BO137" i="12" s="1"/>
  <c r="BP137" i="12"/>
  <c r="BS137" i="12" s="1"/>
  <c r="BT137" i="12"/>
  <c r="BW137" i="12" s="1"/>
  <c r="BX137" i="12"/>
  <c r="CA137" i="12" s="1"/>
  <c r="CB137" i="12"/>
  <c r="CE137" i="12" s="1"/>
  <c r="AF137" i="12"/>
  <c r="CJ145" i="12" l="1"/>
  <c r="CJ139" i="12"/>
  <c r="CJ161" i="12"/>
  <c r="CJ165" i="12"/>
  <c r="CJ146" i="12"/>
  <c r="CJ158" i="12"/>
  <c r="CJ137" i="12"/>
  <c r="CJ142" i="12"/>
  <c r="CJ163" i="12"/>
  <c r="CJ166" i="12"/>
  <c r="CH69" i="12"/>
  <c r="CH71" i="12"/>
  <c r="CH53" i="12"/>
  <c r="CH58" i="12"/>
  <c r="CH72" i="12"/>
  <c r="CH70" i="12"/>
  <c r="CH57" i="12"/>
  <c r="CH68" i="12"/>
  <c r="AM138" i="12"/>
  <c r="CF138" i="12" s="1"/>
  <c r="CG138" i="12"/>
  <c r="AU141" i="12"/>
  <c r="CF141" i="12" s="1"/>
  <c r="CG141" i="12"/>
  <c r="AM143" i="12"/>
  <c r="CF143" i="12" s="1"/>
  <c r="CG143" i="12"/>
  <c r="AM146" i="12"/>
  <c r="CF146" i="12" s="1"/>
  <c r="CG146" i="12"/>
  <c r="AM148" i="12"/>
  <c r="CF148" i="12" s="1"/>
  <c r="CG148" i="12"/>
  <c r="AM149" i="12"/>
  <c r="CF149" i="12" s="1"/>
  <c r="CG149" i="12"/>
  <c r="AM161" i="12"/>
  <c r="CF161" i="12" s="1"/>
  <c r="CG161" i="12"/>
  <c r="AM163" i="12"/>
  <c r="CF163" i="12" s="1"/>
  <c r="CG163" i="12"/>
  <c r="AQ165" i="12"/>
  <c r="CF165" i="12" s="1"/>
  <c r="CG165" i="12"/>
  <c r="AM166" i="12"/>
  <c r="CF166" i="12" s="1"/>
  <c r="CG166" i="12"/>
  <c r="AM137" i="12"/>
  <c r="CF137" i="12" s="1"/>
  <c r="CG137" i="12"/>
  <c r="AM139" i="12"/>
  <c r="CF139" i="12" s="1"/>
  <c r="CG139" i="12"/>
  <c r="AM142" i="12"/>
  <c r="CF142" i="12" s="1"/>
  <c r="CG142" i="12"/>
  <c r="AM145" i="12"/>
  <c r="CF145" i="12" s="1"/>
  <c r="CG145" i="12"/>
  <c r="AM158" i="12"/>
  <c r="CF158" i="12" s="1"/>
  <c r="CG158" i="12"/>
  <c r="AU162" i="12"/>
  <c r="CF162" i="12" s="1"/>
  <c r="CG162" i="12"/>
  <c r="AM164" i="12"/>
  <c r="CF164" i="12" s="1"/>
  <c r="CG164" i="12"/>
  <c r="CF152" i="12"/>
  <c r="CH152" i="12" s="1"/>
  <c r="F32" i="24"/>
  <c r="G14" i="24"/>
  <c r="G16" i="24" s="1"/>
  <c r="G17" i="24" s="1"/>
  <c r="G18" i="24" s="1"/>
  <c r="G19" i="24" s="1"/>
  <c r="G20" i="24" s="1"/>
  <c r="G21" i="24" s="1"/>
  <c r="G22" i="24" s="1"/>
  <c r="G23" i="24" s="1"/>
  <c r="G24" i="24" s="1"/>
  <c r="G25" i="24" s="1"/>
  <c r="G26" i="24" s="1"/>
  <c r="G27" i="24" s="1"/>
  <c r="G28" i="24" s="1"/>
  <c r="G29" i="24" s="1"/>
  <c r="G30" i="24" s="1"/>
  <c r="G31" i="24" s="1"/>
  <c r="CH164" i="12" l="1"/>
  <c r="CH158" i="12"/>
  <c r="CH142" i="12"/>
  <c r="CH137" i="12"/>
  <c r="CH165" i="12"/>
  <c r="CH161" i="12"/>
  <c r="CH148" i="12"/>
  <c r="CH143" i="12"/>
  <c r="CH138" i="12"/>
  <c r="CH162" i="12"/>
  <c r="CH166" i="12"/>
  <c r="CH149" i="12"/>
  <c r="CH146" i="12"/>
  <c r="CH141" i="12"/>
  <c r="CH139" i="12"/>
  <c r="CH145" i="12"/>
  <c r="CH163" i="12"/>
  <c r="AQ144" i="12"/>
  <c r="AF89" i="12"/>
  <c r="AF30" i="12" l="1"/>
  <c r="AF94" i="12" l="1"/>
  <c r="AJ10" i="12" l="1"/>
  <c r="CB213" i="12"/>
  <c r="CE213" i="12" s="1"/>
  <c r="BX213" i="12"/>
  <c r="CA213" i="12" s="1"/>
  <c r="BT213" i="12"/>
  <c r="BW213" i="12" s="1"/>
  <c r="BP213" i="12"/>
  <c r="BS213" i="12" s="1"/>
  <c r="BL213" i="12"/>
  <c r="BO213" i="12" s="1"/>
  <c r="BH213" i="12"/>
  <c r="BK213" i="12" s="1"/>
  <c r="BD213" i="12"/>
  <c r="BG213" i="12" s="1"/>
  <c r="AZ213" i="12"/>
  <c r="BC213" i="12" s="1"/>
  <c r="AV213" i="12"/>
  <c r="AY213" i="12" s="1"/>
  <c r="AR213" i="12"/>
  <c r="AU213" i="12" s="1"/>
  <c r="AN213" i="12"/>
  <c r="AQ213" i="12" s="1"/>
  <c r="AJ213" i="12"/>
  <c r="CB212" i="12"/>
  <c r="CE212" i="12" s="1"/>
  <c r="BX212" i="12"/>
  <c r="CA212" i="12" s="1"/>
  <c r="BT212" i="12"/>
  <c r="BW212" i="12" s="1"/>
  <c r="BP212" i="12"/>
  <c r="BS212" i="12" s="1"/>
  <c r="BL212" i="12"/>
  <c r="BO212" i="12" s="1"/>
  <c r="BH212" i="12"/>
  <c r="BK212" i="12" s="1"/>
  <c r="BD212" i="12"/>
  <c r="BG212" i="12" s="1"/>
  <c r="AZ212" i="12"/>
  <c r="BC212" i="12" s="1"/>
  <c r="AV212" i="12"/>
  <c r="AY212" i="12" s="1"/>
  <c r="AR212" i="12"/>
  <c r="AU212" i="12" s="1"/>
  <c r="AN212" i="12"/>
  <c r="AQ212" i="12" s="1"/>
  <c r="AJ212" i="12"/>
  <c r="CB211" i="12"/>
  <c r="CE211" i="12" s="1"/>
  <c r="BX211" i="12"/>
  <c r="CA211" i="12" s="1"/>
  <c r="BT211" i="12"/>
  <c r="BW211" i="12" s="1"/>
  <c r="BP211" i="12"/>
  <c r="BS211" i="12" s="1"/>
  <c r="BL211" i="12"/>
  <c r="BO211" i="12" s="1"/>
  <c r="BH211" i="12"/>
  <c r="BK211" i="12" s="1"/>
  <c r="BD211" i="12"/>
  <c r="BG211" i="12" s="1"/>
  <c r="AZ211" i="12"/>
  <c r="BC211" i="12" s="1"/>
  <c r="AV211" i="12"/>
  <c r="AY211" i="12" s="1"/>
  <c r="AR211" i="12"/>
  <c r="AU211" i="12" s="1"/>
  <c r="AN211" i="12"/>
  <c r="AQ211" i="12" s="1"/>
  <c r="AJ211" i="12"/>
  <c r="CB210" i="12"/>
  <c r="CE210" i="12" s="1"/>
  <c r="BX210" i="12"/>
  <c r="CA210" i="12" s="1"/>
  <c r="BT210" i="12"/>
  <c r="BW210" i="12" s="1"/>
  <c r="BP210" i="12"/>
  <c r="BS210" i="12" s="1"/>
  <c r="BL210" i="12"/>
  <c r="BO210" i="12" s="1"/>
  <c r="BH210" i="12"/>
  <c r="BK210" i="12" s="1"/>
  <c r="BD210" i="12"/>
  <c r="BG210" i="12" s="1"/>
  <c r="AZ210" i="12"/>
  <c r="BC210" i="12" s="1"/>
  <c r="AV210" i="12"/>
  <c r="AY210" i="12" s="1"/>
  <c r="AR210" i="12"/>
  <c r="AU210" i="12" s="1"/>
  <c r="AN210" i="12"/>
  <c r="AQ210" i="12" s="1"/>
  <c r="AJ210" i="12"/>
  <c r="CB209" i="12"/>
  <c r="CE209" i="12" s="1"/>
  <c r="BX209" i="12"/>
  <c r="CA209" i="12" s="1"/>
  <c r="BT209" i="12"/>
  <c r="BW209" i="12" s="1"/>
  <c r="BP209" i="12"/>
  <c r="BS209" i="12" s="1"/>
  <c r="BL209" i="12"/>
  <c r="BO209" i="12" s="1"/>
  <c r="BH209" i="12"/>
  <c r="BK209" i="12" s="1"/>
  <c r="BD209" i="12"/>
  <c r="BG209" i="12" s="1"/>
  <c r="AZ209" i="12"/>
  <c r="BC209" i="12" s="1"/>
  <c r="AV209" i="12"/>
  <c r="AY209" i="12" s="1"/>
  <c r="AR209" i="12"/>
  <c r="AU209" i="12" s="1"/>
  <c r="AN209" i="12"/>
  <c r="AQ209" i="12" s="1"/>
  <c r="AJ209" i="12"/>
  <c r="CB207" i="12"/>
  <c r="CE207" i="12" s="1"/>
  <c r="BX207" i="12"/>
  <c r="CA207" i="12" s="1"/>
  <c r="BT207" i="12"/>
  <c r="BW207" i="12" s="1"/>
  <c r="BP207" i="12"/>
  <c r="BS207" i="12" s="1"/>
  <c r="BL207" i="12"/>
  <c r="BO207" i="12" s="1"/>
  <c r="BH207" i="12"/>
  <c r="BK207" i="12" s="1"/>
  <c r="BD207" i="12"/>
  <c r="BG207" i="12" s="1"/>
  <c r="AZ207" i="12"/>
  <c r="BC207" i="12" s="1"/>
  <c r="AV207" i="12"/>
  <c r="AY207" i="12" s="1"/>
  <c r="AN207" i="12"/>
  <c r="CE206" i="12"/>
  <c r="CA206" i="12"/>
  <c r="BW206" i="12"/>
  <c r="BS206" i="12"/>
  <c r="BO206" i="12"/>
  <c r="BK206" i="12"/>
  <c r="BG206" i="12"/>
  <c r="AY206" i="12"/>
  <c r="AU206" i="12"/>
  <c r="AQ206" i="12"/>
  <c r="BS205" i="12"/>
  <c r="BO205" i="12"/>
  <c r="BK205" i="12"/>
  <c r="BG205" i="12"/>
  <c r="BC205" i="12"/>
  <c r="AY205" i="12"/>
  <c r="AR205" i="12"/>
  <c r="CJ205" i="12" s="1"/>
  <c r="AQ205" i="12"/>
  <c r="CB204" i="12"/>
  <c r="CE204" i="12" s="1"/>
  <c r="BX204" i="12"/>
  <c r="CA204" i="12" s="1"/>
  <c r="BT204" i="12"/>
  <c r="BW204" i="12" s="1"/>
  <c r="BP204" i="12"/>
  <c r="BS204" i="12" s="1"/>
  <c r="BL204" i="12"/>
  <c r="BO204" i="12" s="1"/>
  <c r="BH204" i="12"/>
  <c r="BK204" i="12" s="1"/>
  <c r="BD204" i="12"/>
  <c r="BG204" i="12" s="1"/>
  <c r="AZ204" i="12"/>
  <c r="BC204" i="12" s="1"/>
  <c r="AV204" i="12"/>
  <c r="AY204" i="12" s="1"/>
  <c r="AR204" i="12"/>
  <c r="AU204" i="12" s="1"/>
  <c r="AN204" i="12"/>
  <c r="AQ204" i="12" s="1"/>
  <c r="AJ204" i="12"/>
  <c r="CB203" i="12"/>
  <c r="CE203" i="12" s="1"/>
  <c r="BX203" i="12"/>
  <c r="CA203" i="12" s="1"/>
  <c r="BT203" i="12"/>
  <c r="BW203" i="12" s="1"/>
  <c r="BP203" i="12"/>
  <c r="BS203" i="12" s="1"/>
  <c r="BL203" i="12"/>
  <c r="BO203" i="12" s="1"/>
  <c r="BH203" i="12"/>
  <c r="BK203" i="12" s="1"/>
  <c r="BD203" i="12"/>
  <c r="BG203" i="12" s="1"/>
  <c r="AZ203" i="12"/>
  <c r="BC203" i="12" s="1"/>
  <c r="AV203" i="12"/>
  <c r="AY203" i="12" s="1"/>
  <c r="AN203" i="12"/>
  <c r="CB202" i="12"/>
  <c r="CE202" i="12" s="1"/>
  <c r="BX202" i="12"/>
  <c r="CA202" i="12" s="1"/>
  <c r="BT202" i="12"/>
  <c r="BW202" i="12" s="1"/>
  <c r="BP202" i="12"/>
  <c r="BS202" i="12" s="1"/>
  <c r="BL202" i="12"/>
  <c r="BO202" i="12" s="1"/>
  <c r="BH202" i="12"/>
  <c r="BK202" i="12" s="1"/>
  <c r="BD202" i="12"/>
  <c r="BG202" i="12" s="1"/>
  <c r="AZ202" i="12"/>
  <c r="BC202" i="12" s="1"/>
  <c r="AV202" i="12"/>
  <c r="AY202" i="12" s="1"/>
  <c r="AR202" i="12"/>
  <c r="AU202" i="12" s="1"/>
  <c r="AN202" i="12"/>
  <c r="AQ202" i="12" s="1"/>
  <c r="AJ202" i="12"/>
  <c r="CB201" i="12"/>
  <c r="CE201" i="12" s="1"/>
  <c r="BX201" i="12"/>
  <c r="CA201" i="12" s="1"/>
  <c r="BT201" i="12"/>
  <c r="BW201" i="12" s="1"/>
  <c r="BP201" i="12"/>
  <c r="BS201" i="12" s="1"/>
  <c r="BL201" i="12"/>
  <c r="BO201" i="12" s="1"/>
  <c r="BH201" i="12"/>
  <c r="BK201" i="12" s="1"/>
  <c r="BD201" i="12"/>
  <c r="BG201" i="12" s="1"/>
  <c r="AZ201" i="12"/>
  <c r="BC201" i="12" s="1"/>
  <c r="AV201" i="12"/>
  <c r="AY201" i="12" s="1"/>
  <c r="AR201" i="12"/>
  <c r="AU201" i="12" s="1"/>
  <c r="AN201" i="12"/>
  <c r="AQ201" i="12" s="1"/>
  <c r="AJ201" i="12"/>
  <c r="BX200" i="12"/>
  <c r="CA200" i="12" s="1"/>
  <c r="BT200" i="12"/>
  <c r="BW200" i="12" s="1"/>
  <c r="BP200" i="12"/>
  <c r="BS200" i="12" s="1"/>
  <c r="BL200" i="12"/>
  <c r="BO200" i="12" s="1"/>
  <c r="BH200" i="12"/>
  <c r="BK200" i="12" s="1"/>
  <c r="BD200" i="12"/>
  <c r="BG200" i="12" s="1"/>
  <c r="AZ200" i="12"/>
  <c r="BC200" i="12" s="1"/>
  <c r="AV200" i="12"/>
  <c r="AY200" i="12" s="1"/>
  <c r="AQ200" i="12"/>
  <c r="AJ200" i="12"/>
  <c r="CB199" i="12"/>
  <c r="CE199" i="12" s="1"/>
  <c r="BX199" i="12"/>
  <c r="CA199" i="12" s="1"/>
  <c r="BT199" i="12"/>
  <c r="BW199" i="12" s="1"/>
  <c r="BP199" i="12"/>
  <c r="BS199" i="12" s="1"/>
  <c r="BL199" i="12"/>
  <c r="BO199" i="12" s="1"/>
  <c r="BH199" i="12"/>
  <c r="BK199" i="12" s="1"/>
  <c r="BD199" i="12"/>
  <c r="BG199" i="12" s="1"/>
  <c r="AZ199" i="12"/>
  <c r="BC199" i="12" s="1"/>
  <c r="AV199" i="12"/>
  <c r="AY199" i="12" s="1"/>
  <c r="AR199" i="12"/>
  <c r="AU199" i="12" s="1"/>
  <c r="AN199" i="12"/>
  <c r="AQ199" i="12" s="1"/>
  <c r="AJ199" i="12"/>
  <c r="BP198" i="12"/>
  <c r="BS198" i="12" s="1"/>
  <c r="BL198" i="12"/>
  <c r="BO198" i="12" s="1"/>
  <c r="BH198" i="12"/>
  <c r="BK198" i="12" s="1"/>
  <c r="BD198" i="12"/>
  <c r="BG198" i="12" s="1"/>
  <c r="AZ198" i="12"/>
  <c r="BC198" i="12" s="1"/>
  <c r="AV198" i="12"/>
  <c r="AY198" i="12" s="1"/>
  <c r="AR198" i="12"/>
  <c r="AU198" i="12" s="1"/>
  <c r="AN198" i="12"/>
  <c r="CE197" i="12"/>
  <c r="CA197" i="12"/>
  <c r="BW197" i="12"/>
  <c r="BS197" i="12"/>
  <c r="BO197" i="12"/>
  <c r="BK197" i="12"/>
  <c r="BG197" i="12"/>
  <c r="BC197" i="12"/>
  <c r="AY197" i="12"/>
  <c r="AU197" i="12"/>
  <c r="AQ197" i="12"/>
  <c r="CB195" i="12"/>
  <c r="CE195" i="12" s="1"/>
  <c r="BX195" i="12"/>
  <c r="CA195" i="12" s="1"/>
  <c r="BT195" i="12"/>
  <c r="BW195" i="12" s="1"/>
  <c r="BP195" i="12"/>
  <c r="BS195" i="12" s="1"/>
  <c r="BL195" i="12"/>
  <c r="BO195" i="12" s="1"/>
  <c r="BH195" i="12"/>
  <c r="BK195" i="12" s="1"/>
  <c r="BD195" i="12"/>
  <c r="BG195" i="12" s="1"/>
  <c r="AZ195" i="12"/>
  <c r="BC195" i="12" s="1"/>
  <c r="AV195" i="12"/>
  <c r="AY195" i="12" s="1"/>
  <c r="AR195" i="12"/>
  <c r="AU195" i="12" s="1"/>
  <c r="AN195" i="12"/>
  <c r="AQ195" i="12" s="1"/>
  <c r="AJ195" i="12"/>
  <c r="CJ195" i="12" s="1"/>
  <c r="BW194" i="12"/>
  <c r="BS194" i="12"/>
  <c r="BO194" i="12"/>
  <c r="BK194" i="12"/>
  <c r="BG194" i="12"/>
  <c r="BC194" i="12"/>
  <c r="AY194" i="12"/>
  <c r="AQ194" i="12"/>
  <c r="CB193" i="12"/>
  <c r="CE193" i="12" s="1"/>
  <c r="BX193" i="12"/>
  <c r="CA193" i="12" s="1"/>
  <c r="BT193" i="12"/>
  <c r="BW193" i="12" s="1"/>
  <c r="BP193" i="12"/>
  <c r="BS193" i="12" s="1"/>
  <c r="BL193" i="12"/>
  <c r="BO193" i="12" s="1"/>
  <c r="BH193" i="12"/>
  <c r="BK193" i="12" s="1"/>
  <c r="BD193" i="12"/>
  <c r="BG193" i="12" s="1"/>
  <c r="AZ193" i="12"/>
  <c r="BC193" i="12" s="1"/>
  <c r="AV193" i="12"/>
  <c r="AY193" i="12" s="1"/>
  <c r="AR193" i="12"/>
  <c r="AU193" i="12" s="1"/>
  <c r="AN193" i="12"/>
  <c r="AQ193" i="12" s="1"/>
  <c r="AJ193" i="12"/>
  <c r="CJ193" i="12" s="1"/>
  <c r="BP191" i="12"/>
  <c r="BS191" i="12" s="1"/>
  <c r="BO191" i="12"/>
  <c r="BK191" i="12"/>
  <c r="BG191" i="12"/>
  <c r="BC191" i="12"/>
  <c r="AY191" i="12"/>
  <c r="AU191" i="12"/>
  <c r="AQ191" i="12"/>
  <c r="AQ190" i="12"/>
  <c r="BP189" i="12"/>
  <c r="BS189" i="12" s="1"/>
  <c r="BL189" i="12"/>
  <c r="BO189" i="12" s="1"/>
  <c r="BH189" i="12"/>
  <c r="BK189" i="12" s="1"/>
  <c r="BD189" i="12"/>
  <c r="BG189" i="12" s="1"/>
  <c r="AZ189" i="12"/>
  <c r="BC189" i="12" s="1"/>
  <c r="AV189" i="12"/>
  <c r="AY189" i="12" s="1"/>
  <c r="AN189" i="12"/>
  <c r="AQ189" i="12" s="1"/>
  <c r="AJ189" i="12"/>
  <c r="CB188" i="12"/>
  <c r="CE188" i="12" s="1"/>
  <c r="BX188" i="12"/>
  <c r="CA188" i="12" s="1"/>
  <c r="BT188" i="12"/>
  <c r="BW188" i="12" s="1"/>
  <c r="BP188" i="12"/>
  <c r="BS188" i="12" s="1"/>
  <c r="BL188" i="12"/>
  <c r="BO188" i="12" s="1"/>
  <c r="BH188" i="12"/>
  <c r="BK188" i="12" s="1"/>
  <c r="BD188" i="12"/>
  <c r="BG188" i="12" s="1"/>
  <c r="AZ188" i="12"/>
  <c r="BC188" i="12" s="1"/>
  <c r="AV188" i="12"/>
  <c r="AY188" i="12" s="1"/>
  <c r="AR188" i="12"/>
  <c r="AU188" i="12" s="1"/>
  <c r="AN188" i="12"/>
  <c r="AQ188" i="12" s="1"/>
  <c r="AJ188" i="12"/>
  <c r="CB187" i="12"/>
  <c r="CE187" i="12" s="1"/>
  <c r="BX187" i="12"/>
  <c r="CA187" i="12" s="1"/>
  <c r="BT187" i="12"/>
  <c r="BW187" i="12" s="1"/>
  <c r="BP187" i="12"/>
  <c r="BS187" i="12" s="1"/>
  <c r="BL187" i="12"/>
  <c r="BO187" i="12" s="1"/>
  <c r="BH187" i="12"/>
  <c r="BK187" i="12" s="1"/>
  <c r="BD187" i="12"/>
  <c r="BG187" i="12" s="1"/>
  <c r="AZ187" i="12"/>
  <c r="BC187" i="12" s="1"/>
  <c r="AV187" i="12"/>
  <c r="AY187" i="12" s="1"/>
  <c r="AR187" i="12"/>
  <c r="AU187" i="12" s="1"/>
  <c r="AN187" i="12"/>
  <c r="AQ187" i="12" s="1"/>
  <c r="AJ187" i="12"/>
  <c r="CE186" i="12"/>
  <c r="CA186" i="12"/>
  <c r="BW186" i="12"/>
  <c r="BS186" i="12"/>
  <c r="BO186" i="12"/>
  <c r="BK186" i="12"/>
  <c r="BG186" i="12"/>
  <c r="BC186" i="12"/>
  <c r="AY186" i="12"/>
  <c r="AU186" i="12"/>
  <c r="AQ186" i="12"/>
  <c r="CB185" i="12"/>
  <c r="CE185" i="12" s="1"/>
  <c r="BX185" i="12"/>
  <c r="CA185" i="12" s="1"/>
  <c r="BT185" i="12"/>
  <c r="BW185" i="12" s="1"/>
  <c r="BP185" i="12"/>
  <c r="BS185" i="12" s="1"/>
  <c r="BL185" i="12"/>
  <c r="BO185" i="12" s="1"/>
  <c r="BH185" i="12"/>
  <c r="BK185" i="12" s="1"/>
  <c r="BD185" i="12"/>
  <c r="BG185" i="12" s="1"/>
  <c r="AZ185" i="12"/>
  <c r="BC185" i="12" s="1"/>
  <c r="AV185" i="12"/>
  <c r="AY185" i="12" s="1"/>
  <c r="AR185" i="12"/>
  <c r="AU185" i="12" s="1"/>
  <c r="AN185" i="12"/>
  <c r="AQ185" i="12" s="1"/>
  <c r="AJ185" i="12"/>
  <c r="CJ185" i="12" s="1"/>
  <c r="CB184" i="12"/>
  <c r="CE184" i="12" s="1"/>
  <c r="BX184" i="12"/>
  <c r="CA184" i="12" s="1"/>
  <c r="BT184" i="12"/>
  <c r="BW184" i="12" s="1"/>
  <c r="BP184" i="12"/>
  <c r="BS184" i="12" s="1"/>
  <c r="BL184" i="12"/>
  <c r="BO184" i="12" s="1"/>
  <c r="BH184" i="12"/>
  <c r="BK184" i="12" s="1"/>
  <c r="BD184" i="12"/>
  <c r="BG184" i="12" s="1"/>
  <c r="AZ184" i="12"/>
  <c r="BC184" i="12" s="1"/>
  <c r="AV184" i="12"/>
  <c r="AY184" i="12" s="1"/>
  <c r="AR184" i="12"/>
  <c r="AU184" i="12" s="1"/>
  <c r="AN184" i="12"/>
  <c r="AQ184" i="12" s="1"/>
  <c r="AJ184" i="12"/>
  <c r="CJ184" i="12" s="1"/>
  <c r="CB183" i="12"/>
  <c r="CE183" i="12" s="1"/>
  <c r="BX183" i="12"/>
  <c r="CA183" i="12" s="1"/>
  <c r="BT183" i="12"/>
  <c r="BW183" i="12" s="1"/>
  <c r="BP183" i="12"/>
  <c r="BS183" i="12" s="1"/>
  <c r="BL183" i="12"/>
  <c r="BO183" i="12" s="1"/>
  <c r="BH183" i="12"/>
  <c r="BK183" i="12" s="1"/>
  <c r="BD183" i="12"/>
  <c r="BG183" i="12" s="1"/>
  <c r="AZ183" i="12"/>
  <c r="BC183" i="12" s="1"/>
  <c r="AV183" i="12"/>
  <c r="AY183" i="12" s="1"/>
  <c r="AR183" i="12"/>
  <c r="AU183" i="12" s="1"/>
  <c r="AN183" i="12"/>
  <c r="AQ183" i="12" s="1"/>
  <c r="AJ183" i="12"/>
  <c r="CJ183" i="12" s="1"/>
  <c r="BP182" i="12"/>
  <c r="BS182" i="12" s="1"/>
  <c r="BL182" i="12"/>
  <c r="BO182" i="12" s="1"/>
  <c r="BH182" i="12"/>
  <c r="BK182" i="12" s="1"/>
  <c r="BD182" i="12"/>
  <c r="BG182" i="12" s="1"/>
  <c r="AZ182" i="12"/>
  <c r="BC182" i="12" s="1"/>
  <c r="AV182" i="12"/>
  <c r="AY182" i="12" s="1"/>
  <c r="AN182" i="12"/>
  <c r="CB181" i="12"/>
  <c r="CE181" i="12" s="1"/>
  <c r="BX181" i="12"/>
  <c r="CA181" i="12" s="1"/>
  <c r="BT181" i="12"/>
  <c r="BW181" i="12" s="1"/>
  <c r="BP181" i="12"/>
  <c r="BS181" i="12" s="1"/>
  <c r="BL181" i="12"/>
  <c r="BO181" i="12" s="1"/>
  <c r="BH181" i="12"/>
  <c r="BK181" i="12" s="1"/>
  <c r="BD181" i="12"/>
  <c r="BG181" i="12" s="1"/>
  <c r="AZ181" i="12"/>
  <c r="BC181" i="12" s="1"/>
  <c r="AV181" i="12"/>
  <c r="AY181" i="12" s="1"/>
  <c r="AR181" i="12"/>
  <c r="AU181" i="12" s="1"/>
  <c r="AN181" i="12"/>
  <c r="AQ181" i="12" s="1"/>
  <c r="AJ181" i="12"/>
  <c r="CE180" i="12"/>
  <c r="CA180" i="12"/>
  <c r="BT180" i="12"/>
  <c r="BW180" i="12" s="1"/>
  <c r="BP180" i="12"/>
  <c r="BS180" i="12" s="1"/>
  <c r="BL180" i="12"/>
  <c r="BO180" i="12" s="1"/>
  <c r="BH180" i="12"/>
  <c r="BK180" i="12" s="1"/>
  <c r="BD180" i="12"/>
  <c r="BG180" i="12" s="1"/>
  <c r="BC180" i="12"/>
  <c r="AY180" i="12"/>
  <c r="AU180" i="12"/>
  <c r="AQ180" i="12"/>
  <c r="CB179" i="12"/>
  <c r="CE179" i="12" s="1"/>
  <c r="BX179" i="12"/>
  <c r="CA179" i="12" s="1"/>
  <c r="BT179" i="12"/>
  <c r="BW179" i="12" s="1"/>
  <c r="BP179" i="12"/>
  <c r="BS179" i="12" s="1"/>
  <c r="BL179" i="12"/>
  <c r="BO179" i="12" s="1"/>
  <c r="BH179" i="12"/>
  <c r="BK179" i="12" s="1"/>
  <c r="BD179" i="12"/>
  <c r="BG179" i="12" s="1"/>
  <c r="AZ179" i="12"/>
  <c r="BC179" i="12" s="1"/>
  <c r="AV179" i="12"/>
  <c r="AY179" i="12" s="1"/>
  <c r="AR179" i="12"/>
  <c r="AU179" i="12" s="1"/>
  <c r="AN179" i="12"/>
  <c r="AQ179" i="12" s="1"/>
  <c r="AJ179" i="12"/>
  <c r="CB177" i="12"/>
  <c r="CE177" i="12" s="1"/>
  <c r="BX177" i="12"/>
  <c r="CA177" i="12" s="1"/>
  <c r="BT177" i="12"/>
  <c r="BW177" i="12" s="1"/>
  <c r="BP177" i="12"/>
  <c r="BS177" i="12" s="1"/>
  <c r="BL177" i="12"/>
  <c r="BO177" i="12" s="1"/>
  <c r="BH177" i="12"/>
  <c r="BK177" i="12" s="1"/>
  <c r="BD177" i="12"/>
  <c r="BG177" i="12" s="1"/>
  <c r="AZ177" i="12"/>
  <c r="BC177" i="12" s="1"/>
  <c r="AV177" i="12"/>
  <c r="AY177" i="12" s="1"/>
  <c r="AR177" i="12"/>
  <c r="AU177" i="12" s="1"/>
  <c r="AN177" i="12"/>
  <c r="AQ177" i="12" s="1"/>
  <c r="AJ177" i="12"/>
  <c r="CB176" i="12"/>
  <c r="CE176" i="12" s="1"/>
  <c r="BX176" i="12"/>
  <c r="CA176" i="12" s="1"/>
  <c r="BT176" i="12"/>
  <c r="BW176" i="12" s="1"/>
  <c r="BP176" i="12"/>
  <c r="BS176" i="12" s="1"/>
  <c r="BL176" i="12"/>
  <c r="BO176" i="12" s="1"/>
  <c r="BH176" i="12"/>
  <c r="BK176" i="12" s="1"/>
  <c r="BD176" i="12"/>
  <c r="BG176" i="12" s="1"/>
  <c r="AZ176" i="12"/>
  <c r="BC176" i="12" s="1"/>
  <c r="AV176" i="12"/>
  <c r="AY176" i="12" s="1"/>
  <c r="AR176" i="12"/>
  <c r="AU176" i="12" s="1"/>
  <c r="AN176" i="12"/>
  <c r="AQ176" i="12" s="1"/>
  <c r="AJ176" i="12"/>
  <c r="CB175" i="12"/>
  <c r="CE175" i="12" s="1"/>
  <c r="BX175" i="12"/>
  <c r="CA175" i="12" s="1"/>
  <c r="BT175" i="12"/>
  <c r="BW175" i="12" s="1"/>
  <c r="BP175" i="12"/>
  <c r="BS175" i="12" s="1"/>
  <c r="BL175" i="12"/>
  <c r="BO175" i="12" s="1"/>
  <c r="BH175" i="12"/>
  <c r="BK175" i="12" s="1"/>
  <c r="BD175" i="12"/>
  <c r="BG175" i="12" s="1"/>
  <c r="AZ175" i="12"/>
  <c r="BC175" i="12" s="1"/>
  <c r="AV175" i="12"/>
  <c r="AY175" i="12" s="1"/>
  <c r="AR175" i="12"/>
  <c r="AU175" i="12" s="1"/>
  <c r="AN175" i="12"/>
  <c r="AQ175" i="12" s="1"/>
  <c r="AJ175" i="12"/>
  <c r="CE174" i="12"/>
  <c r="CA174" i="12"/>
  <c r="BW174" i="12"/>
  <c r="BS174" i="12"/>
  <c r="BO174" i="12"/>
  <c r="BK174" i="12"/>
  <c r="BG174" i="12"/>
  <c r="BC174" i="12"/>
  <c r="AY174" i="12"/>
  <c r="AR174" i="12"/>
  <c r="CJ174" i="12" s="1"/>
  <c r="AQ174" i="12"/>
  <c r="CB173" i="12"/>
  <c r="CE173" i="12" s="1"/>
  <c r="BX173" i="12"/>
  <c r="CA173" i="12" s="1"/>
  <c r="BT173" i="12"/>
  <c r="BW173" i="12" s="1"/>
  <c r="BP173" i="12"/>
  <c r="BS173" i="12" s="1"/>
  <c r="BL173" i="12"/>
  <c r="BO173" i="12" s="1"/>
  <c r="BH173" i="12"/>
  <c r="BK173" i="12" s="1"/>
  <c r="BD173" i="12"/>
  <c r="BG173" i="12" s="1"/>
  <c r="AZ173" i="12"/>
  <c r="BC173" i="12" s="1"/>
  <c r="AV173" i="12"/>
  <c r="AY173" i="12" s="1"/>
  <c r="AR173" i="12"/>
  <c r="AU173" i="12" s="1"/>
  <c r="AN173" i="12"/>
  <c r="AQ173" i="12" s="1"/>
  <c r="AJ173" i="12"/>
  <c r="CE172" i="12"/>
  <c r="CA172" i="12"/>
  <c r="BW172" i="12"/>
  <c r="BS172" i="12"/>
  <c r="BO172" i="12"/>
  <c r="BK172" i="12"/>
  <c r="AQ172" i="12"/>
  <c r="AM172" i="12"/>
  <c r="CB171" i="12"/>
  <c r="CE171" i="12" s="1"/>
  <c r="BX171" i="12"/>
  <c r="CA171" i="12" s="1"/>
  <c r="BT171" i="12"/>
  <c r="BW171" i="12" s="1"/>
  <c r="BP171" i="12"/>
  <c r="BS171" i="12" s="1"/>
  <c r="BL171" i="12"/>
  <c r="BO171" i="12" s="1"/>
  <c r="BH171" i="12"/>
  <c r="BK171" i="12" s="1"/>
  <c r="BD171" i="12"/>
  <c r="BG171" i="12" s="1"/>
  <c r="AZ171" i="12"/>
  <c r="BC171" i="12" s="1"/>
  <c r="AV171" i="12"/>
  <c r="AY171" i="12" s="1"/>
  <c r="AR171" i="12"/>
  <c r="AU171" i="12" s="1"/>
  <c r="AN171" i="12"/>
  <c r="AQ171" i="12" s="1"/>
  <c r="AJ171" i="12"/>
  <c r="CE170" i="12"/>
  <c r="BO170" i="12"/>
  <c r="BH170" i="12"/>
  <c r="BK170" i="12" s="1"/>
  <c r="BG170" i="12"/>
  <c r="AQ170" i="12"/>
  <c r="AM170" i="12"/>
  <c r="CB169" i="12"/>
  <c r="CE169" i="12" s="1"/>
  <c r="BX169" i="12"/>
  <c r="CA169" i="12" s="1"/>
  <c r="BT169" i="12"/>
  <c r="BW169" i="12" s="1"/>
  <c r="BP169" i="12"/>
  <c r="BS169" i="12" s="1"/>
  <c r="BL169" i="12"/>
  <c r="BO169" i="12" s="1"/>
  <c r="BH169" i="12"/>
  <c r="BK169" i="12" s="1"/>
  <c r="BD169" i="12"/>
  <c r="BG169" i="12" s="1"/>
  <c r="AZ169" i="12"/>
  <c r="BC169" i="12" s="1"/>
  <c r="AV169" i="12"/>
  <c r="AY169" i="12" s="1"/>
  <c r="AR169" i="12"/>
  <c r="AU169" i="12" s="1"/>
  <c r="AN169" i="12"/>
  <c r="AQ169" i="12" s="1"/>
  <c r="AJ169" i="12"/>
  <c r="CB168" i="12"/>
  <c r="CE168" i="12" s="1"/>
  <c r="BX168" i="12"/>
  <c r="CA168" i="12" s="1"/>
  <c r="BT168" i="12"/>
  <c r="BW168" i="12" s="1"/>
  <c r="BP168" i="12"/>
  <c r="BS168" i="12" s="1"/>
  <c r="BL168" i="12"/>
  <c r="BO168" i="12" s="1"/>
  <c r="BH168" i="12"/>
  <c r="BK168" i="12" s="1"/>
  <c r="BD168" i="12"/>
  <c r="BG168" i="12" s="1"/>
  <c r="AZ168" i="12"/>
  <c r="BC168" i="12" s="1"/>
  <c r="AV168" i="12"/>
  <c r="AY168" i="12" s="1"/>
  <c r="AR168" i="12"/>
  <c r="AU168" i="12" s="1"/>
  <c r="AN168" i="12"/>
  <c r="AQ168" i="12" s="1"/>
  <c r="AJ168" i="12"/>
  <c r="CE167" i="12"/>
  <c r="BX167" i="12"/>
  <c r="CA167" i="12" s="1"/>
  <c r="BT167" i="12"/>
  <c r="BW167" i="12" s="1"/>
  <c r="BP167" i="12"/>
  <c r="BS167" i="12" s="1"/>
  <c r="BL167" i="12"/>
  <c r="BO167" i="12" s="1"/>
  <c r="BH167" i="12"/>
  <c r="BK167" i="12" s="1"/>
  <c r="BD167" i="12"/>
  <c r="BG167" i="12" s="1"/>
  <c r="BC167" i="12"/>
  <c r="AU167" i="12"/>
  <c r="AN167" i="12"/>
  <c r="CJ167" i="12" s="1"/>
  <c r="CA160" i="12"/>
  <c r="BW160" i="12"/>
  <c r="BS160" i="12"/>
  <c r="BL160" i="12"/>
  <c r="BO160" i="12" s="1"/>
  <c r="BH160" i="12"/>
  <c r="BK160" i="12" s="1"/>
  <c r="BD160" i="12"/>
  <c r="BG160" i="12" s="1"/>
  <c r="BC160" i="12"/>
  <c r="AY160" i="12"/>
  <c r="AU160" i="12"/>
  <c r="AN160" i="12"/>
  <c r="CJ160" i="12" s="1"/>
  <c r="CB159" i="12"/>
  <c r="CE159" i="12" s="1"/>
  <c r="BX159" i="12"/>
  <c r="CA159" i="12" s="1"/>
  <c r="BT159" i="12"/>
  <c r="BW159" i="12" s="1"/>
  <c r="BP159" i="12"/>
  <c r="BS159" i="12" s="1"/>
  <c r="BL159" i="12"/>
  <c r="BO159" i="12" s="1"/>
  <c r="BH159" i="12"/>
  <c r="BK159" i="12" s="1"/>
  <c r="BD159" i="12"/>
  <c r="BG159" i="12" s="1"/>
  <c r="AZ159" i="12"/>
  <c r="BC159" i="12" s="1"/>
  <c r="AV159" i="12"/>
  <c r="AY159" i="12" s="1"/>
  <c r="AR159" i="12"/>
  <c r="AQ159" i="12"/>
  <c r="BW157" i="12"/>
  <c r="BP157" i="12"/>
  <c r="BS157" i="12" s="1"/>
  <c r="BL157" i="12"/>
  <c r="BO157" i="12" s="1"/>
  <c r="BH157" i="12"/>
  <c r="BK157" i="12" s="1"/>
  <c r="BG157" i="12"/>
  <c r="AQ157" i="12"/>
  <c r="BP156" i="12"/>
  <c r="BS156" i="12" s="1"/>
  <c r="BL156" i="12"/>
  <c r="BO156" i="12" s="1"/>
  <c r="BH156" i="12"/>
  <c r="BK156" i="12" s="1"/>
  <c r="BG156" i="12"/>
  <c r="AQ156" i="12"/>
  <c r="CB154" i="12"/>
  <c r="CE154" i="12" s="1"/>
  <c r="BX154" i="12"/>
  <c r="CA154" i="12" s="1"/>
  <c r="BT154" i="12"/>
  <c r="BW154" i="12" s="1"/>
  <c r="BP154" i="12"/>
  <c r="BS154" i="12" s="1"/>
  <c r="BL154" i="12"/>
  <c r="BO154" i="12" s="1"/>
  <c r="BH154" i="12"/>
  <c r="BK154" i="12" s="1"/>
  <c r="BD154" i="12"/>
  <c r="BG154" i="12" s="1"/>
  <c r="BC154" i="12"/>
  <c r="AV154" i="12"/>
  <c r="AU154" i="12"/>
  <c r="AQ154" i="12"/>
  <c r="AM151" i="12"/>
  <c r="AM147" i="12"/>
  <c r="AM144" i="12"/>
  <c r="BW136" i="12"/>
  <c r="BS136" i="12"/>
  <c r="BO136" i="12"/>
  <c r="BK136" i="12"/>
  <c r="BG136" i="12"/>
  <c r="BC136" i="12"/>
  <c r="AV136" i="12"/>
  <c r="AY136" i="12" s="1"/>
  <c r="AR136" i="12"/>
  <c r="AQ136" i="12"/>
  <c r="CB135" i="12"/>
  <c r="CE135" i="12" s="1"/>
  <c r="BX135" i="12"/>
  <c r="CA135" i="12" s="1"/>
  <c r="BT135" i="12"/>
  <c r="BW135" i="12" s="1"/>
  <c r="BP135" i="12"/>
  <c r="BS135" i="12" s="1"/>
  <c r="BL135" i="12"/>
  <c r="BO135" i="12" s="1"/>
  <c r="BH135" i="12"/>
  <c r="BK135" i="12" s="1"/>
  <c r="BD135" i="12"/>
  <c r="BG135" i="12" s="1"/>
  <c r="AZ135" i="12"/>
  <c r="BC135" i="12" s="1"/>
  <c r="AV135" i="12"/>
  <c r="AY135" i="12" s="1"/>
  <c r="AR135" i="12"/>
  <c r="AU135" i="12" s="1"/>
  <c r="AN135" i="12"/>
  <c r="AQ135" i="12" s="1"/>
  <c r="AJ135" i="12"/>
  <c r="CJ135" i="12" s="1"/>
  <c r="CE132" i="12"/>
  <c r="CA132" i="12"/>
  <c r="BW132" i="12"/>
  <c r="BS132" i="12"/>
  <c r="BO132" i="12"/>
  <c r="BK132" i="12"/>
  <c r="BG132" i="12"/>
  <c r="BC132" i="12"/>
  <c r="AY132" i="12"/>
  <c r="AU132" i="12"/>
  <c r="AQ132" i="12"/>
  <c r="CB131" i="12"/>
  <c r="CE131" i="12" s="1"/>
  <c r="BX131" i="12"/>
  <c r="CA131" i="12" s="1"/>
  <c r="BT131" i="12"/>
  <c r="BW131" i="12" s="1"/>
  <c r="BP131" i="12"/>
  <c r="BS131" i="12" s="1"/>
  <c r="BL131" i="12"/>
  <c r="BO131" i="12" s="1"/>
  <c r="BH131" i="12"/>
  <c r="BK131" i="12" s="1"/>
  <c r="BD131" i="12"/>
  <c r="BG131" i="12" s="1"/>
  <c r="AZ131" i="12"/>
  <c r="BC131" i="12" s="1"/>
  <c r="AV131" i="12"/>
  <c r="AY131" i="12" s="1"/>
  <c r="AR131" i="12"/>
  <c r="AU131" i="12" s="1"/>
  <c r="AN131" i="12"/>
  <c r="AQ131" i="12" s="1"/>
  <c r="AJ131" i="12"/>
  <c r="CB130" i="12"/>
  <c r="CE130" i="12" s="1"/>
  <c r="BX130" i="12"/>
  <c r="CA130" i="12" s="1"/>
  <c r="BT130" i="12"/>
  <c r="BW130" i="12" s="1"/>
  <c r="BP130" i="12"/>
  <c r="BS130" i="12" s="1"/>
  <c r="BL130" i="12"/>
  <c r="BO130" i="12" s="1"/>
  <c r="BH130" i="12"/>
  <c r="BK130" i="12" s="1"/>
  <c r="BD130" i="12"/>
  <c r="BG130" i="12" s="1"/>
  <c r="AZ130" i="12"/>
  <c r="BC130" i="12" s="1"/>
  <c r="AV130" i="12"/>
  <c r="AY130" i="12" s="1"/>
  <c r="AR130" i="12"/>
  <c r="AU130" i="12" s="1"/>
  <c r="AN130" i="12"/>
  <c r="AQ130" i="12" s="1"/>
  <c r="AJ130" i="12"/>
  <c r="CB128" i="12"/>
  <c r="CE128" i="12" s="1"/>
  <c r="BX128" i="12"/>
  <c r="CA128" i="12" s="1"/>
  <c r="BT128" i="12"/>
  <c r="BW128" i="12" s="1"/>
  <c r="BP128" i="12"/>
  <c r="BS128" i="12" s="1"/>
  <c r="BL128" i="12"/>
  <c r="BO128" i="12" s="1"/>
  <c r="BH128" i="12"/>
  <c r="BK128" i="12" s="1"/>
  <c r="BD128" i="12"/>
  <c r="BG128" i="12" s="1"/>
  <c r="AZ128" i="12"/>
  <c r="BC128" i="12" s="1"/>
  <c r="AV128" i="12"/>
  <c r="AY128" i="12" s="1"/>
  <c r="AR128" i="12"/>
  <c r="AU128" i="12" s="1"/>
  <c r="AN128" i="12"/>
  <c r="AQ128" i="12" s="1"/>
  <c r="AJ128" i="12"/>
  <c r="CB127" i="12"/>
  <c r="CE127" i="12" s="1"/>
  <c r="BX127" i="12"/>
  <c r="CA127" i="12" s="1"/>
  <c r="BT127" i="12"/>
  <c r="BW127" i="12" s="1"/>
  <c r="BP127" i="12"/>
  <c r="BS127" i="12" s="1"/>
  <c r="BL127" i="12"/>
  <c r="BO127" i="12" s="1"/>
  <c r="BH127" i="12"/>
  <c r="BK127" i="12" s="1"/>
  <c r="BD127" i="12"/>
  <c r="BG127" i="12" s="1"/>
  <c r="AZ127" i="12"/>
  <c r="BC127" i="12" s="1"/>
  <c r="AV127" i="12"/>
  <c r="AY127" i="12" s="1"/>
  <c r="AR127" i="12"/>
  <c r="AU127" i="12" s="1"/>
  <c r="AN127" i="12"/>
  <c r="AQ127" i="12" s="1"/>
  <c r="AJ127" i="12"/>
  <c r="CB126" i="12"/>
  <c r="CE126" i="12" s="1"/>
  <c r="BX126" i="12"/>
  <c r="CA126" i="12" s="1"/>
  <c r="BT126" i="12"/>
  <c r="BW126" i="12" s="1"/>
  <c r="BP126" i="12"/>
  <c r="BS126" i="12" s="1"/>
  <c r="BL126" i="12"/>
  <c r="BO126" i="12" s="1"/>
  <c r="BH126" i="12"/>
  <c r="BK126" i="12" s="1"/>
  <c r="BD126" i="12"/>
  <c r="BG126" i="12" s="1"/>
  <c r="AZ126" i="12"/>
  <c r="BC126" i="12" s="1"/>
  <c r="AV126" i="12"/>
  <c r="AY126" i="12" s="1"/>
  <c r="AR126" i="12"/>
  <c r="AU126" i="12" s="1"/>
  <c r="AN126" i="12"/>
  <c r="AQ126" i="12" s="1"/>
  <c r="AJ126" i="12"/>
  <c r="CA125" i="12"/>
  <c r="BW125" i="12"/>
  <c r="BS125" i="12"/>
  <c r="BO125" i="12"/>
  <c r="BK125" i="12"/>
  <c r="BG125" i="12"/>
  <c r="BC125" i="12"/>
  <c r="AU125" i="12"/>
  <c r="AQ125" i="12"/>
  <c r="CE124" i="12"/>
  <c r="CA124" i="12"/>
  <c r="BW124" i="12"/>
  <c r="BS124" i="12"/>
  <c r="BO124" i="12"/>
  <c r="BK124" i="12"/>
  <c r="BG124" i="12"/>
  <c r="BC124" i="12"/>
  <c r="AY124" i="12"/>
  <c r="AU124" i="12"/>
  <c r="AQ124" i="12"/>
  <c r="CB123" i="12"/>
  <c r="CE123" i="12" s="1"/>
  <c r="BX123" i="12"/>
  <c r="CA123" i="12" s="1"/>
  <c r="BT123" i="12"/>
  <c r="BW123" i="12" s="1"/>
  <c r="BP123" i="12"/>
  <c r="BS123" i="12" s="1"/>
  <c r="BL123" i="12"/>
  <c r="BO123" i="12" s="1"/>
  <c r="BH123" i="12"/>
  <c r="BK123" i="12" s="1"/>
  <c r="BD123" i="12"/>
  <c r="BG123" i="12" s="1"/>
  <c r="AZ123" i="12"/>
  <c r="BC123" i="12" s="1"/>
  <c r="AV123" i="12"/>
  <c r="AY123" i="12" s="1"/>
  <c r="AR123" i="12"/>
  <c r="AU123" i="12" s="1"/>
  <c r="AN123" i="12"/>
  <c r="AQ123" i="12" s="1"/>
  <c r="AJ123" i="12"/>
  <c r="CE122" i="12"/>
  <c r="CA122" i="12"/>
  <c r="BW122" i="12"/>
  <c r="BS122" i="12"/>
  <c r="BO122" i="12"/>
  <c r="BK122" i="12"/>
  <c r="BG122" i="12"/>
  <c r="AQ122" i="12"/>
  <c r="CB121" i="12"/>
  <c r="CE121" i="12" s="1"/>
  <c r="BX121" i="12"/>
  <c r="CA121" i="12" s="1"/>
  <c r="BT121" i="12"/>
  <c r="BW121" i="12" s="1"/>
  <c r="BP121" i="12"/>
  <c r="BS121" i="12" s="1"/>
  <c r="BL121" i="12"/>
  <c r="BO121" i="12" s="1"/>
  <c r="BH121" i="12"/>
  <c r="BK121" i="12" s="1"/>
  <c r="BD121" i="12"/>
  <c r="BG121" i="12" s="1"/>
  <c r="AZ121" i="12"/>
  <c r="BC121" i="12" s="1"/>
  <c r="AV121" i="12"/>
  <c r="AY121" i="12" s="1"/>
  <c r="AR121" i="12"/>
  <c r="AU121" i="12" s="1"/>
  <c r="AN121" i="12"/>
  <c r="CB120" i="12"/>
  <c r="CE120" i="12" s="1"/>
  <c r="BX120" i="12"/>
  <c r="CA120" i="12" s="1"/>
  <c r="BT120" i="12"/>
  <c r="BW120" i="12" s="1"/>
  <c r="BP120" i="12"/>
  <c r="BS120" i="12" s="1"/>
  <c r="BL120" i="12"/>
  <c r="BO120" i="12" s="1"/>
  <c r="BH120" i="12"/>
  <c r="BK120" i="12" s="1"/>
  <c r="BD120" i="12"/>
  <c r="BG120" i="12" s="1"/>
  <c r="AZ120" i="12"/>
  <c r="BC120" i="12" s="1"/>
  <c r="AV120" i="12"/>
  <c r="AY120" i="12" s="1"/>
  <c r="AR120" i="12"/>
  <c r="AU120" i="12" s="1"/>
  <c r="AN120" i="12"/>
  <c r="AQ120" i="12" s="1"/>
  <c r="AJ120" i="12"/>
  <c r="CB119" i="12"/>
  <c r="CE119" i="12" s="1"/>
  <c r="BX119" i="12"/>
  <c r="CA119" i="12" s="1"/>
  <c r="BT119" i="12"/>
  <c r="BW119" i="12" s="1"/>
  <c r="BP119" i="12"/>
  <c r="BS119" i="12" s="1"/>
  <c r="BL119" i="12"/>
  <c r="BO119" i="12" s="1"/>
  <c r="BH119" i="12"/>
  <c r="BK119" i="12" s="1"/>
  <c r="BD119" i="12"/>
  <c r="BG119" i="12" s="1"/>
  <c r="AZ119" i="12"/>
  <c r="BC119" i="12" s="1"/>
  <c r="AV119" i="12"/>
  <c r="AY119" i="12" s="1"/>
  <c r="AR119" i="12"/>
  <c r="AU119" i="12" s="1"/>
  <c r="AN119" i="12"/>
  <c r="AQ119" i="12" s="1"/>
  <c r="AJ119" i="12"/>
  <c r="CE116" i="12"/>
  <c r="BX116" i="12"/>
  <c r="CA116" i="12" s="1"/>
  <c r="BT116" i="12"/>
  <c r="BW116" i="12" s="1"/>
  <c r="BP116" i="12"/>
  <c r="BS116" i="12" s="1"/>
  <c r="BL116" i="12"/>
  <c r="BO116" i="12" s="1"/>
  <c r="BH116" i="12"/>
  <c r="BK116" i="12" s="1"/>
  <c r="BD116" i="12"/>
  <c r="BG116" i="12" s="1"/>
  <c r="AZ116" i="12"/>
  <c r="BC116" i="12" s="1"/>
  <c r="AV116" i="12"/>
  <c r="AY116" i="12" s="1"/>
  <c r="AR116" i="12"/>
  <c r="CJ116" i="12" s="1"/>
  <c r="AQ116" i="12"/>
  <c r="CB115" i="12"/>
  <c r="CE115" i="12" s="1"/>
  <c r="BX115" i="12"/>
  <c r="CA115" i="12" s="1"/>
  <c r="BT115" i="12"/>
  <c r="BW115" i="12" s="1"/>
  <c r="BP115" i="12"/>
  <c r="BS115" i="12" s="1"/>
  <c r="BL115" i="12"/>
  <c r="BO115" i="12" s="1"/>
  <c r="BH115" i="12"/>
  <c r="BK115" i="12" s="1"/>
  <c r="BD115" i="12"/>
  <c r="BG115" i="12" s="1"/>
  <c r="AZ115" i="12"/>
  <c r="BC115" i="12" s="1"/>
  <c r="AV115" i="12"/>
  <c r="AY115" i="12" s="1"/>
  <c r="AR115" i="12"/>
  <c r="AU115" i="12" s="1"/>
  <c r="AN115" i="12"/>
  <c r="AQ115" i="12" s="1"/>
  <c r="AJ115" i="12"/>
  <c r="CB114" i="12"/>
  <c r="CE114" i="12" s="1"/>
  <c r="BX114" i="12"/>
  <c r="CA114" i="12" s="1"/>
  <c r="BT114" i="12"/>
  <c r="BW114" i="12" s="1"/>
  <c r="BP114" i="12"/>
  <c r="BS114" i="12" s="1"/>
  <c r="BL114" i="12"/>
  <c r="BO114" i="12" s="1"/>
  <c r="BH114" i="12"/>
  <c r="BK114" i="12" s="1"/>
  <c r="BD114" i="12"/>
  <c r="BG114" i="12" s="1"/>
  <c r="AZ114" i="12"/>
  <c r="BC114" i="12" s="1"/>
  <c r="AV114" i="12"/>
  <c r="AY114" i="12" s="1"/>
  <c r="AR114" i="12"/>
  <c r="AU114" i="12" s="1"/>
  <c r="AN114" i="12"/>
  <c r="AQ114" i="12" s="1"/>
  <c r="AJ114" i="12"/>
  <c r="CB113" i="12"/>
  <c r="CE113" i="12" s="1"/>
  <c r="BX113" i="12"/>
  <c r="CA113" i="12" s="1"/>
  <c r="BT113" i="12"/>
  <c r="BW113" i="12" s="1"/>
  <c r="BP113" i="12"/>
  <c r="BS113" i="12" s="1"/>
  <c r="BL113" i="12"/>
  <c r="BO113" i="12" s="1"/>
  <c r="BH113" i="12"/>
  <c r="BK113" i="12" s="1"/>
  <c r="BD113" i="12"/>
  <c r="BG113" i="12" s="1"/>
  <c r="AZ113" i="12"/>
  <c r="BC113" i="12" s="1"/>
  <c r="AV113" i="12"/>
  <c r="AY113" i="12" s="1"/>
  <c r="AR113" i="12"/>
  <c r="AU113" i="12" s="1"/>
  <c r="AN113" i="12"/>
  <c r="AQ113" i="12" s="1"/>
  <c r="AJ113" i="12"/>
  <c r="CB112" i="12"/>
  <c r="CE112" i="12" s="1"/>
  <c r="BX112" i="12"/>
  <c r="CA112" i="12" s="1"/>
  <c r="BT112" i="12"/>
  <c r="BW112" i="12" s="1"/>
  <c r="BP112" i="12"/>
  <c r="BS112" i="12" s="1"/>
  <c r="BL112" i="12"/>
  <c r="BO112" i="12" s="1"/>
  <c r="BH112" i="12"/>
  <c r="BK112" i="12" s="1"/>
  <c r="BD112" i="12"/>
  <c r="BG112" i="12" s="1"/>
  <c r="AZ112" i="12"/>
  <c r="BC112" i="12" s="1"/>
  <c r="AV112" i="12"/>
  <c r="AY112" i="12" s="1"/>
  <c r="AR112" i="12"/>
  <c r="AU112" i="12" s="1"/>
  <c r="AN112" i="12"/>
  <c r="AQ112" i="12" s="1"/>
  <c r="AJ112" i="12"/>
  <c r="CB111" i="12"/>
  <c r="CE111" i="12" s="1"/>
  <c r="BX111" i="12"/>
  <c r="CA111" i="12" s="1"/>
  <c r="BT111" i="12"/>
  <c r="BW111" i="12" s="1"/>
  <c r="BP111" i="12"/>
  <c r="BS111" i="12" s="1"/>
  <c r="BL111" i="12"/>
  <c r="BO111" i="12" s="1"/>
  <c r="BH111" i="12"/>
  <c r="BK111" i="12" s="1"/>
  <c r="BD111" i="12"/>
  <c r="BG111" i="12" s="1"/>
  <c r="AZ111" i="12"/>
  <c r="BC111" i="12" s="1"/>
  <c r="AV111" i="12"/>
  <c r="AY111" i="12" s="1"/>
  <c r="AR111" i="12"/>
  <c r="AU111" i="12" s="1"/>
  <c r="AN111" i="12"/>
  <c r="AQ111" i="12" s="1"/>
  <c r="AJ111" i="12"/>
  <c r="BH110" i="12"/>
  <c r="BK110" i="12" s="1"/>
  <c r="BD110" i="12"/>
  <c r="BG110" i="12" s="1"/>
  <c r="AZ110" i="12"/>
  <c r="BC110" i="12" s="1"/>
  <c r="AY110" i="12"/>
  <c r="AR110" i="12"/>
  <c r="CJ110" i="12" s="1"/>
  <c r="AQ110" i="12"/>
  <c r="BC109" i="12"/>
  <c r="AV109" i="12"/>
  <c r="CJ109" i="12" s="1"/>
  <c r="AU109" i="12"/>
  <c r="AQ109" i="12"/>
  <c r="CB107" i="12"/>
  <c r="CE107" i="12" s="1"/>
  <c r="BX107" i="12"/>
  <c r="CA107" i="12" s="1"/>
  <c r="BT107" i="12"/>
  <c r="BW107" i="12" s="1"/>
  <c r="BP107" i="12"/>
  <c r="BS107" i="12" s="1"/>
  <c r="BL107" i="12"/>
  <c r="BO107" i="12" s="1"/>
  <c r="BH107" i="12"/>
  <c r="BK107" i="12" s="1"/>
  <c r="BD107" i="12"/>
  <c r="BG107" i="12" s="1"/>
  <c r="AZ107" i="12"/>
  <c r="BC107" i="12" s="1"/>
  <c r="AV107" i="12"/>
  <c r="AY107" i="12" s="1"/>
  <c r="AR107" i="12"/>
  <c r="AU107" i="12" s="1"/>
  <c r="AN107" i="12"/>
  <c r="AQ107" i="12" s="1"/>
  <c r="AJ107" i="12"/>
  <c r="CB106" i="12"/>
  <c r="CE106" i="12" s="1"/>
  <c r="BX106" i="12"/>
  <c r="CA106" i="12" s="1"/>
  <c r="BT106" i="12"/>
  <c r="BW106" i="12" s="1"/>
  <c r="BP106" i="12"/>
  <c r="BS106" i="12" s="1"/>
  <c r="BL106" i="12"/>
  <c r="BO106" i="12" s="1"/>
  <c r="BH106" i="12"/>
  <c r="BK106" i="12" s="1"/>
  <c r="BD106" i="12"/>
  <c r="BG106" i="12" s="1"/>
  <c r="AZ106" i="12"/>
  <c r="BC106" i="12" s="1"/>
  <c r="AV106" i="12"/>
  <c r="AY106" i="12" s="1"/>
  <c r="AR106" i="12"/>
  <c r="AU106" i="12" s="1"/>
  <c r="AN106" i="12"/>
  <c r="AQ106" i="12" s="1"/>
  <c r="AJ106" i="12"/>
  <c r="CB105" i="12"/>
  <c r="CE105" i="12" s="1"/>
  <c r="BX105" i="12"/>
  <c r="CA105" i="12" s="1"/>
  <c r="BT105" i="12"/>
  <c r="BW105" i="12" s="1"/>
  <c r="BP105" i="12"/>
  <c r="BS105" i="12" s="1"/>
  <c r="BL105" i="12"/>
  <c r="BO105" i="12" s="1"/>
  <c r="BH105" i="12"/>
  <c r="BK105" i="12" s="1"/>
  <c r="BD105" i="12"/>
  <c r="BG105" i="12" s="1"/>
  <c r="AZ105" i="12"/>
  <c r="BC105" i="12" s="1"/>
  <c r="AV105" i="12"/>
  <c r="AY105" i="12" s="1"/>
  <c r="AR105" i="12"/>
  <c r="AU105" i="12" s="1"/>
  <c r="AN105" i="12"/>
  <c r="AQ105" i="12" s="1"/>
  <c r="AJ105" i="12"/>
  <c r="CB102" i="12"/>
  <c r="CE102" i="12" s="1"/>
  <c r="BX102" i="12"/>
  <c r="CA102" i="12" s="1"/>
  <c r="BT102" i="12"/>
  <c r="BW102" i="12" s="1"/>
  <c r="BP102" i="12"/>
  <c r="BS102" i="12" s="1"/>
  <c r="BL102" i="12"/>
  <c r="BO102" i="12" s="1"/>
  <c r="BH102" i="12"/>
  <c r="BK102" i="12" s="1"/>
  <c r="BD102" i="12"/>
  <c r="BG102" i="12" s="1"/>
  <c r="AZ102" i="12"/>
  <c r="BC102" i="12" s="1"/>
  <c r="AV102" i="12"/>
  <c r="AY102" i="12" s="1"/>
  <c r="AR102" i="12"/>
  <c r="AQ102" i="12"/>
  <c r="CB101" i="12"/>
  <c r="CE101" i="12" s="1"/>
  <c r="BX101" i="12"/>
  <c r="CA101" i="12" s="1"/>
  <c r="BT101" i="12"/>
  <c r="BW101" i="12" s="1"/>
  <c r="BP101" i="12"/>
  <c r="BS101" i="12" s="1"/>
  <c r="BL101" i="12"/>
  <c r="BO101" i="12" s="1"/>
  <c r="BH101" i="12"/>
  <c r="BK101" i="12" s="1"/>
  <c r="BD101" i="12"/>
  <c r="BG101" i="12" s="1"/>
  <c r="AZ101" i="12"/>
  <c r="BC101" i="12" s="1"/>
  <c r="AV101" i="12"/>
  <c r="AY101" i="12" s="1"/>
  <c r="AR101" i="12"/>
  <c r="AU101" i="12" s="1"/>
  <c r="AN101" i="12"/>
  <c r="AQ101" i="12" s="1"/>
  <c r="AJ101" i="12"/>
  <c r="CB100" i="12"/>
  <c r="CE100" i="12" s="1"/>
  <c r="BX100" i="12"/>
  <c r="CA100" i="12" s="1"/>
  <c r="BT100" i="12"/>
  <c r="BW100" i="12" s="1"/>
  <c r="BP100" i="12"/>
  <c r="BS100" i="12" s="1"/>
  <c r="BL100" i="12"/>
  <c r="BO100" i="12" s="1"/>
  <c r="BH100" i="12"/>
  <c r="BK100" i="12" s="1"/>
  <c r="BD100" i="12"/>
  <c r="BG100" i="12" s="1"/>
  <c r="AZ100" i="12"/>
  <c r="BC100" i="12" s="1"/>
  <c r="AV100" i="12"/>
  <c r="AY100" i="12" s="1"/>
  <c r="AR100" i="12"/>
  <c r="AU100" i="12" s="1"/>
  <c r="AN100" i="12"/>
  <c r="AQ100" i="12" s="1"/>
  <c r="AJ100" i="12"/>
  <c r="CE99" i="12"/>
  <c r="BX99" i="12"/>
  <c r="CA99" i="12" s="1"/>
  <c r="BT99" i="12"/>
  <c r="BW99" i="12" s="1"/>
  <c r="BP99" i="12"/>
  <c r="BS99" i="12" s="1"/>
  <c r="BL99" i="12"/>
  <c r="BO99" i="12" s="1"/>
  <c r="BH99" i="12"/>
  <c r="BK99" i="12" s="1"/>
  <c r="BG99" i="12"/>
  <c r="AZ99" i="12"/>
  <c r="BC99" i="12" s="1"/>
  <c r="AV99" i="12"/>
  <c r="AY99" i="12" s="1"/>
  <c r="AR99" i="12"/>
  <c r="AU99" i="12" s="1"/>
  <c r="AN99" i="12"/>
  <c r="AQ99" i="12" s="1"/>
  <c r="AJ99" i="12"/>
  <c r="CE97" i="12"/>
  <c r="BX97" i="12"/>
  <c r="CA97" i="12" s="1"/>
  <c r="BT97" i="12"/>
  <c r="BW97" i="12" s="1"/>
  <c r="BP97" i="12"/>
  <c r="BS97" i="12" s="1"/>
  <c r="BL97" i="12"/>
  <c r="BO97" i="12" s="1"/>
  <c r="BH97" i="12"/>
  <c r="BK97" i="12" s="1"/>
  <c r="BD97" i="12"/>
  <c r="BG97" i="12" s="1"/>
  <c r="BC97" i="12"/>
  <c r="AV97" i="12"/>
  <c r="AU97" i="12"/>
  <c r="AQ97" i="12"/>
  <c r="CB96" i="12"/>
  <c r="CE96" i="12" s="1"/>
  <c r="BX96" i="12"/>
  <c r="CA96" i="12" s="1"/>
  <c r="BT96" i="12"/>
  <c r="BW96" i="12" s="1"/>
  <c r="BP96" i="12"/>
  <c r="BS96" i="12" s="1"/>
  <c r="BL96" i="12"/>
  <c r="BO96" i="12" s="1"/>
  <c r="BH96" i="12"/>
  <c r="BK96" i="12" s="1"/>
  <c r="BD96" i="12"/>
  <c r="BG96" i="12" s="1"/>
  <c r="AZ96" i="12"/>
  <c r="BC96" i="12" s="1"/>
  <c r="AV96" i="12"/>
  <c r="AY96" i="12" s="1"/>
  <c r="AR96" i="12"/>
  <c r="AU96" i="12" s="1"/>
  <c r="AN96" i="12"/>
  <c r="AQ96" i="12" s="1"/>
  <c r="AJ96" i="12"/>
  <c r="CB95" i="12"/>
  <c r="CE95" i="12" s="1"/>
  <c r="BX95" i="12"/>
  <c r="CA95" i="12" s="1"/>
  <c r="BT95" i="12"/>
  <c r="BW95" i="12" s="1"/>
  <c r="BP95" i="12"/>
  <c r="BS95" i="12" s="1"/>
  <c r="BL95" i="12"/>
  <c r="BO95" i="12" s="1"/>
  <c r="BH95" i="12"/>
  <c r="BK95" i="12" s="1"/>
  <c r="BD95" i="12"/>
  <c r="BG95" i="12" s="1"/>
  <c r="AZ95" i="12"/>
  <c r="BC95" i="12" s="1"/>
  <c r="AV95" i="12"/>
  <c r="AY95" i="12" s="1"/>
  <c r="AR95" i="12"/>
  <c r="AU95" i="12" s="1"/>
  <c r="AN95" i="12"/>
  <c r="AQ95" i="12" s="1"/>
  <c r="AJ95" i="12"/>
  <c r="CB93" i="12"/>
  <c r="CE93" i="12" s="1"/>
  <c r="BX93" i="12"/>
  <c r="CA93" i="12" s="1"/>
  <c r="BT93" i="12"/>
  <c r="BW93" i="12" s="1"/>
  <c r="BP93" i="12"/>
  <c r="BS93" i="12" s="1"/>
  <c r="BL93" i="12"/>
  <c r="BO93" i="12" s="1"/>
  <c r="BH93" i="12"/>
  <c r="BK93" i="12" s="1"/>
  <c r="BD93" i="12"/>
  <c r="BG93" i="12" s="1"/>
  <c r="AZ93" i="12"/>
  <c r="BC93" i="12" s="1"/>
  <c r="AV93" i="12"/>
  <c r="AY93" i="12" s="1"/>
  <c r="AR93" i="12"/>
  <c r="AU93" i="12" s="1"/>
  <c r="AN93" i="12"/>
  <c r="AQ93" i="12" s="1"/>
  <c r="AJ93" i="12"/>
  <c r="CB92" i="12"/>
  <c r="CE92" i="12" s="1"/>
  <c r="BX92" i="12"/>
  <c r="CA92" i="12" s="1"/>
  <c r="BT92" i="12"/>
  <c r="BW92" i="12" s="1"/>
  <c r="BP92" i="12"/>
  <c r="BS92" i="12" s="1"/>
  <c r="BL92" i="12"/>
  <c r="BO92" i="12" s="1"/>
  <c r="BH92" i="12"/>
  <c r="BK92" i="12" s="1"/>
  <c r="BD92" i="12"/>
  <c r="BG92" i="12" s="1"/>
  <c r="AZ92" i="12"/>
  <c r="BC92" i="12" s="1"/>
  <c r="AV92" i="12"/>
  <c r="AY92" i="12" s="1"/>
  <c r="AR92" i="12"/>
  <c r="AU92" i="12" s="1"/>
  <c r="AN92" i="12"/>
  <c r="AQ92" i="12" s="1"/>
  <c r="AJ92" i="12"/>
  <c r="CB90" i="12"/>
  <c r="CE90" i="12" s="1"/>
  <c r="BX90" i="12"/>
  <c r="CA90" i="12" s="1"/>
  <c r="BT90" i="12"/>
  <c r="BW90" i="12" s="1"/>
  <c r="BP90" i="12"/>
  <c r="BS90" i="12" s="1"/>
  <c r="BL90" i="12"/>
  <c r="BO90" i="12" s="1"/>
  <c r="BH90" i="12"/>
  <c r="BK90" i="12" s="1"/>
  <c r="BD90" i="12"/>
  <c r="BG90" i="12" s="1"/>
  <c r="AZ90" i="12"/>
  <c r="BC90" i="12" s="1"/>
  <c r="AV90" i="12"/>
  <c r="AY90" i="12" s="1"/>
  <c r="AR90" i="12"/>
  <c r="AU90" i="12" s="1"/>
  <c r="AN90" i="12"/>
  <c r="AQ90" i="12" s="1"/>
  <c r="AJ90" i="12"/>
  <c r="CB88" i="12"/>
  <c r="CE88" i="12" s="1"/>
  <c r="BX88" i="12"/>
  <c r="CA88" i="12" s="1"/>
  <c r="BT88" i="12"/>
  <c r="BW88" i="12" s="1"/>
  <c r="BP88" i="12"/>
  <c r="BS88" i="12" s="1"/>
  <c r="BL88" i="12"/>
  <c r="BO88" i="12" s="1"/>
  <c r="BH88" i="12"/>
  <c r="BK88" i="12" s="1"/>
  <c r="BD88" i="12"/>
  <c r="BG88" i="12" s="1"/>
  <c r="AZ88" i="12"/>
  <c r="BC88" i="12" s="1"/>
  <c r="AV88" i="12"/>
  <c r="AY88" i="12" s="1"/>
  <c r="AR88" i="12"/>
  <c r="AQ88" i="12"/>
  <c r="CE87" i="12"/>
  <c r="CA87" i="12"/>
  <c r="BW87" i="12"/>
  <c r="BS87" i="12"/>
  <c r="BO87" i="12"/>
  <c r="BK87" i="12"/>
  <c r="BG87" i="12"/>
  <c r="BC87" i="12"/>
  <c r="AY87" i="12"/>
  <c r="AU87" i="12"/>
  <c r="AQ87" i="12"/>
  <c r="CE86" i="12"/>
  <c r="BX86" i="12"/>
  <c r="CA86" i="12" s="1"/>
  <c r="BT86" i="12"/>
  <c r="BW86" i="12" s="1"/>
  <c r="BP86" i="12"/>
  <c r="BS86" i="12" s="1"/>
  <c r="BL86" i="12"/>
  <c r="BO86" i="12" s="1"/>
  <c r="BH86" i="12"/>
  <c r="BK86" i="12" s="1"/>
  <c r="BD86" i="12"/>
  <c r="BG86" i="12" s="1"/>
  <c r="BC86" i="12"/>
  <c r="AY86" i="12"/>
  <c r="AU86" i="12"/>
  <c r="AQ86" i="12"/>
  <c r="BX85" i="12"/>
  <c r="CA85" i="12" s="1"/>
  <c r="BT85" i="12"/>
  <c r="BW85" i="12" s="1"/>
  <c r="BP85" i="12"/>
  <c r="BS85" i="12" s="1"/>
  <c r="BL85" i="12"/>
  <c r="BO85" i="12" s="1"/>
  <c r="BH85" i="12"/>
  <c r="BK85" i="12" s="1"/>
  <c r="BG85" i="12"/>
  <c r="BC85" i="12"/>
  <c r="AY85" i="12"/>
  <c r="AU85" i="12"/>
  <c r="AN85" i="12"/>
  <c r="AQ85" i="12" s="1"/>
  <c r="AJ85" i="12"/>
  <c r="CB84" i="12"/>
  <c r="CE84" i="12" s="1"/>
  <c r="BX84" i="12"/>
  <c r="CA84" i="12" s="1"/>
  <c r="BT84" i="12"/>
  <c r="BW84" i="12" s="1"/>
  <c r="BP84" i="12"/>
  <c r="BS84" i="12" s="1"/>
  <c r="BL84" i="12"/>
  <c r="BO84" i="12" s="1"/>
  <c r="BH84" i="12"/>
  <c r="BK84" i="12" s="1"/>
  <c r="BD84" i="12"/>
  <c r="BG84" i="12" s="1"/>
  <c r="AZ84" i="12"/>
  <c r="BC84" i="12" s="1"/>
  <c r="AV84" i="12"/>
  <c r="AY84" i="12" s="1"/>
  <c r="AR84" i="12"/>
  <c r="AU84" i="12" s="1"/>
  <c r="AN84" i="12"/>
  <c r="AQ84" i="12" s="1"/>
  <c r="AJ84" i="12"/>
  <c r="CB83" i="12"/>
  <c r="CE83" i="12" s="1"/>
  <c r="BX83" i="12"/>
  <c r="CA83" i="12" s="1"/>
  <c r="BT83" i="12"/>
  <c r="BW83" i="12" s="1"/>
  <c r="BP83" i="12"/>
  <c r="BS83" i="12" s="1"/>
  <c r="BL83" i="12"/>
  <c r="BO83" i="12" s="1"/>
  <c r="BH83" i="12"/>
  <c r="BK83" i="12" s="1"/>
  <c r="BD83" i="12"/>
  <c r="BG83" i="12" s="1"/>
  <c r="AZ83" i="12"/>
  <c r="BC83" i="12" s="1"/>
  <c r="AV83" i="12"/>
  <c r="AY83" i="12" s="1"/>
  <c r="AR83" i="12"/>
  <c r="AU83" i="12" s="1"/>
  <c r="AN83" i="12"/>
  <c r="AQ83" i="12" s="1"/>
  <c r="AJ83" i="12"/>
  <c r="CB81" i="12"/>
  <c r="CE81" i="12" s="1"/>
  <c r="BX81" i="12"/>
  <c r="CA81" i="12" s="1"/>
  <c r="BT81" i="12"/>
  <c r="BW81" i="12" s="1"/>
  <c r="BP81" i="12"/>
  <c r="BS81" i="12" s="1"/>
  <c r="BL81" i="12"/>
  <c r="BO81" i="12" s="1"/>
  <c r="BH81" i="12"/>
  <c r="BK81" i="12" s="1"/>
  <c r="BD81" i="12"/>
  <c r="BG81" i="12" s="1"/>
  <c r="AZ81" i="12"/>
  <c r="BC81" i="12" s="1"/>
  <c r="AV81" i="12"/>
  <c r="AY81" i="12" s="1"/>
  <c r="AR81" i="12"/>
  <c r="AU81" i="12" s="1"/>
  <c r="AN81" i="12"/>
  <c r="AQ81" i="12" s="1"/>
  <c r="AJ81" i="12"/>
  <c r="AY80" i="12"/>
  <c r="AU80" i="12"/>
  <c r="AQ80" i="12"/>
  <c r="CE79" i="12"/>
  <c r="CA79" i="12"/>
  <c r="BT79" i="12"/>
  <c r="BW79" i="12" s="1"/>
  <c r="BP79" i="12"/>
  <c r="BS79" i="12" s="1"/>
  <c r="BL79" i="12"/>
  <c r="BO79" i="12" s="1"/>
  <c r="BH79" i="12"/>
  <c r="BK79" i="12" s="1"/>
  <c r="BG79" i="12"/>
  <c r="AZ79" i="12"/>
  <c r="BC79" i="12" s="1"/>
  <c r="AV79" i="12"/>
  <c r="AY79" i="12" s="1"/>
  <c r="AU79" i="12"/>
  <c r="AQ79" i="12"/>
  <c r="AJ79" i="12"/>
  <c r="CJ79" i="12" s="1"/>
  <c r="CB78" i="12"/>
  <c r="CE78" i="12" s="1"/>
  <c r="BX78" i="12"/>
  <c r="CA78" i="12" s="1"/>
  <c r="BT78" i="12"/>
  <c r="BW78" i="12" s="1"/>
  <c r="BP78" i="12"/>
  <c r="BS78" i="12" s="1"/>
  <c r="BL78" i="12"/>
  <c r="BO78" i="12" s="1"/>
  <c r="BH78" i="12"/>
  <c r="BK78" i="12" s="1"/>
  <c r="BD78" i="12"/>
  <c r="BG78" i="12" s="1"/>
  <c r="AZ78" i="12"/>
  <c r="BC78" i="12" s="1"/>
  <c r="AV78" i="12"/>
  <c r="AY78" i="12" s="1"/>
  <c r="AR78" i="12"/>
  <c r="AU78" i="12" s="1"/>
  <c r="AN78" i="12"/>
  <c r="AQ78" i="12" s="1"/>
  <c r="AJ78" i="12"/>
  <c r="CJ78" i="12" s="1"/>
  <c r="AY77" i="12"/>
  <c r="AU77" i="12"/>
  <c r="AQ77" i="12"/>
  <c r="CB76" i="12"/>
  <c r="CE76" i="12" s="1"/>
  <c r="BX76" i="12"/>
  <c r="CA76" i="12" s="1"/>
  <c r="BT76" i="12"/>
  <c r="BW76" i="12" s="1"/>
  <c r="BP76" i="12"/>
  <c r="BS76" i="12" s="1"/>
  <c r="BL76" i="12"/>
  <c r="BO76" i="12" s="1"/>
  <c r="BH76" i="12"/>
  <c r="BK76" i="12" s="1"/>
  <c r="BD76" i="12"/>
  <c r="BG76" i="12" s="1"/>
  <c r="AZ76" i="12"/>
  <c r="BC76" i="12" s="1"/>
  <c r="AV76" i="12"/>
  <c r="AY76" i="12" s="1"/>
  <c r="AR76" i="12"/>
  <c r="AU76" i="12" s="1"/>
  <c r="AN76" i="12"/>
  <c r="AQ76" i="12" s="1"/>
  <c r="AJ76" i="12"/>
  <c r="CE75" i="12"/>
  <c r="BX75" i="12"/>
  <c r="CA75" i="12" s="1"/>
  <c r="BT75" i="12"/>
  <c r="BW75" i="12" s="1"/>
  <c r="BP75" i="12"/>
  <c r="BS75" i="12" s="1"/>
  <c r="BL75" i="12"/>
  <c r="BO75" i="12" s="1"/>
  <c r="BH75" i="12"/>
  <c r="BK75" i="12" s="1"/>
  <c r="BD75" i="12"/>
  <c r="BG75" i="12" s="1"/>
  <c r="AZ75" i="12"/>
  <c r="BC75" i="12" s="1"/>
  <c r="AV75" i="12"/>
  <c r="AY75" i="12" s="1"/>
  <c r="AR75" i="12"/>
  <c r="AQ75" i="12"/>
  <c r="CB74" i="12"/>
  <c r="CE74" i="12" s="1"/>
  <c r="BX74" i="12"/>
  <c r="CA74" i="12" s="1"/>
  <c r="BT74" i="12"/>
  <c r="BW74" i="12" s="1"/>
  <c r="BP74" i="12"/>
  <c r="BS74" i="12" s="1"/>
  <c r="BL74" i="12"/>
  <c r="BO74" i="12" s="1"/>
  <c r="BH74" i="12"/>
  <c r="BK74" i="12" s="1"/>
  <c r="BD74" i="12"/>
  <c r="BG74" i="12" s="1"/>
  <c r="AZ74" i="12"/>
  <c r="BC74" i="12" s="1"/>
  <c r="AV74" i="12"/>
  <c r="AY74" i="12" s="1"/>
  <c r="AR74" i="12"/>
  <c r="AU74" i="12" s="1"/>
  <c r="AN74" i="12"/>
  <c r="AQ74" i="12" s="1"/>
  <c r="AJ74" i="12"/>
  <c r="CB73" i="12"/>
  <c r="CE73" i="12" s="1"/>
  <c r="BX73" i="12"/>
  <c r="CA73" i="12" s="1"/>
  <c r="BT73" i="12"/>
  <c r="BW73" i="12" s="1"/>
  <c r="BP73" i="12"/>
  <c r="BS73" i="12" s="1"/>
  <c r="BL73" i="12"/>
  <c r="BO73" i="12" s="1"/>
  <c r="BH73" i="12"/>
  <c r="BK73" i="12" s="1"/>
  <c r="BD73" i="12"/>
  <c r="BG73" i="12" s="1"/>
  <c r="AZ73" i="12"/>
  <c r="BC73" i="12" s="1"/>
  <c r="AV73" i="12"/>
  <c r="AY73" i="12" s="1"/>
  <c r="AR73" i="12"/>
  <c r="AU73" i="12" s="1"/>
  <c r="AN73" i="12"/>
  <c r="AQ73" i="12" s="1"/>
  <c r="AJ73" i="12"/>
  <c r="CB67" i="12"/>
  <c r="CE67" i="12" s="1"/>
  <c r="BX67" i="12"/>
  <c r="CA67" i="12" s="1"/>
  <c r="BT67" i="12"/>
  <c r="BW67" i="12" s="1"/>
  <c r="BP67" i="12"/>
  <c r="BS67" i="12" s="1"/>
  <c r="BL67" i="12"/>
  <c r="BO67" i="12" s="1"/>
  <c r="BH67" i="12"/>
  <c r="BK67" i="12" s="1"/>
  <c r="BD67" i="12"/>
  <c r="BG67" i="12" s="1"/>
  <c r="AZ67" i="12"/>
  <c r="BC67" i="12" s="1"/>
  <c r="AV67" i="12"/>
  <c r="AY67" i="12" s="1"/>
  <c r="AR67" i="12"/>
  <c r="AU67" i="12" s="1"/>
  <c r="AN67" i="12"/>
  <c r="AQ67" i="12" s="1"/>
  <c r="AJ67" i="12"/>
  <c r="CB66" i="12"/>
  <c r="CE66" i="12" s="1"/>
  <c r="BX66" i="12"/>
  <c r="CA66" i="12" s="1"/>
  <c r="BT66" i="12"/>
  <c r="BW66" i="12" s="1"/>
  <c r="BP66" i="12"/>
  <c r="BS66" i="12" s="1"/>
  <c r="BL66" i="12"/>
  <c r="BO66" i="12" s="1"/>
  <c r="BH66" i="12"/>
  <c r="BK66" i="12" s="1"/>
  <c r="BD66" i="12"/>
  <c r="BG66" i="12" s="1"/>
  <c r="AZ66" i="12"/>
  <c r="BC66" i="12" s="1"/>
  <c r="AV66" i="12"/>
  <c r="AY66" i="12" s="1"/>
  <c r="AR66" i="12"/>
  <c r="AU66" i="12" s="1"/>
  <c r="AN66" i="12"/>
  <c r="AQ66" i="12" s="1"/>
  <c r="AJ66" i="12"/>
  <c r="CB65" i="12"/>
  <c r="CE65" i="12" s="1"/>
  <c r="BX65" i="12"/>
  <c r="CA65" i="12" s="1"/>
  <c r="BT65" i="12"/>
  <c r="BW65" i="12" s="1"/>
  <c r="BP65" i="12"/>
  <c r="BS65" i="12" s="1"/>
  <c r="BL65" i="12"/>
  <c r="BO65" i="12" s="1"/>
  <c r="BH65" i="12"/>
  <c r="BK65" i="12" s="1"/>
  <c r="BD65" i="12"/>
  <c r="BG65" i="12" s="1"/>
  <c r="AZ65" i="12"/>
  <c r="BC65" i="12" s="1"/>
  <c r="AV65" i="12"/>
  <c r="AY65" i="12" s="1"/>
  <c r="AR65" i="12"/>
  <c r="AU65" i="12" s="1"/>
  <c r="AN65" i="12"/>
  <c r="AQ65" i="12" s="1"/>
  <c r="AJ65" i="12"/>
  <c r="CB64" i="12"/>
  <c r="CE64" i="12" s="1"/>
  <c r="BX64" i="12"/>
  <c r="CA64" i="12" s="1"/>
  <c r="BT64" i="12"/>
  <c r="BW64" i="12" s="1"/>
  <c r="BP64" i="12"/>
  <c r="BS64" i="12" s="1"/>
  <c r="BL64" i="12"/>
  <c r="BO64" i="12" s="1"/>
  <c r="BH64" i="12"/>
  <c r="BK64" i="12" s="1"/>
  <c r="BD64" i="12"/>
  <c r="BG64" i="12" s="1"/>
  <c r="AZ64" i="12"/>
  <c r="BC64" i="12" s="1"/>
  <c r="AV64" i="12"/>
  <c r="AY64" i="12" s="1"/>
  <c r="AR64" i="12"/>
  <c r="AU64" i="12" s="1"/>
  <c r="AN64" i="12"/>
  <c r="AQ64" i="12" s="1"/>
  <c r="AJ64" i="12"/>
  <c r="CB63" i="12"/>
  <c r="CE63" i="12" s="1"/>
  <c r="BX63" i="12"/>
  <c r="CA63" i="12" s="1"/>
  <c r="BT63" i="12"/>
  <c r="BW63" i="12" s="1"/>
  <c r="BP63" i="12"/>
  <c r="BS63" i="12" s="1"/>
  <c r="BL63" i="12"/>
  <c r="BO63" i="12" s="1"/>
  <c r="BH63" i="12"/>
  <c r="BK63" i="12" s="1"/>
  <c r="BD63" i="12"/>
  <c r="BG63" i="12" s="1"/>
  <c r="AZ63" i="12"/>
  <c r="BC63" i="12" s="1"/>
  <c r="AV63" i="12"/>
  <c r="AY63" i="12" s="1"/>
  <c r="AR63" i="12"/>
  <c r="AU63" i="12" s="1"/>
  <c r="AN63" i="12"/>
  <c r="AQ63" i="12" s="1"/>
  <c r="AJ63" i="12"/>
  <c r="CB62" i="12"/>
  <c r="CE62" i="12" s="1"/>
  <c r="BX62" i="12"/>
  <c r="CA62" i="12" s="1"/>
  <c r="BT62" i="12"/>
  <c r="BW62" i="12" s="1"/>
  <c r="BP62" i="12"/>
  <c r="BS62" i="12" s="1"/>
  <c r="BL62" i="12"/>
  <c r="BO62" i="12" s="1"/>
  <c r="BH62" i="12"/>
  <c r="BK62" i="12" s="1"/>
  <c r="BD62" i="12"/>
  <c r="BG62" i="12" s="1"/>
  <c r="AZ62" i="12"/>
  <c r="BC62" i="12" s="1"/>
  <c r="AV62" i="12"/>
  <c r="AY62" i="12" s="1"/>
  <c r="AR62" i="12"/>
  <c r="AU62" i="12" s="1"/>
  <c r="AN62" i="12"/>
  <c r="AQ62" i="12" s="1"/>
  <c r="AJ62" i="12"/>
  <c r="CB61" i="12"/>
  <c r="CE61" i="12" s="1"/>
  <c r="BX61" i="12"/>
  <c r="CA61" i="12" s="1"/>
  <c r="BT61" i="12"/>
  <c r="BW61" i="12" s="1"/>
  <c r="BP61" i="12"/>
  <c r="BS61" i="12" s="1"/>
  <c r="BL61" i="12"/>
  <c r="BO61" i="12" s="1"/>
  <c r="BH61" i="12"/>
  <c r="BK61" i="12" s="1"/>
  <c r="BD61" i="12"/>
  <c r="BG61" i="12" s="1"/>
  <c r="AZ61" i="12"/>
  <c r="BC61" i="12" s="1"/>
  <c r="AV61" i="12"/>
  <c r="AY61" i="12" s="1"/>
  <c r="AR61" i="12"/>
  <c r="AU61" i="12" s="1"/>
  <c r="AN61" i="12"/>
  <c r="AQ61" i="12" s="1"/>
  <c r="AJ61" i="12"/>
  <c r="CB60" i="12"/>
  <c r="CE60" i="12" s="1"/>
  <c r="BX60" i="12"/>
  <c r="CA60" i="12" s="1"/>
  <c r="BT60" i="12"/>
  <c r="BW60" i="12" s="1"/>
  <c r="BP60" i="12"/>
  <c r="BS60" i="12" s="1"/>
  <c r="BL60" i="12"/>
  <c r="BO60" i="12" s="1"/>
  <c r="BH60" i="12"/>
  <c r="BK60" i="12" s="1"/>
  <c r="BD60" i="12"/>
  <c r="BG60" i="12" s="1"/>
  <c r="AZ60" i="12"/>
  <c r="BC60" i="12" s="1"/>
  <c r="AV60" i="12"/>
  <c r="AY60" i="12" s="1"/>
  <c r="AR60" i="12"/>
  <c r="AU60" i="12" s="1"/>
  <c r="AN60" i="12"/>
  <c r="AQ60" i="12" s="1"/>
  <c r="AJ60" i="12"/>
  <c r="CB59" i="12"/>
  <c r="CE59" i="12" s="1"/>
  <c r="BX59" i="12"/>
  <c r="CA59" i="12" s="1"/>
  <c r="BT59" i="12"/>
  <c r="BW59" i="12" s="1"/>
  <c r="BP59" i="12"/>
  <c r="BS59" i="12" s="1"/>
  <c r="BL59" i="12"/>
  <c r="BO59" i="12" s="1"/>
  <c r="BH59" i="12"/>
  <c r="BK59" i="12" s="1"/>
  <c r="BD59" i="12"/>
  <c r="BG59" i="12" s="1"/>
  <c r="AZ59" i="12"/>
  <c r="BC59" i="12" s="1"/>
  <c r="AV59" i="12"/>
  <c r="AY59" i="12" s="1"/>
  <c r="AR59" i="12"/>
  <c r="AU59" i="12" s="1"/>
  <c r="AN59" i="12"/>
  <c r="AQ59" i="12" s="1"/>
  <c r="AJ59" i="12"/>
  <c r="CB56" i="12"/>
  <c r="CE56" i="12" s="1"/>
  <c r="BX56" i="12"/>
  <c r="CA56" i="12" s="1"/>
  <c r="BT56" i="12"/>
  <c r="BW56" i="12" s="1"/>
  <c r="BP56" i="12"/>
  <c r="BS56" i="12" s="1"/>
  <c r="BL56" i="12"/>
  <c r="BO56" i="12" s="1"/>
  <c r="BH56" i="12"/>
  <c r="BK56" i="12" s="1"/>
  <c r="BD56" i="12"/>
  <c r="BG56" i="12" s="1"/>
  <c r="AZ56" i="12"/>
  <c r="BC56" i="12" s="1"/>
  <c r="AV56" i="12"/>
  <c r="AY56" i="12" s="1"/>
  <c r="AR56" i="12"/>
  <c r="AU56" i="12" s="1"/>
  <c r="AN56" i="12"/>
  <c r="AQ56" i="12" s="1"/>
  <c r="AJ56" i="12"/>
  <c r="CB55" i="12"/>
  <c r="CE55" i="12" s="1"/>
  <c r="BX55" i="12"/>
  <c r="CA55" i="12" s="1"/>
  <c r="BT55" i="12"/>
  <c r="BW55" i="12" s="1"/>
  <c r="BP55" i="12"/>
  <c r="BS55" i="12" s="1"/>
  <c r="BL55" i="12"/>
  <c r="BO55" i="12" s="1"/>
  <c r="BH55" i="12"/>
  <c r="BK55" i="12" s="1"/>
  <c r="BD55" i="12"/>
  <c r="BG55" i="12" s="1"/>
  <c r="AZ55" i="12"/>
  <c r="BC55" i="12" s="1"/>
  <c r="AV55" i="12"/>
  <c r="AY55" i="12" s="1"/>
  <c r="AR55" i="12"/>
  <c r="AU55" i="12" s="1"/>
  <c r="AN55" i="12"/>
  <c r="AQ55" i="12" s="1"/>
  <c r="AJ55" i="12"/>
  <c r="CB54" i="12"/>
  <c r="CE54" i="12" s="1"/>
  <c r="BX54" i="12"/>
  <c r="CA54" i="12" s="1"/>
  <c r="BT54" i="12"/>
  <c r="BW54" i="12" s="1"/>
  <c r="BP54" i="12"/>
  <c r="BS54" i="12" s="1"/>
  <c r="BL54" i="12"/>
  <c r="BO54" i="12" s="1"/>
  <c r="BH54" i="12"/>
  <c r="BK54" i="12" s="1"/>
  <c r="BD54" i="12"/>
  <c r="BG54" i="12" s="1"/>
  <c r="AZ54" i="12"/>
  <c r="BC54" i="12" s="1"/>
  <c r="AV54" i="12"/>
  <c r="AY54" i="12" s="1"/>
  <c r="AR54" i="12"/>
  <c r="AU54" i="12" s="1"/>
  <c r="AN54" i="12"/>
  <c r="AQ54" i="12" s="1"/>
  <c r="AJ54" i="12"/>
  <c r="CE52" i="12"/>
  <c r="CA52" i="12"/>
  <c r="BW52" i="12"/>
  <c r="BS52" i="12"/>
  <c r="BO52" i="12"/>
  <c r="BK52" i="12"/>
  <c r="BG52" i="12"/>
  <c r="BC52" i="12"/>
  <c r="AY52" i="12"/>
  <c r="AQ52" i="12"/>
  <c r="CB51" i="12"/>
  <c r="CE51" i="12" s="1"/>
  <c r="BX51" i="12"/>
  <c r="CA51" i="12" s="1"/>
  <c r="BT51" i="12"/>
  <c r="BW51" i="12" s="1"/>
  <c r="BP51" i="12"/>
  <c r="BS51" i="12" s="1"/>
  <c r="BL51" i="12"/>
  <c r="BO51" i="12" s="1"/>
  <c r="BH51" i="12"/>
  <c r="BK51" i="12" s="1"/>
  <c r="BD51" i="12"/>
  <c r="BG51" i="12" s="1"/>
  <c r="AZ51" i="12"/>
  <c r="BC51" i="12" s="1"/>
  <c r="AV51" i="12"/>
  <c r="AY51" i="12" s="1"/>
  <c r="AR51" i="12"/>
  <c r="AU51" i="12" s="1"/>
  <c r="AN51" i="12"/>
  <c r="AQ51" i="12" s="1"/>
  <c r="AJ51" i="12"/>
  <c r="CJ51" i="12" s="1"/>
  <c r="AY50" i="12"/>
  <c r="AU50" i="12"/>
  <c r="AQ50" i="12"/>
  <c r="CB49" i="12"/>
  <c r="CE49" i="12" s="1"/>
  <c r="BX49" i="12"/>
  <c r="CA49" i="12" s="1"/>
  <c r="BT49" i="12"/>
  <c r="BW49" i="12" s="1"/>
  <c r="BP49" i="12"/>
  <c r="BS49" i="12" s="1"/>
  <c r="BL49" i="12"/>
  <c r="BO49" i="12" s="1"/>
  <c r="BH49" i="12"/>
  <c r="BK49" i="12" s="1"/>
  <c r="BD49" i="12"/>
  <c r="BG49" i="12" s="1"/>
  <c r="AZ49" i="12"/>
  <c r="BC49" i="12" s="1"/>
  <c r="AV49" i="12"/>
  <c r="AY49" i="12" s="1"/>
  <c r="AR49" i="12"/>
  <c r="AU49" i="12" s="1"/>
  <c r="AN49" i="12"/>
  <c r="AQ49" i="12" s="1"/>
  <c r="AJ49" i="12"/>
  <c r="BT47" i="12"/>
  <c r="BW47" i="12" s="1"/>
  <c r="BP47" i="12"/>
  <c r="BS47" i="12" s="1"/>
  <c r="BO47" i="12"/>
  <c r="BH47" i="12"/>
  <c r="BK47" i="12" s="1"/>
  <c r="BD47" i="12"/>
  <c r="BG47" i="12" s="1"/>
  <c r="AZ47" i="12"/>
  <c r="BC47" i="12" s="1"/>
  <c r="AV47" i="12"/>
  <c r="AY47" i="12" s="1"/>
  <c r="AR47" i="12"/>
  <c r="AU47" i="12" s="1"/>
  <c r="AN47" i="12"/>
  <c r="CJ47" i="12" s="1"/>
  <c r="CB46" i="12"/>
  <c r="CE46" i="12" s="1"/>
  <c r="BX46" i="12"/>
  <c r="CA46" i="12" s="1"/>
  <c r="BT46" i="12"/>
  <c r="BW46" i="12" s="1"/>
  <c r="BP46" i="12"/>
  <c r="BS46" i="12" s="1"/>
  <c r="BL46" i="12"/>
  <c r="BO46" i="12" s="1"/>
  <c r="BH46" i="12"/>
  <c r="BK46" i="12" s="1"/>
  <c r="BD46" i="12"/>
  <c r="BG46" i="12" s="1"/>
  <c r="AZ46" i="12"/>
  <c r="BC46" i="12" s="1"/>
  <c r="AV46" i="12"/>
  <c r="AY46" i="12" s="1"/>
  <c r="AR46" i="12"/>
  <c r="AU46" i="12" s="1"/>
  <c r="AN46" i="12"/>
  <c r="AQ46" i="12" s="1"/>
  <c r="AJ46" i="12"/>
  <c r="CJ46" i="12" s="1"/>
  <c r="BX45" i="12"/>
  <c r="CA45" i="12" s="1"/>
  <c r="BT45" i="12"/>
  <c r="BW45" i="12" s="1"/>
  <c r="BP45" i="12"/>
  <c r="BS45" i="12" s="1"/>
  <c r="BL45" i="12"/>
  <c r="BO45" i="12" s="1"/>
  <c r="BH45" i="12"/>
  <c r="BK45" i="12" s="1"/>
  <c r="BG45" i="12"/>
  <c r="BC45" i="12"/>
  <c r="AV45" i="12"/>
  <c r="AY45" i="12" s="1"/>
  <c r="AR45" i="12"/>
  <c r="AU45" i="12" s="1"/>
  <c r="AQ45" i="12"/>
  <c r="AJ45" i="12"/>
  <c r="CB44" i="12"/>
  <c r="CE44" i="12" s="1"/>
  <c r="BX44" i="12"/>
  <c r="CA44" i="12" s="1"/>
  <c r="BT44" i="12"/>
  <c r="BW44" i="12" s="1"/>
  <c r="BP44" i="12"/>
  <c r="BS44" i="12" s="1"/>
  <c r="BL44" i="12"/>
  <c r="BO44" i="12" s="1"/>
  <c r="BH44" i="12"/>
  <c r="BK44" i="12" s="1"/>
  <c r="BD44" i="12"/>
  <c r="BG44" i="12" s="1"/>
  <c r="AZ44" i="12"/>
  <c r="BC44" i="12" s="1"/>
  <c r="AV44" i="12"/>
  <c r="AY44" i="12" s="1"/>
  <c r="AR44" i="12"/>
  <c r="AQ44" i="12"/>
  <c r="BS43" i="12"/>
  <c r="BO43" i="12"/>
  <c r="BH43" i="12"/>
  <c r="BK43" i="12" s="1"/>
  <c r="BG43" i="12"/>
  <c r="AZ43" i="12"/>
  <c r="BC43" i="12" s="1"/>
  <c r="AV43" i="12"/>
  <c r="AY43" i="12" s="1"/>
  <c r="AR43" i="12"/>
  <c r="AQ43" i="12"/>
  <c r="BX42" i="12"/>
  <c r="CA42" i="12" s="1"/>
  <c r="BT42" i="12"/>
  <c r="BW42" i="12" s="1"/>
  <c r="BP42" i="12"/>
  <c r="BS42" i="12" s="1"/>
  <c r="BL42" i="12"/>
  <c r="BO42" i="12" s="1"/>
  <c r="BH42" i="12"/>
  <c r="BK42" i="12" s="1"/>
  <c r="BD42" i="12"/>
  <c r="BG42" i="12" s="1"/>
  <c r="AZ42" i="12"/>
  <c r="BC42" i="12" s="1"/>
  <c r="AR42" i="12"/>
  <c r="CJ42" i="12" s="1"/>
  <c r="AQ42" i="12"/>
  <c r="CB41" i="12"/>
  <c r="CE41" i="12" s="1"/>
  <c r="BX41" i="12"/>
  <c r="CA41" i="12" s="1"/>
  <c r="BT41" i="12"/>
  <c r="BW41" i="12" s="1"/>
  <c r="BP41" i="12"/>
  <c r="BS41" i="12" s="1"/>
  <c r="BL41" i="12"/>
  <c r="BO41" i="12" s="1"/>
  <c r="BH41" i="12"/>
  <c r="BK41" i="12" s="1"/>
  <c r="BD41" i="12"/>
  <c r="BG41" i="12" s="1"/>
  <c r="AZ41" i="12"/>
  <c r="BC41" i="12" s="1"/>
  <c r="AV41" i="12"/>
  <c r="AY41" i="12" s="1"/>
  <c r="AR41" i="12"/>
  <c r="AU41" i="12" s="1"/>
  <c r="AN41" i="12"/>
  <c r="AQ41" i="12" s="1"/>
  <c r="AJ41" i="12"/>
  <c r="CE40" i="12"/>
  <c r="BX40" i="12"/>
  <c r="CA40" i="12" s="1"/>
  <c r="BT40" i="12"/>
  <c r="BW40" i="12" s="1"/>
  <c r="BP40" i="12"/>
  <c r="BS40" i="12" s="1"/>
  <c r="BL40" i="12"/>
  <c r="BO40" i="12" s="1"/>
  <c r="BH40" i="12"/>
  <c r="BK40" i="12" s="1"/>
  <c r="BD40" i="12"/>
  <c r="BG40" i="12" s="1"/>
  <c r="AZ40" i="12"/>
  <c r="BC40" i="12" s="1"/>
  <c r="AV40" i="12"/>
  <c r="AY40" i="12" s="1"/>
  <c r="AN40" i="12"/>
  <c r="CE38" i="12"/>
  <c r="CA38" i="12"/>
  <c r="BW38" i="12"/>
  <c r="BS38" i="12"/>
  <c r="BO38" i="12"/>
  <c r="BK38" i="12"/>
  <c r="BD38" i="12"/>
  <c r="BG38" i="12" s="1"/>
  <c r="AZ38" i="12"/>
  <c r="BC38" i="12" s="1"/>
  <c r="AV38" i="12"/>
  <c r="CJ38" i="12" s="1"/>
  <c r="AU38" i="12"/>
  <c r="AQ38" i="12"/>
  <c r="CB37" i="12"/>
  <c r="CE37" i="12" s="1"/>
  <c r="BX37" i="12"/>
  <c r="CA37" i="12" s="1"/>
  <c r="BT37" i="12"/>
  <c r="BW37" i="12" s="1"/>
  <c r="BP37" i="12"/>
  <c r="BS37" i="12" s="1"/>
  <c r="BL37" i="12"/>
  <c r="BO37" i="12" s="1"/>
  <c r="BH37" i="12"/>
  <c r="BK37" i="12" s="1"/>
  <c r="BD37" i="12"/>
  <c r="BG37" i="12" s="1"/>
  <c r="AZ37" i="12"/>
  <c r="BC37" i="12" s="1"/>
  <c r="AV37" i="12"/>
  <c r="AY37" i="12" s="1"/>
  <c r="AR37" i="12"/>
  <c r="AU37" i="12" s="1"/>
  <c r="AN37" i="12"/>
  <c r="AQ37" i="12" s="1"/>
  <c r="AJ37" i="12"/>
  <c r="CJ37" i="12" s="1"/>
  <c r="CB36" i="12"/>
  <c r="CE36" i="12" s="1"/>
  <c r="BX36" i="12"/>
  <c r="CA36" i="12" s="1"/>
  <c r="BT36" i="12"/>
  <c r="BW36" i="12" s="1"/>
  <c r="BP36" i="12"/>
  <c r="BS36" i="12" s="1"/>
  <c r="BL36" i="12"/>
  <c r="BO36" i="12" s="1"/>
  <c r="BH36" i="12"/>
  <c r="BK36" i="12" s="1"/>
  <c r="BD36" i="12"/>
  <c r="BG36" i="12" s="1"/>
  <c r="AZ36" i="12"/>
  <c r="BC36" i="12" s="1"/>
  <c r="AV36" i="12"/>
  <c r="AY36" i="12" s="1"/>
  <c r="AR36" i="12"/>
  <c r="AU36" i="12" s="1"/>
  <c r="AN36" i="12"/>
  <c r="AQ36" i="12" s="1"/>
  <c r="AJ36" i="12"/>
  <c r="CJ36" i="12" s="1"/>
  <c r="CB35" i="12"/>
  <c r="CE35" i="12" s="1"/>
  <c r="BX35" i="12"/>
  <c r="CA35" i="12" s="1"/>
  <c r="BT35" i="12"/>
  <c r="BW35" i="12" s="1"/>
  <c r="BP35" i="12"/>
  <c r="BS35" i="12" s="1"/>
  <c r="BL35" i="12"/>
  <c r="BO35" i="12" s="1"/>
  <c r="BH35" i="12"/>
  <c r="BK35" i="12" s="1"/>
  <c r="BD35" i="12"/>
  <c r="BG35" i="12" s="1"/>
  <c r="AZ35" i="12"/>
  <c r="BC35" i="12" s="1"/>
  <c r="AV35" i="12"/>
  <c r="AY35" i="12" s="1"/>
  <c r="AR35" i="12"/>
  <c r="AU35" i="12" s="1"/>
  <c r="AN35" i="12"/>
  <c r="AQ35" i="12" s="1"/>
  <c r="AJ35" i="12"/>
  <c r="CJ35" i="12" s="1"/>
  <c r="CB34" i="12"/>
  <c r="CE34" i="12" s="1"/>
  <c r="BX34" i="12"/>
  <c r="CA34" i="12" s="1"/>
  <c r="BT34" i="12"/>
  <c r="BW34" i="12" s="1"/>
  <c r="BP34" i="12"/>
  <c r="BS34" i="12" s="1"/>
  <c r="BL34" i="12"/>
  <c r="BO34" i="12" s="1"/>
  <c r="BH34" i="12"/>
  <c r="BK34" i="12" s="1"/>
  <c r="BD34" i="12"/>
  <c r="BG34" i="12" s="1"/>
  <c r="AZ34" i="12"/>
  <c r="BC34" i="12" s="1"/>
  <c r="AV34" i="12"/>
  <c r="AY34" i="12" s="1"/>
  <c r="AR34" i="12"/>
  <c r="AU34" i="12" s="1"/>
  <c r="AN34" i="12"/>
  <c r="AQ34" i="12" s="1"/>
  <c r="AJ34" i="12"/>
  <c r="CJ34" i="12" s="1"/>
  <c r="CB33" i="12"/>
  <c r="CE33" i="12" s="1"/>
  <c r="BX33" i="12"/>
  <c r="CA33" i="12" s="1"/>
  <c r="BT33" i="12"/>
  <c r="BW33" i="12" s="1"/>
  <c r="BP33" i="12"/>
  <c r="BS33" i="12" s="1"/>
  <c r="BL33" i="12"/>
  <c r="BO33" i="12" s="1"/>
  <c r="BH33" i="12"/>
  <c r="BK33" i="12" s="1"/>
  <c r="BD33" i="12"/>
  <c r="BG33" i="12" s="1"/>
  <c r="AZ33" i="12"/>
  <c r="BC33" i="12" s="1"/>
  <c r="AV33" i="12"/>
  <c r="AY33" i="12" s="1"/>
  <c r="AR33" i="12"/>
  <c r="AU33" i="12" s="1"/>
  <c r="AN33" i="12"/>
  <c r="AQ33" i="12" s="1"/>
  <c r="AJ33" i="12"/>
  <c r="CJ33" i="12" s="1"/>
  <c r="CB32" i="12"/>
  <c r="CE32" i="12" s="1"/>
  <c r="BX32" i="12"/>
  <c r="CA32" i="12" s="1"/>
  <c r="BT32" i="12"/>
  <c r="BW32" i="12" s="1"/>
  <c r="BP32" i="12"/>
  <c r="BS32" i="12" s="1"/>
  <c r="BL32" i="12"/>
  <c r="BO32" i="12" s="1"/>
  <c r="BH32" i="12"/>
  <c r="BK32" i="12" s="1"/>
  <c r="BD32" i="12"/>
  <c r="BG32" i="12" s="1"/>
  <c r="AZ32" i="12"/>
  <c r="BC32" i="12" s="1"/>
  <c r="AV32" i="12"/>
  <c r="AY32" i="12" s="1"/>
  <c r="AR32" i="12"/>
  <c r="AU32" i="12" s="1"/>
  <c r="AN32" i="12"/>
  <c r="AQ32" i="12" s="1"/>
  <c r="AJ32" i="12"/>
  <c r="CJ32" i="12" s="1"/>
  <c r="CB31" i="12"/>
  <c r="CE31" i="12" s="1"/>
  <c r="BX31" i="12"/>
  <c r="CA31" i="12" s="1"/>
  <c r="BT31" i="12"/>
  <c r="BW31" i="12" s="1"/>
  <c r="BP31" i="12"/>
  <c r="BS31" i="12" s="1"/>
  <c r="BL31" i="12"/>
  <c r="BO31" i="12" s="1"/>
  <c r="BH31" i="12"/>
  <c r="BK31" i="12" s="1"/>
  <c r="BD31" i="12"/>
  <c r="BG31" i="12" s="1"/>
  <c r="AZ31" i="12"/>
  <c r="BC31" i="12" s="1"/>
  <c r="AV31" i="12"/>
  <c r="AY31" i="12" s="1"/>
  <c r="AR31" i="12"/>
  <c r="AU31" i="12" s="1"/>
  <c r="AN31" i="12"/>
  <c r="AQ31" i="12" s="1"/>
  <c r="AJ31" i="12"/>
  <c r="CJ31" i="12" s="1"/>
  <c r="CB29" i="12"/>
  <c r="CE29" i="12" s="1"/>
  <c r="BX29" i="12"/>
  <c r="CA29" i="12" s="1"/>
  <c r="BT29" i="12"/>
  <c r="BW29" i="12" s="1"/>
  <c r="BP29" i="12"/>
  <c r="BS29" i="12" s="1"/>
  <c r="BL29" i="12"/>
  <c r="BO29" i="12" s="1"/>
  <c r="BH29" i="12"/>
  <c r="BK29" i="12" s="1"/>
  <c r="BD29" i="12"/>
  <c r="BG29" i="12" s="1"/>
  <c r="AZ29" i="12"/>
  <c r="BC29" i="12" s="1"/>
  <c r="AV29" i="12"/>
  <c r="AY29" i="12" s="1"/>
  <c r="AR29" i="12"/>
  <c r="AU29" i="12" s="1"/>
  <c r="AN29" i="12"/>
  <c r="AQ29" i="12" s="1"/>
  <c r="AJ29" i="12"/>
  <c r="CJ29" i="12" s="1"/>
  <c r="AY28" i="12"/>
  <c r="AU28" i="12"/>
  <c r="AQ28" i="12"/>
  <c r="CB27" i="12"/>
  <c r="CE27" i="12" s="1"/>
  <c r="BX27" i="12"/>
  <c r="CA27" i="12" s="1"/>
  <c r="BT27" i="12"/>
  <c r="BW27" i="12" s="1"/>
  <c r="BP27" i="12"/>
  <c r="BS27" i="12" s="1"/>
  <c r="BL27" i="12"/>
  <c r="BO27" i="12" s="1"/>
  <c r="BH27" i="12"/>
  <c r="BK27" i="12" s="1"/>
  <c r="BD27" i="12"/>
  <c r="BG27" i="12" s="1"/>
  <c r="AZ27" i="12"/>
  <c r="BC27" i="12" s="1"/>
  <c r="AV27" i="12"/>
  <c r="AY27" i="12" s="1"/>
  <c r="AR27" i="12"/>
  <c r="AU27" i="12" s="1"/>
  <c r="AN27" i="12"/>
  <c r="AQ27" i="12" s="1"/>
  <c r="AJ27" i="12"/>
  <c r="BX26" i="12"/>
  <c r="CA26" i="12" s="1"/>
  <c r="BT26" i="12"/>
  <c r="BW26" i="12" s="1"/>
  <c r="BP26" i="12"/>
  <c r="BS26" i="12" s="1"/>
  <c r="BL26" i="12"/>
  <c r="BO26" i="12" s="1"/>
  <c r="BH26" i="12"/>
  <c r="BK26" i="12" s="1"/>
  <c r="BD26" i="12"/>
  <c r="BG26" i="12" s="1"/>
  <c r="AZ26" i="12"/>
  <c r="BC26" i="12" s="1"/>
  <c r="AV26" i="12"/>
  <c r="AY26" i="12" s="1"/>
  <c r="AR26" i="12"/>
  <c r="AU26" i="12" s="1"/>
  <c r="AQ26" i="12"/>
  <c r="AJ26" i="12"/>
  <c r="CE25" i="12"/>
  <c r="BX25" i="12"/>
  <c r="CA25" i="12" s="1"/>
  <c r="BT25" i="12"/>
  <c r="BW25" i="12" s="1"/>
  <c r="BP25" i="12"/>
  <c r="BS25" i="12" s="1"/>
  <c r="BL25" i="12"/>
  <c r="BO25" i="12" s="1"/>
  <c r="BK25" i="12"/>
  <c r="BD25" i="12"/>
  <c r="BG25" i="12" s="1"/>
  <c r="AZ25" i="12"/>
  <c r="BC25" i="12" s="1"/>
  <c r="AV25" i="12"/>
  <c r="AY25" i="12" s="1"/>
  <c r="AR25" i="12"/>
  <c r="AU25" i="12" s="1"/>
  <c r="AN25" i="12"/>
  <c r="AQ25" i="12" s="1"/>
  <c r="AJ25" i="12"/>
  <c r="CA23" i="12"/>
  <c r="BT23" i="12"/>
  <c r="BW23" i="12" s="1"/>
  <c r="BP23" i="12"/>
  <c r="BS23" i="12" s="1"/>
  <c r="BL23" i="12"/>
  <c r="BO23" i="12" s="1"/>
  <c r="BH23" i="12"/>
  <c r="BK23" i="12" s="1"/>
  <c r="BG23" i="12"/>
  <c r="AZ23" i="12"/>
  <c r="AQ23" i="12"/>
  <c r="CE22" i="12"/>
  <c r="BX22" i="12"/>
  <c r="CA22" i="12" s="1"/>
  <c r="BT22" i="12"/>
  <c r="BW22" i="12" s="1"/>
  <c r="BP22" i="12"/>
  <c r="BS22" i="12" s="1"/>
  <c r="BL22" i="12"/>
  <c r="BO22" i="12" s="1"/>
  <c r="BH22" i="12"/>
  <c r="BK22" i="12" s="1"/>
  <c r="BG22" i="12"/>
  <c r="AZ22" i="12"/>
  <c r="BC22" i="12" s="1"/>
  <c r="AV22" i="12"/>
  <c r="AY22" i="12" s="1"/>
  <c r="AR22" i="12"/>
  <c r="AU22" i="12" s="1"/>
  <c r="AN22" i="12"/>
  <c r="AQ22" i="12" s="1"/>
  <c r="AJ22" i="12"/>
  <c r="CB21" i="12"/>
  <c r="CE21" i="12" s="1"/>
  <c r="BX21" i="12"/>
  <c r="CA21" i="12" s="1"/>
  <c r="BT21" i="12"/>
  <c r="BW21" i="12" s="1"/>
  <c r="BP21" i="12"/>
  <c r="BS21" i="12" s="1"/>
  <c r="BL21" i="12"/>
  <c r="BO21" i="12" s="1"/>
  <c r="BH21" i="12"/>
  <c r="BK21" i="12" s="1"/>
  <c r="BD21" i="12"/>
  <c r="BG21" i="12" s="1"/>
  <c r="AZ21" i="12"/>
  <c r="BC21" i="12" s="1"/>
  <c r="AV21" i="12"/>
  <c r="AY21" i="12" s="1"/>
  <c r="AR21" i="12"/>
  <c r="AU21" i="12" s="1"/>
  <c r="AN21" i="12"/>
  <c r="AQ21" i="12" s="1"/>
  <c r="AJ21" i="12"/>
  <c r="CB20" i="12"/>
  <c r="CE20" i="12" s="1"/>
  <c r="BX20" i="12"/>
  <c r="CA20" i="12" s="1"/>
  <c r="BT20" i="12"/>
  <c r="BW20" i="12" s="1"/>
  <c r="BP20" i="12"/>
  <c r="BS20" i="12" s="1"/>
  <c r="BL20" i="12"/>
  <c r="BO20" i="12" s="1"/>
  <c r="BH20" i="12"/>
  <c r="BK20" i="12" s="1"/>
  <c r="BD20" i="12"/>
  <c r="BG20" i="12" s="1"/>
  <c r="AZ20" i="12"/>
  <c r="BC20" i="12" s="1"/>
  <c r="AV20" i="12"/>
  <c r="AY20" i="12" s="1"/>
  <c r="AR20" i="12"/>
  <c r="AU20" i="12" s="1"/>
  <c r="AN20" i="12"/>
  <c r="AQ20" i="12" s="1"/>
  <c r="AJ20" i="12"/>
  <c r="CB19" i="12"/>
  <c r="CE19" i="12" s="1"/>
  <c r="BX19" i="12"/>
  <c r="CA19" i="12" s="1"/>
  <c r="BT19" i="12"/>
  <c r="BW19" i="12" s="1"/>
  <c r="BP19" i="12"/>
  <c r="BS19" i="12" s="1"/>
  <c r="BL19" i="12"/>
  <c r="BO19" i="12" s="1"/>
  <c r="BH19" i="12"/>
  <c r="BK19" i="12" s="1"/>
  <c r="BG19" i="12"/>
  <c r="BC19" i="12"/>
  <c r="AR19" i="12"/>
  <c r="AU19" i="12" s="1"/>
  <c r="AN19" i="12"/>
  <c r="CJ19" i="12" s="1"/>
  <c r="CE18" i="12"/>
  <c r="CA18" i="12"/>
  <c r="BW18" i="12"/>
  <c r="BS18" i="12"/>
  <c r="AQ18" i="12"/>
  <c r="CB17" i="12"/>
  <c r="CE17" i="12" s="1"/>
  <c r="BX17" i="12"/>
  <c r="CA17" i="12" s="1"/>
  <c r="BT17" i="12"/>
  <c r="BW17" i="12" s="1"/>
  <c r="BP17" i="12"/>
  <c r="BS17" i="12" s="1"/>
  <c r="BL17" i="12"/>
  <c r="BO17" i="12" s="1"/>
  <c r="BH17" i="12"/>
  <c r="BK17" i="12" s="1"/>
  <c r="BD17" i="12"/>
  <c r="BG17" i="12" s="1"/>
  <c r="AZ17" i="12"/>
  <c r="BC17" i="12" s="1"/>
  <c r="AV17" i="12"/>
  <c r="CJ17" i="12" s="1"/>
  <c r="AQ17" i="12"/>
  <c r="CB16" i="12"/>
  <c r="CE16" i="12" s="1"/>
  <c r="BX16" i="12"/>
  <c r="CA16" i="12" s="1"/>
  <c r="BT16" i="12"/>
  <c r="BW16" i="12" s="1"/>
  <c r="BP16" i="12"/>
  <c r="BS16" i="12" s="1"/>
  <c r="BL16" i="12"/>
  <c r="BO16" i="12" s="1"/>
  <c r="BH16" i="12"/>
  <c r="BK16" i="12" s="1"/>
  <c r="BD16" i="12"/>
  <c r="BG16" i="12" s="1"/>
  <c r="AZ16" i="12"/>
  <c r="BC16" i="12" s="1"/>
  <c r="AV16" i="12"/>
  <c r="AY16" i="12" s="1"/>
  <c r="AR16" i="12"/>
  <c r="AU16" i="12" s="1"/>
  <c r="AN16" i="12"/>
  <c r="AQ16" i="12" s="1"/>
  <c r="AJ16" i="12"/>
  <c r="CB15" i="12"/>
  <c r="CE15" i="12" s="1"/>
  <c r="BX15" i="12"/>
  <c r="CA15" i="12" s="1"/>
  <c r="BT15" i="12"/>
  <c r="BW15" i="12" s="1"/>
  <c r="BP15" i="12"/>
  <c r="BS15" i="12" s="1"/>
  <c r="BL15" i="12"/>
  <c r="BO15" i="12" s="1"/>
  <c r="BH15" i="12"/>
  <c r="BK15" i="12" s="1"/>
  <c r="BD15" i="12"/>
  <c r="BG15" i="12" s="1"/>
  <c r="AZ15" i="12"/>
  <c r="BC15" i="12" s="1"/>
  <c r="AV15" i="12"/>
  <c r="AY15" i="12" s="1"/>
  <c r="AR15" i="12"/>
  <c r="AU15" i="12" s="1"/>
  <c r="AN15" i="12"/>
  <c r="AQ15" i="12" s="1"/>
  <c r="AJ15" i="12"/>
  <c r="CB14" i="12"/>
  <c r="CE14" i="12" s="1"/>
  <c r="BX14" i="12"/>
  <c r="CA14" i="12" s="1"/>
  <c r="BT14" i="12"/>
  <c r="BW14" i="12" s="1"/>
  <c r="BP14" i="12"/>
  <c r="BS14" i="12" s="1"/>
  <c r="BL14" i="12"/>
  <c r="BO14" i="12" s="1"/>
  <c r="BH14" i="12"/>
  <c r="BK14" i="12" s="1"/>
  <c r="BD14" i="12"/>
  <c r="BG14" i="12" s="1"/>
  <c r="AZ14" i="12"/>
  <c r="BC14" i="12" s="1"/>
  <c r="AV14" i="12"/>
  <c r="AY14" i="12" s="1"/>
  <c r="AR14" i="12"/>
  <c r="AU14" i="12" s="1"/>
  <c r="AN14" i="12"/>
  <c r="AQ14" i="12" s="1"/>
  <c r="AJ14" i="12"/>
  <c r="CE13" i="12"/>
  <c r="BX13" i="12"/>
  <c r="CA13" i="12" s="1"/>
  <c r="BT13" i="12"/>
  <c r="BW13" i="12" s="1"/>
  <c r="BP13" i="12"/>
  <c r="BS13" i="12" s="1"/>
  <c r="BL13" i="12"/>
  <c r="BO13" i="12" s="1"/>
  <c r="BH13" i="12"/>
  <c r="BK13" i="12" s="1"/>
  <c r="BG13" i="12"/>
  <c r="BC13" i="12"/>
  <c r="AV13" i="12"/>
  <c r="AY13" i="12" s="1"/>
  <c r="AR13" i="12"/>
  <c r="AU13" i="12" s="1"/>
  <c r="AN13" i="12"/>
  <c r="AQ13" i="12" s="1"/>
  <c r="AJ13" i="12"/>
  <c r="CB12" i="12"/>
  <c r="CE12" i="12" s="1"/>
  <c r="BX12" i="12"/>
  <c r="CA12" i="12" s="1"/>
  <c r="BT12" i="12"/>
  <c r="BW12" i="12" s="1"/>
  <c r="BP12" i="12"/>
  <c r="BS12" i="12" s="1"/>
  <c r="BL12" i="12"/>
  <c r="BO12" i="12" s="1"/>
  <c r="BH12" i="12"/>
  <c r="BK12" i="12" s="1"/>
  <c r="BD12" i="12"/>
  <c r="BG12" i="12" s="1"/>
  <c r="AZ12" i="12"/>
  <c r="BC12" i="12" s="1"/>
  <c r="AV12" i="12"/>
  <c r="AY12" i="12" s="1"/>
  <c r="AR12" i="12"/>
  <c r="AU12" i="12" s="1"/>
  <c r="AN12" i="12"/>
  <c r="AQ12" i="12" s="1"/>
  <c r="AJ12" i="12"/>
  <c r="CB11" i="12"/>
  <c r="CE11" i="12" s="1"/>
  <c r="BX11" i="12"/>
  <c r="CA11" i="12" s="1"/>
  <c r="BT11" i="12"/>
  <c r="BW11" i="12" s="1"/>
  <c r="BP11" i="12"/>
  <c r="BS11" i="12" s="1"/>
  <c r="BL11" i="12"/>
  <c r="BO11" i="12" s="1"/>
  <c r="BH11" i="12"/>
  <c r="BK11" i="12" s="1"/>
  <c r="BD11" i="12"/>
  <c r="BG11" i="12" s="1"/>
  <c r="AZ11" i="12"/>
  <c r="BC11" i="12" s="1"/>
  <c r="AV11" i="12"/>
  <c r="AY11" i="12" s="1"/>
  <c r="AR11" i="12"/>
  <c r="AU11" i="12" s="1"/>
  <c r="AN11" i="12"/>
  <c r="AQ11" i="12" s="1"/>
  <c r="AJ11" i="12"/>
  <c r="CB10" i="12"/>
  <c r="CE10" i="12" s="1"/>
  <c r="BX10" i="12"/>
  <c r="CA10" i="12" s="1"/>
  <c r="BT10" i="12"/>
  <c r="BW10" i="12" s="1"/>
  <c r="BP10" i="12"/>
  <c r="BS10" i="12" s="1"/>
  <c r="BL10" i="12"/>
  <c r="BO10" i="12" s="1"/>
  <c r="BH10" i="12"/>
  <c r="BK10" i="12" s="1"/>
  <c r="BD10" i="12"/>
  <c r="BG10" i="12" s="1"/>
  <c r="AZ10" i="12"/>
  <c r="BC10" i="12" s="1"/>
  <c r="AV10" i="12"/>
  <c r="AY10" i="12" s="1"/>
  <c r="AR10" i="12"/>
  <c r="AU10" i="12" s="1"/>
  <c r="AN10" i="12"/>
  <c r="AQ10" i="12" s="1"/>
  <c r="CJ200" i="12" l="1"/>
  <c r="CJ11" i="12"/>
  <c r="CJ12" i="12"/>
  <c r="CJ13" i="12"/>
  <c r="CJ14" i="12"/>
  <c r="CJ15" i="12"/>
  <c r="CJ16" i="12"/>
  <c r="CJ27" i="12"/>
  <c r="CJ41" i="12"/>
  <c r="CJ45" i="12"/>
  <c r="CJ49" i="12"/>
  <c r="CJ76" i="12"/>
  <c r="CJ88" i="12"/>
  <c r="AY97" i="12"/>
  <c r="CJ97" i="12"/>
  <c r="CJ105" i="12"/>
  <c r="CJ106" i="12"/>
  <c r="CJ107" i="12"/>
  <c r="CJ123" i="12"/>
  <c r="CJ126" i="12"/>
  <c r="CJ127" i="12"/>
  <c r="CJ128" i="12"/>
  <c r="CJ130" i="12"/>
  <c r="CJ131" i="12"/>
  <c r="CJ136" i="12"/>
  <c r="CJ181" i="12"/>
  <c r="CJ182" i="12"/>
  <c r="CJ201" i="12"/>
  <c r="CJ202" i="12"/>
  <c r="CJ203" i="12"/>
  <c r="CJ207" i="12"/>
  <c r="CJ20" i="12"/>
  <c r="CJ21" i="12"/>
  <c r="CJ22" i="12"/>
  <c r="CJ25" i="12"/>
  <c r="CJ26" i="12"/>
  <c r="CJ54" i="12"/>
  <c r="CJ55" i="12"/>
  <c r="CJ56" i="12"/>
  <c r="CJ59" i="12"/>
  <c r="CJ60" i="12"/>
  <c r="CJ61" i="12"/>
  <c r="CJ62" i="12"/>
  <c r="CJ63" i="12"/>
  <c r="CJ64" i="12"/>
  <c r="CJ65" i="12"/>
  <c r="CJ66" i="12"/>
  <c r="CJ67" i="12"/>
  <c r="CJ73" i="12"/>
  <c r="CJ74" i="12"/>
  <c r="CJ99" i="12"/>
  <c r="CJ100" i="12"/>
  <c r="CJ101" i="12"/>
  <c r="CJ119" i="12"/>
  <c r="CJ120" i="12"/>
  <c r="CJ121" i="12"/>
  <c r="AY154" i="12"/>
  <c r="CJ154" i="12"/>
  <c r="CJ175" i="12"/>
  <c r="CJ176" i="12"/>
  <c r="CJ177" i="12"/>
  <c r="CJ179" i="12"/>
  <c r="CJ40" i="12"/>
  <c r="CJ43" i="12"/>
  <c r="CJ44" i="12"/>
  <c r="CJ75" i="12"/>
  <c r="CJ81" i="12"/>
  <c r="CJ83" i="12"/>
  <c r="CJ84" i="12"/>
  <c r="CJ90" i="12"/>
  <c r="CJ92" i="12"/>
  <c r="CJ93" i="12"/>
  <c r="CJ95" i="12"/>
  <c r="CJ96" i="12"/>
  <c r="CJ102" i="12"/>
  <c r="CJ111" i="12"/>
  <c r="CJ112" i="12"/>
  <c r="CJ113" i="12"/>
  <c r="CJ114" i="12"/>
  <c r="CJ115" i="12"/>
  <c r="CJ159" i="12"/>
  <c r="CJ187" i="12"/>
  <c r="CJ188" i="12"/>
  <c r="CJ189" i="12"/>
  <c r="CJ198" i="12"/>
  <c r="CJ199" i="12"/>
  <c r="CJ204" i="12"/>
  <c r="CJ209" i="12"/>
  <c r="CJ210" i="12"/>
  <c r="CJ211" i="12"/>
  <c r="CJ212" i="12"/>
  <c r="CJ213" i="12"/>
  <c r="CJ10" i="12"/>
  <c r="CJ168" i="12"/>
  <c r="CJ169" i="12"/>
  <c r="AQ121" i="12"/>
  <c r="CJ85" i="12"/>
  <c r="CJ171" i="12"/>
  <c r="CJ173" i="12"/>
  <c r="CG126" i="12"/>
  <c r="CG127" i="12"/>
  <c r="CG128" i="12"/>
  <c r="CG130" i="12"/>
  <c r="CG131" i="12"/>
  <c r="CG132" i="12"/>
  <c r="CG135" i="12"/>
  <c r="CG175" i="12"/>
  <c r="CG176" i="12"/>
  <c r="CG177" i="12"/>
  <c r="CG181" i="12"/>
  <c r="CG191" i="12"/>
  <c r="CG195" i="12"/>
  <c r="CG197" i="12"/>
  <c r="CG199" i="12"/>
  <c r="CG200" i="12"/>
  <c r="CG201" i="12"/>
  <c r="CG202" i="12"/>
  <c r="CG204" i="12"/>
  <c r="CG206" i="12"/>
  <c r="CG209" i="12"/>
  <c r="CG210" i="12"/>
  <c r="CG211" i="12"/>
  <c r="CG212" i="12"/>
  <c r="CG213" i="12"/>
  <c r="CG27" i="12"/>
  <c r="CG41" i="12"/>
  <c r="CG45" i="12"/>
  <c r="CG49" i="12"/>
  <c r="CG76" i="12"/>
  <c r="CG81" i="12"/>
  <c r="CG83" i="12"/>
  <c r="CG84" i="12"/>
  <c r="CG85" i="12"/>
  <c r="CG105" i="12"/>
  <c r="CG106" i="12"/>
  <c r="CG107" i="12"/>
  <c r="CG111" i="12"/>
  <c r="CG112" i="12"/>
  <c r="CG113" i="12"/>
  <c r="CG114" i="12"/>
  <c r="CG115" i="12"/>
  <c r="AY17" i="12"/>
  <c r="CG17" i="12"/>
  <c r="BO18" i="12"/>
  <c r="CG18" i="12"/>
  <c r="BC23" i="12"/>
  <c r="CG23" i="12"/>
  <c r="AQ40" i="12"/>
  <c r="CG40" i="12"/>
  <c r="AU43" i="12"/>
  <c r="CG43" i="12"/>
  <c r="AU44" i="12"/>
  <c r="CG44" i="12"/>
  <c r="AU75" i="12"/>
  <c r="CG75" i="12"/>
  <c r="AU102" i="12"/>
  <c r="CG102" i="12"/>
  <c r="AY109" i="12"/>
  <c r="CG109" i="12"/>
  <c r="AY125" i="12"/>
  <c r="CG125" i="12"/>
  <c r="BC156" i="12"/>
  <c r="CG156" i="12"/>
  <c r="BC157" i="12"/>
  <c r="CG157" i="12"/>
  <c r="AM171" i="12"/>
  <c r="CF171" i="12" s="1"/>
  <c r="CG171" i="12"/>
  <c r="BG172" i="12"/>
  <c r="CF172" i="12" s="1"/>
  <c r="CG172" i="12"/>
  <c r="AU174" i="12"/>
  <c r="CG174" i="12"/>
  <c r="AM179" i="12"/>
  <c r="CF179" i="12" s="1"/>
  <c r="CG179" i="12"/>
  <c r="AM180" i="12"/>
  <c r="CF180" i="12" s="1"/>
  <c r="CG180" i="12"/>
  <c r="AQ182" i="12"/>
  <c r="CG182" i="12"/>
  <c r="AQ198" i="12"/>
  <c r="CG198" i="12"/>
  <c r="AQ203" i="12"/>
  <c r="CG203" i="12"/>
  <c r="AQ207" i="12"/>
  <c r="CG207" i="12"/>
  <c r="AM10" i="12"/>
  <c r="CF10" i="12" s="1"/>
  <c r="CG10" i="12"/>
  <c r="AQ19" i="12"/>
  <c r="CG19" i="12"/>
  <c r="AM26" i="12"/>
  <c r="CF26" i="12" s="1"/>
  <c r="CG26" i="12"/>
  <c r="AY38" i="12"/>
  <c r="CG38" i="12"/>
  <c r="AU42" i="12"/>
  <c r="CG42" i="12"/>
  <c r="AQ47" i="12"/>
  <c r="CG47" i="12"/>
  <c r="AU88" i="12"/>
  <c r="CG88" i="12"/>
  <c r="AU110" i="12"/>
  <c r="CG110" i="12"/>
  <c r="AU116" i="12"/>
  <c r="CG116" i="12"/>
  <c r="AU136" i="12"/>
  <c r="CG136" i="12"/>
  <c r="AU159" i="12"/>
  <c r="CG159" i="12"/>
  <c r="AQ160" i="12"/>
  <c r="CG160" i="12"/>
  <c r="AQ167" i="12"/>
  <c r="CG167" i="12"/>
  <c r="BC170" i="12"/>
  <c r="CF170" i="12" s="1"/>
  <c r="CG170" i="12"/>
  <c r="AM173" i="12"/>
  <c r="CF173" i="12" s="1"/>
  <c r="CG173" i="12"/>
  <c r="AM193" i="12"/>
  <c r="CF193" i="12" s="1"/>
  <c r="CG193" i="12"/>
  <c r="AU205" i="12"/>
  <c r="CG205" i="12"/>
  <c r="CG11" i="12"/>
  <c r="CG12" i="12"/>
  <c r="CG13" i="12"/>
  <c r="CG14" i="12"/>
  <c r="CG15" i="12"/>
  <c r="CG16" i="12"/>
  <c r="CG20" i="12"/>
  <c r="CG21" i="12"/>
  <c r="CG22" i="12"/>
  <c r="CG25" i="12"/>
  <c r="CG29" i="12"/>
  <c r="CG31" i="12"/>
  <c r="CG32" i="12"/>
  <c r="CG33" i="12"/>
  <c r="CG34" i="12"/>
  <c r="CG35" i="12"/>
  <c r="CG36" i="12"/>
  <c r="CG37" i="12"/>
  <c r="CG46" i="12"/>
  <c r="CG51" i="12"/>
  <c r="CG54" i="12"/>
  <c r="CG55" i="12"/>
  <c r="CG56" i="12"/>
  <c r="CG59" i="12"/>
  <c r="CG60" i="12"/>
  <c r="CG61" i="12"/>
  <c r="CG62" i="12"/>
  <c r="CG63" i="12"/>
  <c r="CG64" i="12"/>
  <c r="CG65" i="12"/>
  <c r="CG66" i="12"/>
  <c r="CG67" i="12"/>
  <c r="CG73" i="12"/>
  <c r="CG74" i="12"/>
  <c r="CG78" i="12"/>
  <c r="CG79" i="12"/>
  <c r="CG86" i="12"/>
  <c r="CG90" i="12"/>
  <c r="CG92" i="12"/>
  <c r="CG93" i="12"/>
  <c r="CG95" i="12"/>
  <c r="CG96" i="12"/>
  <c r="CG97" i="12"/>
  <c r="CG99" i="12"/>
  <c r="CG100" i="12"/>
  <c r="CG101" i="12"/>
  <c r="CG119" i="12"/>
  <c r="CG120" i="12"/>
  <c r="CG121" i="12"/>
  <c r="CG123" i="12"/>
  <c r="CG154" i="12"/>
  <c r="CG168" i="12"/>
  <c r="CG169" i="12"/>
  <c r="CG183" i="12"/>
  <c r="CG184" i="12"/>
  <c r="CG185" i="12"/>
  <c r="CG186" i="12"/>
  <c r="CG187" i="12"/>
  <c r="CG188" i="12"/>
  <c r="CG189" i="12"/>
  <c r="CG194" i="12"/>
  <c r="CF151" i="12"/>
  <c r="CH151" i="12" s="1"/>
  <c r="CF147" i="12"/>
  <c r="CH147" i="12" s="1"/>
  <c r="CF144" i="12"/>
  <c r="CH144" i="12" s="1"/>
  <c r="AM153" i="12"/>
  <c r="AM154" i="12"/>
  <c r="AM157" i="12"/>
  <c r="AM159" i="12"/>
  <c r="AM167" i="12"/>
  <c r="AM169" i="12"/>
  <c r="CF169" i="12" s="1"/>
  <c r="AM174" i="12"/>
  <c r="AM175" i="12"/>
  <c r="AM177" i="12"/>
  <c r="AM181" i="12"/>
  <c r="CF181" i="12" s="1"/>
  <c r="AM184" i="12"/>
  <c r="AM186" i="12"/>
  <c r="AM187" i="12"/>
  <c r="CF187" i="12" s="1"/>
  <c r="AM189" i="12"/>
  <c r="CF189" i="12" s="1"/>
  <c r="AM190" i="12"/>
  <c r="AM195" i="12"/>
  <c r="AM197" i="12"/>
  <c r="AM199" i="12"/>
  <c r="AM202" i="12"/>
  <c r="AM204" i="12"/>
  <c r="AM205" i="12"/>
  <c r="AM207" i="12"/>
  <c r="AM211" i="12"/>
  <c r="AM213" i="12"/>
  <c r="AM11" i="12"/>
  <c r="CF11" i="12" s="1"/>
  <c r="CH11" i="12" s="1"/>
  <c r="AM13" i="12"/>
  <c r="AM14" i="12"/>
  <c r="AM16" i="12"/>
  <c r="AM17" i="12"/>
  <c r="AM19" i="12"/>
  <c r="AM20" i="12"/>
  <c r="AM22" i="12"/>
  <c r="AM29" i="12"/>
  <c r="CF29" i="12" s="1"/>
  <c r="AM31" i="12"/>
  <c r="AM33" i="12"/>
  <c r="AM35" i="12"/>
  <c r="AM37" i="12"/>
  <c r="AM38" i="12"/>
  <c r="AM41" i="12"/>
  <c r="CF41" i="12" s="1"/>
  <c r="AM43" i="12"/>
  <c r="AM46" i="12"/>
  <c r="AM47" i="12"/>
  <c r="AM50" i="12"/>
  <c r="AM52" i="12"/>
  <c r="AM55" i="12"/>
  <c r="CF55" i="12" s="1"/>
  <c r="AM56" i="12"/>
  <c r="AM60" i="12"/>
  <c r="AM62" i="12"/>
  <c r="AM64" i="12"/>
  <c r="AM65" i="12"/>
  <c r="AM67" i="12"/>
  <c r="AM73" i="12"/>
  <c r="CF73" i="12" s="1"/>
  <c r="AM75" i="12"/>
  <c r="AM76" i="12"/>
  <c r="AM78" i="12"/>
  <c r="AM79" i="12"/>
  <c r="CF79" i="12" s="1"/>
  <c r="CH79" i="12" s="1"/>
  <c r="AM81" i="12"/>
  <c r="CF81" i="12" s="1"/>
  <c r="CH81" i="12" s="1"/>
  <c r="AM84" i="12"/>
  <c r="AM86" i="12"/>
  <c r="AM87" i="12"/>
  <c r="CF87" i="12" s="1"/>
  <c r="CH87" i="12" s="1"/>
  <c r="AM88" i="12"/>
  <c r="AM90" i="12"/>
  <c r="AM92" i="12"/>
  <c r="AM93" i="12"/>
  <c r="CF93" i="12" s="1"/>
  <c r="CH93" i="12" s="1"/>
  <c r="AM95" i="12"/>
  <c r="AM96" i="12"/>
  <c r="AM97" i="12"/>
  <c r="AM99" i="12"/>
  <c r="AM100" i="12"/>
  <c r="AM101" i="12"/>
  <c r="CF101" i="12" s="1"/>
  <c r="CH101" i="12" s="1"/>
  <c r="AM102" i="12"/>
  <c r="AM105" i="12"/>
  <c r="AM106" i="12"/>
  <c r="AM107" i="12"/>
  <c r="AM109" i="12"/>
  <c r="AM110" i="12"/>
  <c r="AM111" i="12"/>
  <c r="AM113" i="12"/>
  <c r="AM114" i="12"/>
  <c r="AM115" i="12"/>
  <c r="AM116" i="12"/>
  <c r="AM119" i="12"/>
  <c r="CF119" i="12" s="1"/>
  <c r="AM120" i="12"/>
  <c r="AM121" i="12"/>
  <c r="CF121" i="12" s="1"/>
  <c r="AM122" i="12"/>
  <c r="AM123" i="12"/>
  <c r="CF123" i="12" s="1"/>
  <c r="CH123" i="12" s="1"/>
  <c r="AM124" i="12"/>
  <c r="AM125" i="12"/>
  <c r="AM126" i="12"/>
  <c r="AM127" i="12"/>
  <c r="CF127" i="12" s="1"/>
  <c r="AM128" i="12"/>
  <c r="AM130" i="12"/>
  <c r="AM131" i="12"/>
  <c r="CF131" i="12" s="1"/>
  <c r="AM132" i="12"/>
  <c r="AM135" i="12"/>
  <c r="AM136" i="12"/>
  <c r="AM156" i="12"/>
  <c r="AM160" i="12"/>
  <c r="AM168" i="12"/>
  <c r="AM176" i="12"/>
  <c r="AM182" i="12"/>
  <c r="AM183" i="12"/>
  <c r="CF183" i="12" s="1"/>
  <c r="CH183" i="12" s="1"/>
  <c r="AM185" i="12"/>
  <c r="AM188" i="12"/>
  <c r="AM194" i="12"/>
  <c r="AM198" i="12"/>
  <c r="AM200" i="12"/>
  <c r="AM201" i="12"/>
  <c r="CF201" i="12" s="1"/>
  <c r="AM203" i="12"/>
  <c r="AM206" i="12"/>
  <c r="AM209" i="12"/>
  <c r="AM210" i="12"/>
  <c r="CF210" i="12" s="1"/>
  <c r="CH210" i="12" s="1"/>
  <c r="AM212" i="12"/>
  <c r="CF212" i="12" s="1"/>
  <c r="AM12" i="12"/>
  <c r="AM15" i="12"/>
  <c r="AM18" i="12"/>
  <c r="AM21" i="12"/>
  <c r="CF21" i="12" s="1"/>
  <c r="AM23" i="12"/>
  <c r="AM25" i="12"/>
  <c r="AM27" i="12"/>
  <c r="AM28" i="12"/>
  <c r="CF28" i="12" s="1"/>
  <c r="CH28" i="12" s="1"/>
  <c r="AM32" i="12"/>
  <c r="AM34" i="12"/>
  <c r="AM36" i="12"/>
  <c r="AM40" i="12"/>
  <c r="AM42" i="12"/>
  <c r="AM44" i="12"/>
  <c r="AM45" i="12"/>
  <c r="CF45" i="12" s="1"/>
  <c r="AM49" i="12"/>
  <c r="CF49" i="12" s="1"/>
  <c r="AM51" i="12"/>
  <c r="CF51" i="12" s="1"/>
  <c r="AM54" i="12"/>
  <c r="AM59" i="12"/>
  <c r="CF59" i="12" s="1"/>
  <c r="CH59" i="12" s="1"/>
  <c r="AM61" i="12"/>
  <c r="AM63" i="12"/>
  <c r="AM66" i="12"/>
  <c r="AM74" i="12"/>
  <c r="AM77" i="12"/>
  <c r="AM80" i="12"/>
  <c r="AM83" i="12"/>
  <c r="AM85" i="12"/>
  <c r="CF85" i="12" s="1"/>
  <c r="AM112" i="12"/>
  <c r="CF112" i="12" s="1"/>
  <c r="CH112" i="12" s="1"/>
  <c r="AI217" i="12"/>
  <c r="CH85" i="12" l="1"/>
  <c r="CH127" i="12"/>
  <c r="CH181" i="12"/>
  <c r="CH169" i="12"/>
  <c r="CH51" i="12"/>
  <c r="CH119" i="12"/>
  <c r="CH49" i="12"/>
  <c r="CH131" i="12"/>
  <c r="CH201" i="12"/>
  <c r="CH45" i="12"/>
  <c r="CH121" i="12"/>
  <c r="CH73" i="12"/>
  <c r="CH41" i="12"/>
  <c r="CH189" i="12"/>
  <c r="CH21" i="12"/>
  <c r="CH212" i="12"/>
  <c r="CH55" i="12"/>
  <c r="CH29" i="12"/>
  <c r="CH187" i="12"/>
  <c r="CH193" i="12"/>
  <c r="CH170" i="12"/>
  <c r="CH180" i="12"/>
  <c r="CH171" i="12"/>
  <c r="CH173" i="12"/>
  <c r="CH26" i="12"/>
  <c r="CH10" i="12"/>
  <c r="CH179" i="12"/>
  <c r="CH172" i="12"/>
  <c r="CF203" i="12"/>
  <c r="CH203" i="12" s="1"/>
  <c r="CF116" i="12"/>
  <c r="CH116" i="12" s="1"/>
  <c r="CF17" i="12"/>
  <c r="CH17" i="12" s="1"/>
  <c r="CF205" i="12"/>
  <c r="CH205" i="12" s="1"/>
  <c r="CF23" i="12"/>
  <c r="CH23" i="12" s="1"/>
  <c r="CF167" i="12"/>
  <c r="CH167" i="12" s="1"/>
  <c r="CF18" i="12"/>
  <c r="CH18" i="12" s="1"/>
  <c r="CF66" i="12"/>
  <c r="CH66" i="12" s="1"/>
  <c r="CF54" i="12"/>
  <c r="CH54" i="12" s="1"/>
  <c r="CF34" i="12"/>
  <c r="CH34" i="12" s="1"/>
  <c r="CF168" i="12"/>
  <c r="CH168" i="12" s="1"/>
  <c r="CF128" i="12"/>
  <c r="CH128" i="12" s="1"/>
  <c r="CF120" i="12"/>
  <c r="CH120" i="12" s="1"/>
  <c r="CF86" i="12"/>
  <c r="CH86" i="12" s="1"/>
  <c r="CF78" i="12"/>
  <c r="CH78" i="12" s="1"/>
  <c r="CF60" i="12"/>
  <c r="CH60" i="12" s="1"/>
  <c r="CF14" i="12"/>
  <c r="CH14" i="12" s="1"/>
  <c r="CF202" i="12"/>
  <c r="CH202" i="12" s="1"/>
  <c r="CF186" i="12"/>
  <c r="CH186" i="12" s="1"/>
  <c r="CF32" i="12"/>
  <c r="CH32" i="12" s="1"/>
  <c r="CF12" i="12"/>
  <c r="CH12" i="12" s="1"/>
  <c r="CF198" i="12"/>
  <c r="CH198" i="12" s="1"/>
  <c r="CF160" i="12"/>
  <c r="CH160" i="12" s="1"/>
  <c r="CF132" i="12"/>
  <c r="CH132" i="12" s="1"/>
  <c r="CF96" i="12"/>
  <c r="CH96" i="12" s="1"/>
  <c r="CF90" i="12"/>
  <c r="CH90" i="12" s="1"/>
  <c r="CF84" i="12"/>
  <c r="CH84" i="12" s="1"/>
  <c r="CF76" i="12"/>
  <c r="CH76" i="12" s="1"/>
  <c r="CF56" i="12"/>
  <c r="CH56" i="12" s="1"/>
  <c r="CF38" i="12"/>
  <c r="CH38" i="12" s="1"/>
  <c r="CF190" i="12"/>
  <c r="CH190" i="12" s="1"/>
  <c r="CF184" i="12"/>
  <c r="CH184" i="12" s="1"/>
  <c r="CF174" i="12"/>
  <c r="CH174" i="12" s="1"/>
  <c r="CF207" i="12"/>
  <c r="CH207" i="12" s="1"/>
  <c r="CF65" i="12"/>
  <c r="CH65" i="12" s="1"/>
  <c r="CF185" i="12"/>
  <c r="CH185" i="12" s="1"/>
  <c r="CF199" i="12"/>
  <c r="CH199" i="12" s="1"/>
  <c r="CF31" i="12"/>
  <c r="CH31" i="12" s="1"/>
  <c r="CF159" i="12"/>
  <c r="CH159" i="12" s="1"/>
  <c r="CF40" i="12"/>
  <c r="CH40" i="12" s="1"/>
  <c r="CF194" i="12"/>
  <c r="CH194" i="12" s="1"/>
  <c r="CF182" i="12"/>
  <c r="CH182" i="12" s="1"/>
  <c r="CF156" i="12"/>
  <c r="CH156" i="12" s="1"/>
  <c r="CF126" i="12"/>
  <c r="CH126" i="12" s="1"/>
  <c r="CF122" i="12"/>
  <c r="CH122" i="12" s="1"/>
  <c r="CF111" i="12"/>
  <c r="CH111" i="12" s="1"/>
  <c r="CF106" i="12"/>
  <c r="CH106" i="12" s="1"/>
  <c r="CF100" i="12"/>
  <c r="CH100" i="12" s="1"/>
  <c r="CF64" i="12"/>
  <c r="CH64" i="12" s="1"/>
  <c r="CF46" i="12"/>
  <c r="CH46" i="12" s="1"/>
  <c r="CF154" i="12"/>
  <c r="CH154" i="12" s="1"/>
  <c r="CF19" i="12"/>
  <c r="CH19" i="12" s="1"/>
  <c r="CF63" i="12"/>
  <c r="CH63" i="12" s="1"/>
  <c r="CF37" i="12"/>
  <c r="CH37" i="12" s="1"/>
  <c r="CF197" i="12"/>
  <c r="CH197" i="12" s="1"/>
  <c r="CF95" i="12"/>
  <c r="CH95" i="12" s="1"/>
  <c r="CF15" i="12"/>
  <c r="CH15" i="12" s="1"/>
  <c r="CF107" i="12"/>
  <c r="CH107" i="12" s="1"/>
  <c r="CF209" i="12"/>
  <c r="CH209" i="12" s="1"/>
  <c r="CF200" i="12"/>
  <c r="CH200" i="12" s="1"/>
  <c r="CF124" i="12"/>
  <c r="CH124" i="12" s="1"/>
  <c r="CF92" i="12"/>
  <c r="CH92" i="12" s="1"/>
  <c r="CF20" i="12"/>
  <c r="CH20" i="12" s="1"/>
  <c r="CF211" i="12"/>
  <c r="CH211" i="12" s="1"/>
  <c r="CF175" i="12"/>
  <c r="CH175" i="12" s="1"/>
  <c r="CF135" i="12"/>
  <c r="CH135" i="12" s="1"/>
  <c r="CF25" i="12"/>
  <c r="CH25" i="12" s="1"/>
  <c r="CF67" i="12"/>
  <c r="CH67" i="12" s="1"/>
  <c r="CF97" i="12"/>
  <c r="CH97" i="12" s="1"/>
  <c r="CF33" i="12"/>
  <c r="CH33" i="12" s="1"/>
  <c r="CF42" i="12"/>
  <c r="CH42" i="12" s="1"/>
  <c r="CF206" i="12"/>
  <c r="CH206" i="12" s="1"/>
  <c r="CF113" i="12"/>
  <c r="CH113" i="12" s="1"/>
  <c r="CF74" i="12"/>
  <c r="CH74" i="12" s="1"/>
  <c r="CF36" i="12"/>
  <c r="CH36" i="12" s="1"/>
  <c r="CF188" i="12"/>
  <c r="CH188" i="12" s="1"/>
  <c r="CF176" i="12"/>
  <c r="CH176" i="12" s="1"/>
  <c r="CF130" i="12"/>
  <c r="CH130" i="12" s="1"/>
  <c r="CF115" i="12"/>
  <c r="CH115" i="12" s="1"/>
  <c r="CF62" i="12"/>
  <c r="CH62" i="12" s="1"/>
  <c r="CF52" i="12"/>
  <c r="CH52" i="12" s="1"/>
  <c r="CF22" i="12"/>
  <c r="CH22" i="12" s="1"/>
  <c r="CF16" i="12"/>
  <c r="CH16" i="12" s="1"/>
  <c r="CF213" i="12"/>
  <c r="CH213" i="12" s="1"/>
  <c r="CF204" i="12"/>
  <c r="CH204" i="12" s="1"/>
  <c r="CF153" i="12"/>
  <c r="CH153" i="12" s="1"/>
  <c r="CF191" i="12"/>
  <c r="CH191" i="12" s="1"/>
  <c r="CF177" i="12"/>
  <c r="CH177" i="12" s="1"/>
  <c r="CF157" i="12"/>
  <c r="CH157" i="12" s="1"/>
  <c r="CF83" i="12"/>
  <c r="CH83" i="12" s="1"/>
  <c r="CF61" i="12"/>
  <c r="CH61" i="12" s="1"/>
  <c r="CF195" i="12"/>
  <c r="CH195" i="12" s="1"/>
  <c r="CF99" i="12"/>
  <c r="CH99" i="12" s="1"/>
  <c r="CF114" i="12"/>
  <c r="CH114" i="12" s="1"/>
  <c r="CF27" i="12"/>
  <c r="CH27" i="12" s="1"/>
  <c r="CF35" i="12"/>
  <c r="CH35" i="12" s="1"/>
  <c r="CF13" i="12"/>
  <c r="CH13" i="12" s="1"/>
  <c r="CF105" i="12"/>
  <c r="CH105" i="12" s="1"/>
  <c r="CF136" i="12"/>
  <c r="CH136" i="12" s="1"/>
  <c r="CF125" i="12"/>
  <c r="CH125" i="12" s="1"/>
  <c r="CF110" i="12"/>
  <c r="CH110" i="12" s="1"/>
  <c r="CF109" i="12"/>
  <c r="CH109" i="12" s="1"/>
  <c r="CF102" i="12"/>
  <c r="CH102" i="12" s="1"/>
  <c r="CF88" i="12"/>
  <c r="CH88" i="12" s="1"/>
  <c r="CF80" i="12"/>
  <c r="CH80" i="12" s="1"/>
  <c r="CF77" i="12"/>
  <c r="CH77" i="12" s="1"/>
  <c r="CF75" i="12"/>
  <c r="CH75" i="12" s="1"/>
  <c r="CF50" i="12"/>
  <c r="CH50" i="12" s="1"/>
  <c r="CF47" i="12"/>
  <c r="CH47" i="12" s="1"/>
  <c r="CF44" i="12"/>
  <c r="CH44" i="12" s="1"/>
  <c r="CF43" i="12"/>
  <c r="CH43" i="12" s="1"/>
  <c r="L835" i="18"/>
  <c r="L836" i="18"/>
  <c r="K835" i="18"/>
  <c r="K836" i="18"/>
  <c r="O836" i="18"/>
  <c r="O835" i="18"/>
  <c r="CH217" i="12" l="1"/>
  <c r="AF202" i="12"/>
  <c r="AF200" i="12"/>
  <c r="AF199" i="12"/>
  <c r="AF187" i="12"/>
  <c r="AF206" i="12"/>
  <c r="AF207" i="12"/>
  <c r="AF170" i="12"/>
  <c r="K1032" i="18"/>
  <c r="O1032" i="18"/>
  <c r="AF215" i="12"/>
  <c r="AA215" i="12"/>
  <c r="AF213" i="12"/>
  <c r="AF212" i="12"/>
  <c r="AF211" i="12"/>
  <c r="AF122" i="12"/>
  <c r="AF197" i="12" l="1"/>
  <c r="AF195" i="12"/>
  <c r="AF194" i="12"/>
  <c r="AF203" i="12"/>
  <c r="AF201" i="12"/>
  <c r="AF198" i="12"/>
  <c r="AF173" i="12"/>
  <c r="AF189" i="12"/>
  <c r="AF188" i="12"/>
  <c r="AF186" i="12"/>
  <c r="AF193" i="12"/>
  <c r="AF191" i="12"/>
  <c r="AF190" i="12"/>
  <c r="AF174" i="12"/>
  <c r="AF185" i="12"/>
  <c r="AF184" i="12"/>
  <c r="AF183" i="12"/>
  <c r="AF182" i="12"/>
  <c r="AF181" i="12"/>
  <c r="AF180" i="12"/>
  <c r="AF179" i="12"/>
  <c r="AF177" i="12"/>
  <c r="AF157" i="12"/>
  <c r="AF159" i="12"/>
  <c r="AF160" i="12"/>
  <c r="AF167" i="12"/>
  <c r="AF168" i="12"/>
  <c r="AF169" i="12"/>
  <c r="AF171" i="12"/>
  <c r="AF172" i="12"/>
  <c r="AF175" i="12"/>
  <c r="AF176" i="12"/>
  <c r="AF204" i="12"/>
  <c r="AF205" i="12"/>
  <c r="AF209" i="12"/>
  <c r="AF210" i="12"/>
  <c r="L884" i="18" l="1"/>
  <c r="K884" i="18"/>
  <c r="O884" i="18"/>
  <c r="L1128" i="18"/>
  <c r="L1127" i="18"/>
  <c r="L1126" i="18"/>
  <c r="L1125" i="18"/>
  <c r="K1128" i="18"/>
  <c r="K1127" i="18"/>
  <c r="K1126" i="18"/>
  <c r="K1125" i="18"/>
  <c r="O1128" i="18"/>
  <c r="O1127" i="18"/>
  <c r="O1126" i="18"/>
  <c r="O1125" i="18"/>
  <c r="L669" i="18" l="1"/>
  <c r="K669" i="18"/>
  <c r="O669" i="18"/>
  <c r="AA22" i="12" l="1"/>
  <c r="L854" i="18" l="1"/>
  <c r="K854" i="18"/>
  <c r="N854" i="18" s="1"/>
  <c r="O854" i="18"/>
  <c r="P853" i="18" s="1"/>
  <c r="M854" i="18" l="1"/>
  <c r="AF119" i="12"/>
  <c r="AA50" i="12"/>
  <c r="AF50" i="12"/>
  <c r="AF128" i="12"/>
  <c r="AA44" i="12"/>
  <c r="AF44" i="12"/>
  <c r="AA42" i="12"/>
  <c r="AF42" i="12"/>
  <c r="AA34" i="12"/>
  <c r="AF34" i="12"/>
  <c r="AF99" i="12"/>
  <c r="AF56" i="12" l="1"/>
  <c r="AA43" i="12"/>
  <c r="AF43" i="12" l="1"/>
  <c r="AA41" i="12"/>
  <c r="AF41" i="12"/>
  <c r="AA51" i="12" l="1"/>
  <c r="AF51" i="12"/>
  <c r="AF124" i="12" l="1"/>
  <c r="AF136" i="12" l="1"/>
  <c r="AF135" i="12" l="1"/>
  <c r="AF216" i="12"/>
  <c r="AA216" i="12"/>
  <c r="U216" i="12"/>
  <c r="L870" i="18"/>
  <c r="K870" i="18"/>
  <c r="N870" i="18" s="1"/>
  <c r="O870" i="18"/>
  <c r="P869" i="18" s="1"/>
  <c r="M870" i="18" l="1"/>
  <c r="AF84" i="12"/>
  <c r="AF83" i="12"/>
  <c r="AF81" i="12"/>
  <c r="AF80" i="12"/>
  <c r="AF79" i="12"/>
  <c r="AF78" i="12"/>
  <c r="AF77" i="12"/>
  <c r="K602" i="18" l="1"/>
  <c r="O602" i="18"/>
  <c r="K277" i="18"/>
  <c r="O277" i="18"/>
  <c r="U11" i="12" l="1"/>
  <c r="U12" i="12"/>
  <c r="U13" i="12"/>
  <c r="U14" i="12"/>
  <c r="U15" i="12"/>
  <c r="U16" i="12"/>
  <c r="U17" i="12"/>
  <c r="U18" i="12"/>
  <c r="U19" i="12"/>
  <c r="U20" i="12"/>
  <c r="U21" i="12"/>
  <c r="U22" i="12"/>
  <c r="U23" i="12"/>
  <c r="U25" i="12"/>
  <c r="U26" i="12"/>
  <c r="U27" i="12"/>
  <c r="U28" i="12"/>
  <c r="U29" i="12"/>
  <c r="U10" i="12"/>
  <c r="F3" i="21" l="1"/>
  <c r="G3" i="21"/>
  <c r="F4" i="21"/>
  <c r="G4" i="21"/>
  <c r="F5" i="21"/>
  <c r="G5" i="21"/>
  <c r="F6" i="21"/>
  <c r="G6" i="21"/>
  <c r="F7" i="21"/>
  <c r="G7" i="21"/>
  <c r="F8" i="21"/>
  <c r="G8" i="21"/>
  <c r="F9" i="21"/>
  <c r="G9" i="21"/>
  <c r="F10" i="21"/>
  <c r="G10" i="21"/>
  <c r="F11" i="21"/>
  <c r="G11" i="21"/>
  <c r="F12" i="21"/>
  <c r="G12" i="21"/>
  <c r="F13" i="21"/>
  <c r="G13" i="21"/>
  <c r="F14" i="21"/>
  <c r="G14" i="21"/>
  <c r="F15" i="21"/>
  <c r="G15" i="21"/>
  <c r="F16" i="21"/>
  <c r="G16" i="21"/>
  <c r="F17" i="21"/>
  <c r="G17" i="21"/>
  <c r="F18" i="21"/>
  <c r="G18" i="21"/>
  <c r="F19" i="21"/>
  <c r="G19" i="21"/>
  <c r="F20" i="21"/>
  <c r="G20" i="21"/>
  <c r="F21" i="21"/>
  <c r="G21" i="21"/>
  <c r="F22" i="21"/>
  <c r="G22" i="21"/>
  <c r="F23" i="21"/>
  <c r="G23" i="21"/>
  <c r="F24" i="21"/>
  <c r="G24" i="21"/>
  <c r="F25" i="21"/>
  <c r="G25" i="21"/>
  <c r="F26" i="21"/>
  <c r="G26" i="21"/>
  <c r="F27" i="21"/>
  <c r="G27" i="21"/>
  <c r="F28" i="21"/>
  <c r="G28" i="21"/>
  <c r="F29" i="21"/>
  <c r="G29" i="21"/>
  <c r="F30" i="21"/>
  <c r="G30" i="21"/>
  <c r="F31" i="21"/>
  <c r="G31" i="21"/>
  <c r="F32" i="21"/>
  <c r="G32" i="21"/>
  <c r="O493" i="18"/>
  <c r="P493" i="18" s="1"/>
  <c r="L493" i="18"/>
  <c r="K493" i="18"/>
  <c r="Y83" i="12" l="1"/>
  <c r="Y87" i="12"/>
  <c r="Y91" i="12"/>
  <c r="Y95" i="12"/>
  <c r="Y99" i="12"/>
  <c r="Y103" i="12"/>
  <c r="Y107" i="12"/>
  <c r="Y112" i="12"/>
  <c r="Y116" i="12"/>
  <c r="Y121" i="12"/>
  <c r="Y125" i="12"/>
  <c r="Y129" i="12"/>
  <c r="Y135" i="12"/>
  <c r="Y139" i="12"/>
  <c r="Y143" i="12"/>
  <c r="Y147" i="12"/>
  <c r="Y152" i="12"/>
  <c r="Y156" i="12"/>
  <c r="Y160" i="12"/>
  <c r="Y164" i="12"/>
  <c r="Y168" i="12"/>
  <c r="Y172" i="12"/>
  <c r="Y176" i="12"/>
  <c r="Y180" i="12"/>
  <c r="Y184" i="12"/>
  <c r="Y188" i="12"/>
  <c r="Y192" i="12"/>
  <c r="Y196" i="12"/>
  <c r="Y200" i="12"/>
  <c r="Y204" i="12"/>
  <c r="Y209" i="12"/>
  <c r="W91" i="12"/>
  <c r="W95" i="12"/>
  <c r="W99" i="12"/>
  <c r="W103" i="12"/>
  <c r="W107" i="12"/>
  <c r="W112" i="12"/>
  <c r="W116" i="12"/>
  <c r="W121" i="12"/>
  <c r="W125" i="12"/>
  <c r="W129" i="12"/>
  <c r="W135" i="12"/>
  <c r="W139" i="12"/>
  <c r="W143" i="12"/>
  <c r="W147" i="12"/>
  <c r="W152" i="12"/>
  <c r="W156" i="12"/>
  <c r="W160" i="12"/>
  <c r="W164" i="12"/>
  <c r="W168" i="12"/>
  <c r="W172" i="12"/>
  <c r="W176" i="12"/>
  <c r="W180" i="12"/>
  <c r="W184" i="12"/>
  <c r="W188" i="12"/>
  <c r="W192" i="12"/>
  <c r="W196" i="12"/>
  <c r="W200" i="12"/>
  <c r="W204" i="12"/>
  <c r="W209" i="12"/>
  <c r="Y84" i="12"/>
  <c r="Y88" i="12"/>
  <c r="Y92" i="12"/>
  <c r="Y96" i="12"/>
  <c r="Y100" i="12"/>
  <c r="Y104" i="12"/>
  <c r="Y109" i="12"/>
  <c r="Y113" i="12"/>
  <c r="Y118" i="12"/>
  <c r="Y122" i="12"/>
  <c r="Y126" i="12"/>
  <c r="Y130" i="12"/>
  <c r="Y136" i="12"/>
  <c r="Y140" i="12"/>
  <c r="Y144" i="12"/>
  <c r="Y148" i="12"/>
  <c r="Y153" i="12"/>
  <c r="Y157" i="12"/>
  <c r="Y161" i="12"/>
  <c r="Y165" i="12"/>
  <c r="Y169" i="12"/>
  <c r="Y173" i="12"/>
  <c r="Y177" i="12"/>
  <c r="Y181" i="12"/>
  <c r="Y185" i="12"/>
  <c r="Y189" i="12"/>
  <c r="Y193" i="12"/>
  <c r="Y197" i="12"/>
  <c r="Y201" i="12"/>
  <c r="Y205" i="12"/>
  <c r="Y210" i="12"/>
  <c r="W92" i="12"/>
  <c r="W96" i="12"/>
  <c r="W100" i="12"/>
  <c r="W104" i="12"/>
  <c r="W109" i="12"/>
  <c r="W113" i="12"/>
  <c r="W118" i="12"/>
  <c r="W122" i="12"/>
  <c r="W126" i="12"/>
  <c r="W130" i="12"/>
  <c r="W136" i="12"/>
  <c r="W140" i="12"/>
  <c r="W144" i="12"/>
  <c r="W148" i="12"/>
  <c r="W153" i="12"/>
  <c r="W157" i="12"/>
  <c r="W161" i="12"/>
  <c r="W165" i="12"/>
  <c r="W169" i="12"/>
  <c r="W173" i="12"/>
  <c r="W177" i="12"/>
  <c r="W181" i="12"/>
  <c r="W185" i="12"/>
  <c r="W189" i="12"/>
  <c r="W193" i="12"/>
  <c r="W197" i="12"/>
  <c r="W201" i="12"/>
  <c r="W205" i="12"/>
  <c r="Y85" i="12"/>
  <c r="Y93" i="12"/>
  <c r="Y101" i="12"/>
  <c r="Y110" i="12"/>
  <c r="Y119" i="12"/>
  <c r="Y127" i="12"/>
  <c r="Y137" i="12"/>
  <c r="Y145" i="12"/>
  <c r="Y154" i="12"/>
  <c r="Y162" i="12"/>
  <c r="Y170" i="12"/>
  <c r="Y178" i="12"/>
  <c r="Y186" i="12"/>
  <c r="Y194" i="12"/>
  <c r="Y202" i="12"/>
  <c r="Y211" i="12"/>
  <c r="W97" i="12"/>
  <c r="W105" i="12"/>
  <c r="W114" i="12"/>
  <c r="W123" i="12"/>
  <c r="W131" i="12"/>
  <c r="W141" i="12"/>
  <c r="W149" i="12"/>
  <c r="W158" i="12"/>
  <c r="W166" i="12"/>
  <c r="W174" i="12"/>
  <c r="W182" i="12"/>
  <c r="W190" i="12"/>
  <c r="W198" i="12"/>
  <c r="W206" i="12"/>
  <c r="Y86" i="12"/>
  <c r="Y94" i="12"/>
  <c r="Y102" i="12"/>
  <c r="Y111" i="12"/>
  <c r="Y120" i="12"/>
  <c r="Y128" i="12"/>
  <c r="Y138" i="12"/>
  <c r="Y146" i="12"/>
  <c r="Y155" i="12"/>
  <c r="Y163" i="12"/>
  <c r="Y171" i="12"/>
  <c r="Y179" i="12"/>
  <c r="Y187" i="12"/>
  <c r="Y195" i="12"/>
  <c r="Y203" i="12"/>
  <c r="Y212" i="12"/>
  <c r="W98" i="12"/>
  <c r="W106" i="12"/>
  <c r="W115" i="12"/>
  <c r="W124" i="12"/>
  <c r="W132" i="12"/>
  <c r="W142" i="12"/>
  <c r="W151" i="12"/>
  <c r="W159" i="12"/>
  <c r="W167" i="12"/>
  <c r="W175" i="12"/>
  <c r="W183" i="12"/>
  <c r="W191" i="12"/>
  <c r="W199" i="12"/>
  <c r="W207" i="12"/>
  <c r="Y89" i="12"/>
  <c r="Y105" i="12"/>
  <c r="Y123" i="12"/>
  <c r="Y141" i="12"/>
  <c r="Y158" i="12"/>
  <c r="Y174" i="12"/>
  <c r="Y190" i="12"/>
  <c r="Y206" i="12"/>
  <c r="W101" i="12"/>
  <c r="W119" i="12"/>
  <c r="W137" i="12"/>
  <c r="W154" i="12"/>
  <c r="W170" i="12"/>
  <c r="W186" i="12"/>
  <c r="W202" i="12"/>
  <c r="Y39" i="12"/>
  <c r="Y24" i="12"/>
  <c r="Y48" i="12"/>
  <c r="W24" i="12"/>
  <c r="Y114" i="12"/>
  <c r="Y149" i="12"/>
  <c r="Y182" i="12"/>
  <c r="W93" i="12"/>
  <c r="W127" i="12"/>
  <c r="W162" i="12"/>
  <c r="W194" i="12"/>
  <c r="Y82" i="12"/>
  <c r="Y115" i="12"/>
  <c r="Y151" i="12"/>
  <c r="Y183" i="12"/>
  <c r="W94" i="12"/>
  <c r="W128" i="12"/>
  <c r="W163" i="12"/>
  <c r="W195" i="12"/>
  <c r="Y90" i="12"/>
  <c r="Y106" i="12"/>
  <c r="Y124" i="12"/>
  <c r="Y142" i="12"/>
  <c r="Y159" i="12"/>
  <c r="Y175" i="12"/>
  <c r="Y191" i="12"/>
  <c r="Y207" i="12"/>
  <c r="W102" i="12"/>
  <c r="W120" i="12"/>
  <c r="W138" i="12"/>
  <c r="W155" i="12"/>
  <c r="W171" i="12"/>
  <c r="W187" i="12"/>
  <c r="W203" i="12"/>
  <c r="Y97" i="12"/>
  <c r="Y131" i="12"/>
  <c r="Y166" i="12"/>
  <c r="Y198" i="12"/>
  <c r="W110" i="12"/>
  <c r="W145" i="12"/>
  <c r="W178" i="12"/>
  <c r="W48" i="12"/>
  <c r="Y98" i="12"/>
  <c r="Y132" i="12"/>
  <c r="Y167" i="12"/>
  <c r="Y199" i="12"/>
  <c r="W111" i="12"/>
  <c r="W146" i="12"/>
  <c r="W179" i="12"/>
  <c r="W82" i="12"/>
  <c r="W39" i="12"/>
  <c r="Y31" i="12"/>
  <c r="Y35" i="12"/>
  <c r="Y40" i="12"/>
  <c r="Y44" i="12"/>
  <c r="Y49" i="12"/>
  <c r="Y53" i="12"/>
  <c r="Y57" i="12"/>
  <c r="Y61" i="12"/>
  <c r="Y65" i="12"/>
  <c r="Y69" i="12"/>
  <c r="Y73" i="12"/>
  <c r="Y77" i="12"/>
  <c r="Y81" i="12"/>
  <c r="W30" i="12"/>
  <c r="W34" i="12"/>
  <c r="W38" i="12"/>
  <c r="W43" i="12"/>
  <c r="W47" i="12"/>
  <c r="W52" i="12"/>
  <c r="W56" i="12"/>
  <c r="W60" i="12"/>
  <c r="W64" i="12"/>
  <c r="W68" i="12"/>
  <c r="W72" i="12"/>
  <c r="W76" i="12"/>
  <c r="W80" i="12"/>
  <c r="W85" i="12"/>
  <c r="W89" i="12"/>
  <c r="W210" i="12"/>
  <c r="W215" i="12"/>
  <c r="Y32" i="12"/>
  <c r="Y36" i="12"/>
  <c r="Y41" i="12"/>
  <c r="Y45" i="12"/>
  <c r="Y50" i="12"/>
  <c r="Y54" i="12"/>
  <c r="Y58" i="12"/>
  <c r="Y62" i="12"/>
  <c r="Y66" i="12"/>
  <c r="Y70" i="12"/>
  <c r="Y74" i="12"/>
  <c r="Y78" i="12"/>
  <c r="W31" i="12"/>
  <c r="W35" i="12"/>
  <c r="W40" i="12"/>
  <c r="W44" i="12"/>
  <c r="W49" i="12"/>
  <c r="W53" i="12"/>
  <c r="W57" i="12"/>
  <c r="W61" i="12"/>
  <c r="W65" i="12"/>
  <c r="W69" i="12"/>
  <c r="W73" i="12"/>
  <c r="W77" i="12"/>
  <c r="W81" i="12"/>
  <c r="W86" i="12"/>
  <c r="W90" i="12"/>
  <c r="W211" i="12"/>
  <c r="Y33" i="12"/>
  <c r="Y42" i="12"/>
  <c r="Y51" i="12"/>
  <c r="Y59" i="12"/>
  <c r="Y67" i="12"/>
  <c r="Y75" i="12"/>
  <c r="W32" i="12"/>
  <c r="W41" i="12"/>
  <c r="W50" i="12"/>
  <c r="W58" i="12"/>
  <c r="W66" i="12"/>
  <c r="W74" i="12"/>
  <c r="W83" i="12"/>
  <c r="Y34" i="12"/>
  <c r="Y43" i="12"/>
  <c r="Y52" i="12"/>
  <c r="Y60" i="12"/>
  <c r="Y68" i="12"/>
  <c r="Y76" i="12"/>
  <c r="W33" i="12"/>
  <c r="W42" i="12"/>
  <c r="W51" i="12"/>
  <c r="W59" i="12"/>
  <c r="W67" i="12"/>
  <c r="W75" i="12"/>
  <c r="W84" i="12"/>
  <c r="Y37" i="12"/>
  <c r="Y55" i="12"/>
  <c r="Y71" i="12"/>
  <c r="Y213" i="12"/>
  <c r="W45" i="12"/>
  <c r="W62" i="12"/>
  <c r="W78" i="12"/>
  <c r="Y63" i="12"/>
  <c r="Y79" i="12"/>
  <c r="Y38" i="12"/>
  <c r="Y56" i="12"/>
  <c r="Y72" i="12"/>
  <c r="Y215" i="12"/>
  <c r="W46" i="12"/>
  <c r="W63" i="12"/>
  <c r="W79" i="12"/>
  <c r="Y46" i="12"/>
  <c r="Y47" i="12"/>
  <c r="W36" i="12"/>
  <c r="W70" i="12"/>
  <c r="W212" i="12"/>
  <c r="W54" i="12"/>
  <c r="W88" i="12"/>
  <c r="Y64" i="12"/>
  <c r="W37" i="12"/>
  <c r="W71" i="12"/>
  <c r="W213" i="12"/>
  <c r="Y80" i="12"/>
  <c r="W87" i="12"/>
  <c r="Y30" i="12"/>
  <c r="W55" i="12"/>
  <c r="Y216" i="12"/>
  <c r="W216" i="12"/>
  <c r="Y12" i="12"/>
  <c r="Y15" i="12"/>
  <c r="Y19" i="12"/>
  <c r="Y23" i="12"/>
  <c r="Y28" i="12"/>
  <c r="W14" i="12"/>
  <c r="W18" i="12"/>
  <c r="W22" i="12"/>
  <c r="W27" i="12"/>
  <c r="W25" i="12"/>
  <c r="Y14" i="12"/>
  <c r="Y27" i="12"/>
  <c r="Y11" i="12"/>
  <c r="Y16" i="12"/>
  <c r="Y20" i="12"/>
  <c r="Y25" i="12"/>
  <c r="Y29" i="12"/>
  <c r="W11" i="12"/>
  <c r="W15" i="12"/>
  <c r="W19" i="12"/>
  <c r="W23" i="12"/>
  <c r="W28" i="12"/>
  <c r="Y10" i="12"/>
  <c r="Y13" i="12"/>
  <c r="Y17" i="12"/>
  <c r="Y21" i="12"/>
  <c r="Y26" i="12"/>
  <c r="W12" i="12"/>
  <c r="W16" i="12"/>
  <c r="W20" i="12"/>
  <c r="W29" i="12"/>
  <c r="W10" i="12"/>
  <c r="Y18" i="12"/>
  <c r="Y22" i="12"/>
  <c r="W13" i="12"/>
  <c r="W17" i="12"/>
  <c r="W21" i="12"/>
  <c r="W26" i="12"/>
  <c r="M493" i="18"/>
  <c r="N493" i="18"/>
  <c r="K4" i="18" l="1"/>
  <c r="N4" i="18" s="1"/>
  <c r="K5" i="18"/>
  <c r="M5" i="18" s="1"/>
  <c r="K6" i="18"/>
  <c r="N6" i="18" s="1"/>
  <c r="K7" i="18"/>
  <c r="N7" i="18" s="1"/>
  <c r="L4" i="18"/>
  <c r="L5" i="18"/>
  <c r="L6" i="18"/>
  <c r="L7" i="18"/>
  <c r="K8" i="18"/>
  <c r="M8" i="18" s="1"/>
  <c r="L8" i="18"/>
  <c r="K9" i="18"/>
  <c r="M9" i="18" s="1"/>
  <c r="L9" i="18"/>
  <c r="K10" i="18"/>
  <c r="M10" i="18" s="1"/>
  <c r="L10" i="18"/>
  <c r="K11" i="18"/>
  <c r="L11" i="18"/>
  <c r="K12" i="18"/>
  <c r="N12" i="18" s="1"/>
  <c r="L12" i="18"/>
  <c r="K13" i="18"/>
  <c r="L13" i="18"/>
  <c r="K14" i="18"/>
  <c r="N14" i="18" s="1"/>
  <c r="L14" i="18"/>
  <c r="K15" i="18"/>
  <c r="N15" i="18" s="1"/>
  <c r="L15" i="18"/>
  <c r="K16" i="18"/>
  <c r="M16" i="18" s="1"/>
  <c r="L16" i="18"/>
  <c r="K17" i="18"/>
  <c r="N17" i="18" s="1"/>
  <c r="L17" i="18"/>
  <c r="K18" i="18"/>
  <c r="M18" i="18" s="1"/>
  <c r="L18" i="18"/>
  <c r="K19" i="18"/>
  <c r="N19" i="18" s="1"/>
  <c r="L19" i="18"/>
  <c r="K20" i="18"/>
  <c r="N20" i="18" s="1"/>
  <c r="L20" i="18"/>
  <c r="K21" i="18"/>
  <c r="M21" i="18" s="1"/>
  <c r="L21" i="18"/>
  <c r="K22" i="18"/>
  <c r="M22" i="18" s="1"/>
  <c r="L22" i="18"/>
  <c r="K23" i="18"/>
  <c r="M23" i="18" s="1"/>
  <c r="L23" i="18"/>
  <c r="K24" i="18"/>
  <c r="M24" i="18" s="1"/>
  <c r="L24" i="18"/>
  <c r="K25" i="18"/>
  <c r="L25" i="18"/>
  <c r="K26" i="18"/>
  <c r="M26" i="18" s="1"/>
  <c r="L26" i="18"/>
  <c r="K27" i="18"/>
  <c r="N27" i="18" s="1"/>
  <c r="L27" i="18"/>
  <c r="K28" i="18"/>
  <c r="M28" i="18" s="1"/>
  <c r="L28" i="18"/>
  <c r="K29" i="18"/>
  <c r="M29" i="18" s="1"/>
  <c r="L29" i="18"/>
  <c r="K30" i="18"/>
  <c r="M30" i="18" s="1"/>
  <c r="L30" i="18"/>
  <c r="K31" i="18"/>
  <c r="N31" i="18" s="1"/>
  <c r="L31" i="18"/>
  <c r="K32" i="18"/>
  <c r="M32" i="18" s="1"/>
  <c r="L32" i="18"/>
  <c r="K33" i="18"/>
  <c r="M33" i="18" s="1"/>
  <c r="L33" i="18"/>
  <c r="K34" i="18"/>
  <c r="N34" i="18" s="1"/>
  <c r="L34" i="18"/>
  <c r="K35" i="18"/>
  <c r="L35" i="18"/>
  <c r="K36" i="18"/>
  <c r="M36" i="18" s="1"/>
  <c r="L36" i="18"/>
  <c r="K37" i="18"/>
  <c r="N37" i="18" s="1"/>
  <c r="L37" i="18"/>
  <c r="K38" i="18"/>
  <c r="N38" i="18" s="1"/>
  <c r="L38" i="18"/>
  <c r="K39" i="18"/>
  <c r="L39" i="18"/>
  <c r="K40" i="18"/>
  <c r="M40" i="18" s="1"/>
  <c r="L40" i="18"/>
  <c r="K41" i="18"/>
  <c r="N41" i="18" s="1"/>
  <c r="L41" i="18"/>
  <c r="K42" i="18"/>
  <c r="M42" i="18" s="1"/>
  <c r="L42" i="18"/>
  <c r="K43" i="18"/>
  <c r="M43" i="18" s="1"/>
  <c r="L43" i="18"/>
  <c r="K44" i="18"/>
  <c r="N44" i="18" s="1"/>
  <c r="L44" i="18"/>
  <c r="K45" i="18"/>
  <c r="N45" i="18" s="1"/>
  <c r="L45" i="18"/>
  <c r="K46" i="18"/>
  <c r="M46" i="18" s="1"/>
  <c r="L46" i="18"/>
  <c r="K47" i="18"/>
  <c r="N47" i="18" s="1"/>
  <c r="L47" i="18"/>
  <c r="K48" i="18"/>
  <c r="M48" i="18" s="1"/>
  <c r="L48" i="18"/>
  <c r="K49" i="18"/>
  <c r="L49" i="18"/>
  <c r="K50" i="18"/>
  <c r="M50" i="18" s="1"/>
  <c r="L50" i="18"/>
  <c r="K51" i="18"/>
  <c r="M51" i="18" s="1"/>
  <c r="L51" i="18"/>
  <c r="K52" i="18"/>
  <c r="M52" i="18" s="1"/>
  <c r="L52" i="18"/>
  <c r="K53" i="18"/>
  <c r="M53" i="18" s="1"/>
  <c r="L53" i="18"/>
  <c r="K54" i="18"/>
  <c r="M54" i="18" s="1"/>
  <c r="L54" i="18"/>
  <c r="K55" i="18"/>
  <c r="N55" i="18" s="1"/>
  <c r="L55" i="18"/>
  <c r="K56" i="18"/>
  <c r="M56" i="18" s="1"/>
  <c r="L56" i="18"/>
  <c r="K57" i="18"/>
  <c r="L57" i="18"/>
  <c r="K58" i="18"/>
  <c r="N58" i="18" s="1"/>
  <c r="L58" i="18"/>
  <c r="K59" i="18"/>
  <c r="M59" i="18" s="1"/>
  <c r="L59" i="18"/>
  <c r="K60" i="18"/>
  <c r="M60" i="18" s="1"/>
  <c r="L60" i="18"/>
  <c r="K61" i="18"/>
  <c r="N61" i="18" s="1"/>
  <c r="L61" i="18"/>
  <c r="K62" i="18"/>
  <c r="M62" i="18" s="1"/>
  <c r="L62" i="18"/>
  <c r="K63" i="18"/>
  <c r="L63" i="18"/>
  <c r="K64" i="18"/>
  <c r="M64" i="18" s="1"/>
  <c r="L64" i="18"/>
  <c r="K65" i="18"/>
  <c r="L65" i="18"/>
  <c r="K66" i="18"/>
  <c r="M66" i="18" s="1"/>
  <c r="L66" i="18"/>
  <c r="K67" i="18"/>
  <c r="M67" i="18" s="1"/>
  <c r="L67" i="18"/>
  <c r="K68" i="18"/>
  <c r="M68" i="18" s="1"/>
  <c r="L68" i="18"/>
  <c r="K69" i="18"/>
  <c r="L69" i="18"/>
  <c r="K70" i="18"/>
  <c r="M70" i="18" s="1"/>
  <c r="L70" i="18"/>
  <c r="K71" i="18"/>
  <c r="N71" i="18" s="1"/>
  <c r="L71" i="18"/>
  <c r="K72" i="18"/>
  <c r="M72" i="18" s="1"/>
  <c r="L72" i="18"/>
  <c r="K73" i="18"/>
  <c r="M73" i="18" s="1"/>
  <c r="L73" i="18"/>
  <c r="K74" i="18"/>
  <c r="M74" i="18" s="1"/>
  <c r="L74" i="18"/>
  <c r="K75" i="18"/>
  <c r="L75" i="18"/>
  <c r="K76" i="18"/>
  <c r="N76" i="18" s="1"/>
  <c r="L76" i="18"/>
  <c r="K77" i="18"/>
  <c r="N77" i="18" s="1"/>
  <c r="L77" i="18"/>
  <c r="K78" i="18"/>
  <c r="M78" i="18" s="1"/>
  <c r="L78" i="18"/>
  <c r="K79" i="18"/>
  <c r="L79" i="18"/>
  <c r="K80" i="18"/>
  <c r="M80" i="18" s="1"/>
  <c r="L80" i="18"/>
  <c r="K81" i="18"/>
  <c r="L81" i="18"/>
  <c r="K82" i="18"/>
  <c r="M82" i="18" s="1"/>
  <c r="L82" i="18"/>
  <c r="K83" i="18"/>
  <c r="L83" i="18"/>
  <c r="K84" i="18"/>
  <c r="M84" i="18" s="1"/>
  <c r="L84" i="18"/>
  <c r="K85" i="18"/>
  <c r="L85" i="18"/>
  <c r="K86" i="18"/>
  <c r="M86" i="18" s="1"/>
  <c r="L86" i="18"/>
  <c r="K87" i="18"/>
  <c r="N87" i="18" s="1"/>
  <c r="L87" i="18"/>
  <c r="K88" i="18"/>
  <c r="M88" i="18" s="1"/>
  <c r="L88" i="18"/>
  <c r="K89" i="18"/>
  <c r="L89" i="18"/>
  <c r="K90" i="18"/>
  <c r="N90" i="18" s="1"/>
  <c r="L90" i="18"/>
  <c r="K91" i="18"/>
  <c r="N91" i="18" s="1"/>
  <c r="L91" i="18"/>
  <c r="K92" i="18"/>
  <c r="M92" i="18" s="1"/>
  <c r="L92" i="18"/>
  <c r="K93" i="18"/>
  <c r="M93" i="18" s="1"/>
  <c r="L93" i="18"/>
  <c r="K94" i="18"/>
  <c r="N94" i="18" s="1"/>
  <c r="L94" i="18"/>
  <c r="K95" i="18"/>
  <c r="L95" i="18"/>
  <c r="K96" i="18"/>
  <c r="M96" i="18" s="1"/>
  <c r="L96" i="18"/>
  <c r="K97" i="18"/>
  <c r="N97" i="18" s="1"/>
  <c r="L97" i="18"/>
  <c r="K98" i="18"/>
  <c r="M98" i="18" s="1"/>
  <c r="L98" i="18"/>
  <c r="K99" i="18"/>
  <c r="L99" i="18"/>
  <c r="K100" i="18"/>
  <c r="M100" i="18" s="1"/>
  <c r="L100" i="18"/>
  <c r="K101" i="18"/>
  <c r="L101" i="18"/>
  <c r="K102" i="18"/>
  <c r="M102" i="18" s="1"/>
  <c r="L102" i="18"/>
  <c r="K103" i="18"/>
  <c r="M103" i="18" s="1"/>
  <c r="L103" i="18"/>
  <c r="K104" i="18"/>
  <c r="M104" i="18" s="1"/>
  <c r="L104" i="18"/>
  <c r="K105" i="18"/>
  <c r="N105" i="18" s="1"/>
  <c r="L105" i="18"/>
  <c r="K106" i="18"/>
  <c r="M106" i="18" s="1"/>
  <c r="L106" i="18"/>
  <c r="K107" i="18"/>
  <c r="N107" i="18" s="1"/>
  <c r="L107" i="18"/>
  <c r="K108" i="18"/>
  <c r="M108" i="18" s="1"/>
  <c r="L108" i="18"/>
  <c r="K109" i="18"/>
  <c r="N109" i="18" s="1"/>
  <c r="L109" i="18"/>
  <c r="K110" i="18"/>
  <c r="N110" i="18" s="1"/>
  <c r="L110" i="18"/>
  <c r="K111" i="18"/>
  <c r="M111" i="18" s="1"/>
  <c r="L111" i="18"/>
  <c r="K112" i="18"/>
  <c r="N112" i="18" s="1"/>
  <c r="L112" i="18"/>
  <c r="K113" i="18"/>
  <c r="M113" i="18" s="1"/>
  <c r="L113" i="18"/>
  <c r="K114" i="18"/>
  <c r="M114" i="18" s="1"/>
  <c r="L114" i="18"/>
  <c r="K115" i="18"/>
  <c r="L115" i="18"/>
  <c r="K116" i="18"/>
  <c r="M116" i="18" s="1"/>
  <c r="L116" i="18"/>
  <c r="K117" i="18"/>
  <c r="N117" i="18" s="1"/>
  <c r="L117" i="18"/>
  <c r="K118" i="18"/>
  <c r="N118" i="18" s="1"/>
  <c r="L118" i="18"/>
  <c r="K119" i="18"/>
  <c r="L119" i="18"/>
  <c r="K120" i="18"/>
  <c r="N120" i="18" s="1"/>
  <c r="L120" i="18"/>
  <c r="K121" i="18"/>
  <c r="N121" i="18" s="1"/>
  <c r="L121" i="18"/>
  <c r="K122" i="18"/>
  <c r="N122" i="18" s="1"/>
  <c r="L122" i="18"/>
  <c r="K123" i="18"/>
  <c r="N123" i="18" s="1"/>
  <c r="L123" i="18"/>
  <c r="K124" i="18"/>
  <c r="N124" i="18" s="1"/>
  <c r="L124" i="18"/>
  <c r="K125" i="18"/>
  <c r="L125" i="18"/>
  <c r="K126" i="18"/>
  <c r="M126" i="18" s="1"/>
  <c r="L126" i="18"/>
  <c r="K127" i="18"/>
  <c r="N127" i="18" s="1"/>
  <c r="L127" i="18"/>
  <c r="K128" i="18"/>
  <c r="M128" i="18" s="1"/>
  <c r="L128" i="18"/>
  <c r="K129" i="18"/>
  <c r="N129" i="18" s="1"/>
  <c r="L129" i="18"/>
  <c r="K130" i="18"/>
  <c r="M130" i="18" s="1"/>
  <c r="L130" i="18"/>
  <c r="K141" i="18"/>
  <c r="L141" i="18"/>
  <c r="K131" i="18"/>
  <c r="M131" i="18" s="1"/>
  <c r="L131" i="18"/>
  <c r="K132" i="18"/>
  <c r="N132" i="18" s="1"/>
  <c r="L132" i="18"/>
  <c r="K133" i="18"/>
  <c r="N133" i="18" s="1"/>
  <c r="L133" i="18"/>
  <c r="K134" i="18"/>
  <c r="L134" i="18"/>
  <c r="K135" i="18"/>
  <c r="M135" i="18" s="1"/>
  <c r="L135" i="18"/>
  <c r="K136" i="18"/>
  <c r="L136" i="18"/>
  <c r="K137" i="18"/>
  <c r="M137" i="18" s="1"/>
  <c r="L137" i="18"/>
  <c r="K138" i="18"/>
  <c r="L138" i="18"/>
  <c r="K139" i="18"/>
  <c r="N139" i="18" s="1"/>
  <c r="L139" i="18"/>
  <c r="K140" i="18"/>
  <c r="L140" i="18"/>
  <c r="K142" i="18"/>
  <c r="N142" i="18" s="1"/>
  <c r="L142" i="18"/>
  <c r="K143" i="18"/>
  <c r="M143" i="18" s="1"/>
  <c r="L143" i="18"/>
  <c r="K144" i="18"/>
  <c r="M144" i="18" s="1"/>
  <c r="L144" i="18"/>
  <c r="K145" i="18"/>
  <c r="M145" i="18" s="1"/>
  <c r="L145" i="18"/>
  <c r="K146" i="18"/>
  <c r="N146" i="18" s="1"/>
  <c r="L146" i="18"/>
  <c r="K147" i="18"/>
  <c r="M147" i="18" s="1"/>
  <c r="L147" i="18"/>
  <c r="K148" i="18"/>
  <c r="N148" i="18" s="1"/>
  <c r="L148" i="18"/>
  <c r="K149" i="18"/>
  <c r="L149" i="18"/>
  <c r="K150" i="18"/>
  <c r="M150" i="18" s="1"/>
  <c r="L150" i="18"/>
  <c r="K151" i="18"/>
  <c r="N151" i="18" s="1"/>
  <c r="L151" i="18"/>
  <c r="K152" i="18"/>
  <c r="N152" i="18" s="1"/>
  <c r="L152" i="18"/>
  <c r="K153" i="18"/>
  <c r="L153" i="18"/>
  <c r="K154" i="18"/>
  <c r="N154" i="18" s="1"/>
  <c r="L154" i="18"/>
  <c r="K155" i="18"/>
  <c r="M155" i="18" s="1"/>
  <c r="L155" i="18"/>
  <c r="K156" i="18"/>
  <c r="N156" i="18" s="1"/>
  <c r="L156" i="18"/>
  <c r="K157" i="18"/>
  <c r="M157" i="18" s="1"/>
  <c r="L157" i="18"/>
  <c r="K158" i="18"/>
  <c r="M158" i="18" s="1"/>
  <c r="L158" i="18"/>
  <c r="K159" i="18"/>
  <c r="N159" i="18" s="1"/>
  <c r="L159" i="18"/>
  <c r="K160" i="18"/>
  <c r="N160" i="18" s="1"/>
  <c r="L160" i="18"/>
  <c r="K161" i="18"/>
  <c r="L161" i="18"/>
  <c r="K162" i="18"/>
  <c r="M162" i="18" s="1"/>
  <c r="L162" i="18"/>
  <c r="K163" i="18"/>
  <c r="N163" i="18" s="1"/>
  <c r="L163" i="18"/>
  <c r="K164" i="18"/>
  <c r="N164" i="18" s="1"/>
  <c r="L164" i="18"/>
  <c r="K165" i="18"/>
  <c r="L165" i="18"/>
  <c r="K166" i="18"/>
  <c r="M166" i="18" s="1"/>
  <c r="L166" i="18"/>
  <c r="K167" i="18"/>
  <c r="M167" i="18" s="1"/>
  <c r="L167" i="18"/>
  <c r="K168" i="18"/>
  <c r="M168" i="18" s="1"/>
  <c r="L168" i="18"/>
  <c r="K169" i="18"/>
  <c r="L169" i="18"/>
  <c r="K170" i="18"/>
  <c r="N170" i="18" s="1"/>
  <c r="L170" i="18"/>
  <c r="K171" i="18"/>
  <c r="N171" i="18" s="1"/>
  <c r="L171" i="18"/>
  <c r="K172" i="18"/>
  <c r="M172" i="18" s="1"/>
  <c r="L172" i="18"/>
  <c r="K173" i="18"/>
  <c r="N173" i="18" s="1"/>
  <c r="L173" i="18"/>
  <c r="K174" i="18"/>
  <c r="N174" i="18" s="1"/>
  <c r="L174" i="18"/>
  <c r="K175" i="18"/>
  <c r="N175" i="18" s="1"/>
  <c r="L175" i="18"/>
  <c r="K176" i="18"/>
  <c r="N176" i="18" s="1"/>
  <c r="L176" i="18"/>
  <c r="K177" i="18"/>
  <c r="L177" i="18"/>
  <c r="K178" i="18"/>
  <c r="N178" i="18" s="1"/>
  <c r="L178" i="18"/>
  <c r="K179" i="18"/>
  <c r="N179" i="18" s="1"/>
  <c r="L179" i="18"/>
  <c r="K180" i="18"/>
  <c r="M180" i="18" s="1"/>
  <c r="L180" i="18"/>
  <c r="K181" i="18"/>
  <c r="M181" i="18" s="1"/>
  <c r="L181" i="18"/>
  <c r="K182" i="18"/>
  <c r="N182" i="18" s="1"/>
  <c r="L182" i="18"/>
  <c r="K183" i="18"/>
  <c r="N183" i="18" s="1"/>
  <c r="L183" i="18"/>
  <c r="K184" i="18"/>
  <c r="N184" i="18" s="1"/>
  <c r="L184" i="18"/>
  <c r="K185" i="18"/>
  <c r="L185" i="18"/>
  <c r="K186" i="18"/>
  <c r="N186" i="18" s="1"/>
  <c r="L186" i="18"/>
  <c r="K187" i="18"/>
  <c r="L187" i="18"/>
  <c r="K188" i="18"/>
  <c r="N188" i="18" s="1"/>
  <c r="L188" i="18"/>
  <c r="K189" i="18"/>
  <c r="N189" i="18" s="1"/>
  <c r="L189" i="18"/>
  <c r="K190" i="18"/>
  <c r="N190" i="18" s="1"/>
  <c r="L190" i="18"/>
  <c r="K191" i="18"/>
  <c r="N191" i="18" s="1"/>
  <c r="L191" i="18"/>
  <c r="K192" i="18"/>
  <c r="N192" i="18" s="1"/>
  <c r="L192" i="18"/>
  <c r="K193" i="18"/>
  <c r="N193" i="18" s="1"/>
  <c r="L193" i="18"/>
  <c r="K194" i="18"/>
  <c r="M194" i="18" s="1"/>
  <c r="L194" i="18"/>
  <c r="K195" i="18"/>
  <c r="L195" i="18"/>
  <c r="K196" i="18"/>
  <c r="N196" i="18" s="1"/>
  <c r="L196" i="18"/>
  <c r="K197" i="18"/>
  <c r="L197" i="18"/>
  <c r="K198" i="18"/>
  <c r="M198" i="18" s="1"/>
  <c r="L198" i="18"/>
  <c r="K199" i="18"/>
  <c r="M199" i="18" s="1"/>
  <c r="L199" i="18"/>
  <c r="K200" i="18"/>
  <c r="M200" i="18" s="1"/>
  <c r="L200" i="18"/>
  <c r="K201" i="18"/>
  <c r="L201" i="18"/>
  <c r="K202" i="18"/>
  <c r="N202" i="18" s="1"/>
  <c r="L202" i="18"/>
  <c r="K203" i="18"/>
  <c r="L203" i="18"/>
  <c r="K204" i="18"/>
  <c r="N204" i="18" s="1"/>
  <c r="L204" i="18"/>
  <c r="K205" i="18"/>
  <c r="L205" i="18"/>
  <c r="K206" i="18"/>
  <c r="M206" i="18" s="1"/>
  <c r="L206" i="18"/>
  <c r="K207" i="18"/>
  <c r="L207" i="18"/>
  <c r="K208" i="18"/>
  <c r="M208" i="18" s="1"/>
  <c r="L208" i="18"/>
  <c r="K209" i="18"/>
  <c r="L209" i="18"/>
  <c r="K210" i="18"/>
  <c r="M210" i="18" s="1"/>
  <c r="L210" i="18"/>
  <c r="K211" i="18"/>
  <c r="L211" i="18"/>
  <c r="K212" i="18"/>
  <c r="N212" i="18" s="1"/>
  <c r="L212" i="18"/>
  <c r="K213" i="18"/>
  <c r="L213" i="18"/>
  <c r="K214" i="18"/>
  <c r="M214" i="18" s="1"/>
  <c r="L214" i="18"/>
  <c r="K215" i="18"/>
  <c r="L215" i="18"/>
  <c r="K216" i="18"/>
  <c r="N216" i="18" s="1"/>
  <c r="L216" i="18"/>
  <c r="K217" i="18"/>
  <c r="N217" i="18" s="1"/>
  <c r="L217" i="18"/>
  <c r="K218" i="18"/>
  <c r="N218" i="18" s="1"/>
  <c r="L218" i="18"/>
  <c r="K219" i="18"/>
  <c r="L219" i="18"/>
  <c r="K220" i="18"/>
  <c r="N220" i="18" s="1"/>
  <c r="L220" i="18"/>
  <c r="K221" i="18"/>
  <c r="L221" i="18"/>
  <c r="K222" i="18"/>
  <c r="N222" i="18" s="1"/>
  <c r="L222" i="18"/>
  <c r="K223" i="18"/>
  <c r="L223" i="18"/>
  <c r="K224" i="18"/>
  <c r="N224" i="18" s="1"/>
  <c r="L224" i="18"/>
  <c r="K225" i="18"/>
  <c r="L225" i="18"/>
  <c r="K226" i="18"/>
  <c r="M226" i="18" s="1"/>
  <c r="L226" i="18"/>
  <c r="K227" i="18"/>
  <c r="L227" i="18"/>
  <c r="K228" i="18"/>
  <c r="N228" i="18" s="1"/>
  <c r="L228" i="18"/>
  <c r="K229" i="18"/>
  <c r="L229" i="18"/>
  <c r="K230" i="18"/>
  <c r="M230" i="18" s="1"/>
  <c r="L230" i="18"/>
  <c r="K231" i="18"/>
  <c r="L231" i="18"/>
  <c r="K232" i="18"/>
  <c r="M232" i="18" s="1"/>
  <c r="L232" i="18"/>
  <c r="K233" i="18"/>
  <c r="L233" i="18"/>
  <c r="K234" i="18"/>
  <c r="M234" i="18" s="1"/>
  <c r="L234" i="18"/>
  <c r="K235" i="18"/>
  <c r="N235" i="18" s="1"/>
  <c r="L235" i="18"/>
  <c r="K236" i="18"/>
  <c r="N236" i="18" s="1"/>
  <c r="L236" i="18"/>
  <c r="K237" i="18"/>
  <c r="L237" i="18"/>
  <c r="K238" i="18"/>
  <c r="M238" i="18" s="1"/>
  <c r="L238" i="18"/>
  <c r="K239" i="18"/>
  <c r="L239" i="18"/>
  <c r="K240" i="18"/>
  <c r="M240" i="18" s="1"/>
  <c r="L240" i="18"/>
  <c r="K241" i="18"/>
  <c r="L241" i="18"/>
  <c r="K242" i="18"/>
  <c r="M242" i="18" s="1"/>
  <c r="L242" i="18"/>
  <c r="K243" i="18"/>
  <c r="L243" i="18"/>
  <c r="K244" i="18"/>
  <c r="M244" i="18" s="1"/>
  <c r="L244" i="18"/>
  <c r="K245" i="18"/>
  <c r="L245" i="18"/>
  <c r="K246" i="18"/>
  <c r="M246" i="18" s="1"/>
  <c r="L246" i="18"/>
  <c r="K247" i="18"/>
  <c r="L247" i="18"/>
  <c r="K248" i="18"/>
  <c r="N248" i="18" s="1"/>
  <c r="L248" i="18"/>
  <c r="K249" i="18"/>
  <c r="L249" i="18"/>
  <c r="K250" i="18"/>
  <c r="M250" i="18" s="1"/>
  <c r="L250" i="18"/>
  <c r="K251" i="18"/>
  <c r="L251" i="18"/>
  <c r="K252" i="18"/>
  <c r="N252" i="18" s="1"/>
  <c r="L252" i="18"/>
  <c r="K253" i="18"/>
  <c r="L253" i="18"/>
  <c r="K254" i="18"/>
  <c r="M254" i="18" s="1"/>
  <c r="L254" i="18"/>
  <c r="K255" i="18"/>
  <c r="L255" i="18"/>
  <c r="K256" i="18"/>
  <c r="M256" i="18" s="1"/>
  <c r="L256" i="18"/>
  <c r="K257" i="18"/>
  <c r="L257" i="18"/>
  <c r="K258" i="18"/>
  <c r="M258" i="18" s="1"/>
  <c r="L258" i="18"/>
  <c r="K259" i="18"/>
  <c r="L259" i="18"/>
  <c r="K260" i="18"/>
  <c r="M260" i="18" s="1"/>
  <c r="L260" i="18"/>
  <c r="K261" i="18"/>
  <c r="M261" i="18" s="1"/>
  <c r="L261" i="18"/>
  <c r="K262" i="18"/>
  <c r="N262" i="18" s="1"/>
  <c r="L262" i="18"/>
  <c r="K263" i="18"/>
  <c r="L263" i="18"/>
  <c r="K264" i="18"/>
  <c r="M264" i="18" s="1"/>
  <c r="L264" i="18"/>
  <c r="K265" i="18"/>
  <c r="L265" i="18"/>
  <c r="K266" i="18"/>
  <c r="M266" i="18" s="1"/>
  <c r="L266" i="18"/>
  <c r="K267" i="18"/>
  <c r="L267" i="18"/>
  <c r="K268" i="18"/>
  <c r="N268" i="18" s="1"/>
  <c r="L268" i="18"/>
  <c r="K269" i="18"/>
  <c r="L269" i="18"/>
  <c r="K270" i="18"/>
  <c r="M270" i="18" s="1"/>
  <c r="L270" i="18"/>
  <c r="K271" i="18"/>
  <c r="N271" i="18" s="1"/>
  <c r="L271" i="18"/>
  <c r="K272" i="18"/>
  <c r="M272" i="18" s="1"/>
  <c r="L272" i="18"/>
  <c r="K273" i="18"/>
  <c r="L273" i="18"/>
  <c r="K274" i="18"/>
  <c r="M274" i="18" s="1"/>
  <c r="L274" i="18"/>
  <c r="K275" i="18"/>
  <c r="L275" i="18"/>
  <c r="K276" i="18"/>
  <c r="N276" i="18" s="1"/>
  <c r="L276" i="18"/>
  <c r="K278" i="18"/>
  <c r="L278" i="18"/>
  <c r="K279" i="18"/>
  <c r="M279" i="18" s="1"/>
  <c r="L279" i="18"/>
  <c r="K280" i="18"/>
  <c r="L280" i="18"/>
  <c r="K281" i="18"/>
  <c r="N281" i="18" s="1"/>
  <c r="L281" i="18"/>
  <c r="K282" i="18"/>
  <c r="L282" i="18"/>
  <c r="K283" i="18"/>
  <c r="M283" i="18" s="1"/>
  <c r="L283" i="18"/>
  <c r="K284" i="18"/>
  <c r="L284" i="18"/>
  <c r="K285" i="18"/>
  <c r="N285" i="18" s="1"/>
  <c r="L285" i="18"/>
  <c r="K286" i="18"/>
  <c r="L286" i="18"/>
  <c r="K287" i="18"/>
  <c r="M287" i="18" s="1"/>
  <c r="L287" i="18"/>
  <c r="K288" i="18"/>
  <c r="L288" i="18"/>
  <c r="K289" i="18"/>
  <c r="M289" i="18" s="1"/>
  <c r="L289" i="18"/>
  <c r="K290" i="18"/>
  <c r="L290" i="18"/>
  <c r="K291" i="18"/>
  <c r="M291" i="18" s="1"/>
  <c r="L291" i="18"/>
  <c r="K292" i="18"/>
  <c r="L292" i="18"/>
  <c r="K293" i="18"/>
  <c r="N293" i="18" s="1"/>
  <c r="L293" i="18"/>
  <c r="K294" i="18"/>
  <c r="L294" i="18"/>
  <c r="K295" i="18"/>
  <c r="M295" i="18" s="1"/>
  <c r="L295" i="18"/>
  <c r="K296" i="18"/>
  <c r="L296" i="18"/>
  <c r="K297" i="18"/>
  <c r="M297" i="18" s="1"/>
  <c r="L297" i="18"/>
  <c r="K298" i="18"/>
  <c r="L298" i="18"/>
  <c r="K299" i="18"/>
  <c r="N299" i="18" s="1"/>
  <c r="L299" i="18"/>
  <c r="K300" i="18"/>
  <c r="L300" i="18"/>
  <c r="K301" i="18"/>
  <c r="M301" i="18" s="1"/>
  <c r="L301" i="18"/>
  <c r="K302" i="18"/>
  <c r="N302" i="18" s="1"/>
  <c r="L302" i="18"/>
  <c r="K303" i="18"/>
  <c r="M303" i="18" s="1"/>
  <c r="L303" i="18"/>
  <c r="K304" i="18"/>
  <c r="L304" i="18"/>
  <c r="K305" i="18"/>
  <c r="N305" i="18" s="1"/>
  <c r="L305" i="18"/>
  <c r="K306" i="18"/>
  <c r="L306" i="18"/>
  <c r="K307" i="18"/>
  <c r="M307" i="18" s="1"/>
  <c r="L307" i="18"/>
  <c r="K308" i="18"/>
  <c r="L308" i="18"/>
  <c r="K309" i="18"/>
  <c r="M309" i="18" s="1"/>
  <c r="L309" i="18"/>
  <c r="K310" i="18"/>
  <c r="L310" i="18"/>
  <c r="K311" i="18"/>
  <c r="N311" i="18" s="1"/>
  <c r="L311" i="18"/>
  <c r="K312" i="18"/>
  <c r="L312" i="18"/>
  <c r="K313" i="18"/>
  <c r="M313" i="18" s="1"/>
  <c r="L313" i="18"/>
  <c r="K314" i="18"/>
  <c r="L314" i="18"/>
  <c r="K315" i="18"/>
  <c r="N315" i="18" s="1"/>
  <c r="L315" i="18"/>
  <c r="K316" i="18"/>
  <c r="L316" i="18"/>
  <c r="K317" i="18"/>
  <c r="M317" i="18" s="1"/>
  <c r="L317" i="18"/>
  <c r="K318" i="18"/>
  <c r="L318" i="18"/>
  <c r="K319" i="18"/>
  <c r="M319" i="18" s="1"/>
  <c r="L319" i="18"/>
  <c r="K320" i="18"/>
  <c r="M320" i="18" s="1"/>
  <c r="L320" i="18"/>
  <c r="K321" i="18"/>
  <c r="M321" i="18" s="1"/>
  <c r="L321" i="18"/>
  <c r="K322" i="18"/>
  <c r="L322" i="18"/>
  <c r="K323" i="18"/>
  <c r="M323" i="18" s="1"/>
  <c r="L323" i="18"/>
  <c r="K324" i="18"/>
  <c r="L324" i="18"/>
  <c r="K325" i="18"/>
  <c r="M325" i="18" s="1"/>
  <c r="L325" i="18"/>
  <c r="K326" i="18"/>
  <c r="L326" i="18"/>
  <c r="K327" i="18"/>
  <c r="N327" i="18" s="1"/>
  <c r="L327" i="18"/>
  <c r="K328" i="18"/>
  <c r="L328" i="18"/>
  <c r="K329" i="18"/>
  <c r="M329" i="18" s="1"/>
  <c r="L329" i="18"/>
  <c r="K330" i="18"/>
  <c r="L330" i="18"/>
  <c r="K331" i="18"/>
  <c r="M331" i="18" s="1"/>
  <c r="L331" i="18"/>
  <c r="K332" i="18"/>
  <c r="L332" i="18"/>
  <c r="K333" i="18"/>
  <c r="M333" i="18" s="1"/>
  <c r="L333" i="18"/>
  <c r="K334" i="18"/>
  <c r="L334" i="18"/>
  <c r="K335" i="18"/>
  <c r="M335" i="18" s="1"/>
  <c r="L335" i="18"/>
  <c r="K336" i="18"/>
  <c r="L336" i="18"/>
  <c r="K337" i="18"/>
  <c r="M337" i="18" s="1"/>
  <c r="L337" i="18"/>
  <c r="K338" i="18"/>
  <c r="L338" i="18"/>
  <c r="K339" i="18"/>
  <c r="M339" i="18" s="1"/>
  <c r="L339" i="18"/>
  <c r="K340" i="18"/>
  <c r="M340" i="18" s="1"/>
  <c r="L340" i="18"/>
  <c r="K341" i="18"/>
  <c r="N341" i="18" s="1"/>
  <c r="L341" i="18"/>
  <c r="K342" i="18"/>
  <c r="L342" i="18"/>
  <c r="K343" i="18"/>
  <c r="N343" i="18" s="1"/>
  <c r="L343" i="18"/>
  <c r="K344" i="18"/>
  <c r="M344" i="18" s="1"/>
  <c r="L344" i="18"/>
  <c r="K345" i="18"/>
  <c r="M345" i="18" s="1"/>
  <c r="L345" i="18"/>
  <c r="K346" i="18"/>
  <c r="L346" i="18"/>
  <c r="K347" i="18"/>
  <c r="N347" i="18" s="1"/>
  <c r="L347" i="18"/>
  <c r="K348" i="18"/>
  <c r="L348" i="18"/>
  <c r="K349" i="18"/>
  <c r="M349" i="18" s="1"/>
  <c r="L349" i="18"/>
  <c r="K350" i="18"/>
  <c r="L350" i="18"/>
  <c r="K351" i="18"/>
  <c r="M351" i="18" s="1"/>
  <c r="L351" i="18"/>
  <c r="K352" i="18"/>
  <c r="L352" i="18"/>
  <c r="K353" i="18"/>
  <c r="N353" i="18" s="1"/>
  <c r="L353" i="18"/>
  <c r="K354" i="18"/>
  <c r="L354" i="18"/>
  <c r="K355" i="18"/>
  <c r="M355" i="18" s="1"/>
  <c r="L355" i="18"/>
  <c r="K356" i="18"/>
  <c r="L356" i="18"/>
  <c r="K357" i="18"/>
  <c r="M357" i="18" s="1"/>
  <c r="L357" i="18"/>
  <c r="K358" i="18"/>
  <c r="N358" i="18" s="1"/>
  <c r="L358" i="18"/>
  <c r="K359" i="18"/>
  <c r="M359" i="18" s="1"/>
  <c r="L359" i="18"/>
  <c r="K360" i="18"/>
  <c r="L360" i="18"/>
  <c r="K361" i="18"/>
  <c r="N361" i="18" s="1"/>
  <c r="L361" i="18"/>
  <c r="K362" i="18"/>
  <c r="L362" i="18"/>
  <c r="K363" i="18"/>
  <c r="M363" i="18" s="1"/>
  <c r="L363" i="18"/>
  <c r="K364" i="18"/>
  <c r="L364" i="18"/>
  <c r="K365" i="18"/>
  <c r="N365" i="18" s="1"/>
  <c r="L365" i="18"/>
  <c r="K366" i="18"/>
  <c r="L366" i="18"/>
  <c r="K367" i="18"/>
  <c r="M367" i="18" s="1"/>
  <c r="L367" i="18"/>
  <c r="K368" i="18"/>
  <c r="L368" i="18"/>
  <c r="K369" i="18"/>
  <c r="N369" i="18" s="1"/>
  <c r="L369" i="18"/>
  <c r="K370" i="18"/>
  <c r="L370" i="18"/>
  <c r="K371" i="18"/>
  <c r="M371" i="18" s="1"/>
  <c r="L371" i="18"/>
  <c r="K372" i="18"/>
  <c r="L372" i="18"/>
  <c r="K373" i="18"/>
  <c r="M373" i="18" s="1"/>
  <c r="L373" i="18"/>
  <c r="K374" i="18"/>
  <c r="L374" i="18"/>
  <c r="K375" i="18"/>
  <c r="N375" i="18" s="1"/>
  <c r="L375" i="18"/>
  <c r="K376" i="18"/>
  <c r="N376" i="18" s="1"/>
  <c r="L376" i="18"/>
  <c r="K377" i="18"/>
  <c r="M377" i="18" s="1"/>
  <c r="L377" i="18"/>
  <c r="K378" i="18"/>
  <c r="L378" i="18"/>
  <c r="K379" i="18"/>
  <c r="N379" i="18" s="1"/>
  <c r="L379" i="18"/>
  <c r="K380" i="18"/>
  <c r="L380" i="18"/>
  <c r="K381" i="18"/>
  <c r="M381" i="18" s="1"/>
  <c r="L381" i="18"/>
  <c r="K382" i="18"/>
  <c r="N382" i="18" s="1"/>
  <c r="L382" i="18"/>
  <c r="K383" i="18"/>
  <c r="N383" i="18" s="1"/>
  <c r="L383" i="18"/>
  <c r="K384" i="18"/>
  <c r="L384" i="18"/>
  <c r="K385" i="18"/>
  <c r="N385" i="18" s="1"/>
  <c r="L385" i="18"/>
  <c r="K386" i="18"/>
  <c r="L386" i="18"/>
  <c r="K387" i="18"/>
  <c r="N387" i="18" s="1"/>
  <c r="L387" i="18"/>
  <c r="K388" i="18"/>
  <c r="L388" i="18"/>
  <c r="K389" i="18"/>
  <c r="M389" i="18" s="1"/>
  <c r="L389" i="18"/>
  <c r="K390" i="18"/>
  <c r="L390" i="18"/>
  <c r="K391" i="18"/>
  <c r="M391" i="18" s="1"/>
  <c r="L391" i="18"/>
  <c r="K392" i="18"/>
  <c r="L392" i="18"/>
  <c r="K393" i="18"/>
  <c r="N393" i="18" s="1"/>
  <c r="L393" i="18"/>
  <c r="K394" i="18"/>
  <c r="L394" i="18"/>
  <c r="K395" i="18"/>
  <c r="M395" i="18" s="1"/>
  <c r="L395" i="18"/>
  <c r="K396" i="18"/>
  <c r="L396" i="18"/>
  <c r="K397" i="18"/>
  <c r="M397" i="18" s="1"/>
  <c r="L397" i="18"/>
  <c r="K398" i="18"/>
  <c r="M398" i="18" s="1"/>
  <c r="L398" i="18"/>
  <c r="K399" i="18"/>
  <c r="M399" i="18" s="1"/>
  <c r="L399" i="18"/>
  <c r="K400" i="18"/>
  <c r="L400" i="18"/>
  <c r="K401" i="18"/>
  <c r="M401" i="18" s="1"/>
  <c r="L401" i="18"/>
  <c r="K402" i="18"/>
  <c r="L402" i="18"/>
  <c r="K403" i="18"/>
  <c r="M403" i="18" s="1"/>
  <c r="L403" i="18"/>
  <c r="K404" i="18"/>
  <c r="M404" i="18" s="1"/>
  <c r="L404" i="18"/>
  <c r="K405" i="18"/>
  <c r="N405" i="18" s="1"/>
  <c r="L405" i="18"/>
  <c r="K406" i="18"/>
  <c r="L406" i="18"/>
  <c r="K407" i="18"/>
  <c r="N407" i="18" s="1"/>
  <c r="L407" i="18"/>
  <c r="K408" i="18"/>
  <c r="L408" i="18"/>
  <c r="K409" i="18"/>
  <c r="M409" i="18" s="1"/>
  <c r="L409" i="18"/>
  <c r="K410" i="18"/>
  <c r="N410" i="18" s="1"/>
  <c r="L410" i="18"/>
  <c r="K411" i="18"/>
  <c r="N411" i="18" s="1"/>
  <c r="L411" i="18"/>
  <c r="K412" i="18"/>
  <c r="L412" i="18"/>
  <c r="K413" i="18"/>
  <c r="M413" i="18" s="1"/>
  <c r="L413" i="18"/>
  <c r="K414" i="18"/>
  <c r="L414" i="18"/>
  <c r="K415" i="18"/>
  <c r="N415" i="18" s="1"/>
  <c r="L415" i="18"/>
  <c r="K416" i="18"/>
  <c r="L416" i="18"/>
  <c r="K417" i="18"/>
  <c r="N417" i="18" s="1"/>
  <c r="L417" i="18"/>
  <c r="K418" i="18"/>
  <c r="L418" i="18"/>
  <c r="K419" i="18"/>
  <c r="N419" i="18" s="1"/>
  <c r="L419" i="18"/>
  <c r="K420" i="18"/>
  <c r="L420" i="18"/>
  <c r="K421" i="18"/>
  <c r="N421" i="18" s="1"/>
  <c r="L421" i="18"/>
  <c r="K422" i="18"/>
  <c r="L422" i="18"/>
  <c r="K423" i="18"/>
  <c r="M423" i="18" s="1"/>
  <c r="L423" i="18"/>
  <c r="K424" i="18"/>
  <c r="L424" i="18"/>
  <c r="K425" i="18"/>
  <c r="M425" i="18" s="1"/>
  <c r="L425" i="18"/>
  <c r="K426" i="18"/>
  <c r="L426" i="18"/>
  <c r="K427" i="18"/>
  <c r="M427" i="18" s="1"/>
  <c r="L427" i="18"/>
  <c r="K428" i="18"/>
  <c r="L428" i="18"/>
  <c r="K429" i="18"/>
  <c r="N429" i="18" s="1"/>
  <c r="L429" i="18"/>
  <c r="K430" i="18"/>
  <c r="N430" i="18" s="1"/>
  <c r="L430" i="18"/>
  <c r="K431" i="18"/>
  <c r="N431" i="18" s="1"/>
  <c r="L431" i="18"/>
  <c r="K432" i="18"/>
  <c r="L432" i="18"/>
  <c r="K433" i="18"/>
  <c r="M433" i="18" s="1"/>
  <c r="L433" i="18"/>
  <c r="K434" i="18"/>
  <c r="L434" i="18"/>
  <c r="K435" i="18"/>
  <c r="N435" i="18" s="1"/>
  <c r="L435" i="18"/>
  <c r="K436" i="18"/>
  <c r="L436" i="18"/>
  <c r="K437" i="18"/>
  <c r="M437" i="18" s="1"/>
  <c r="L437" i="18"/>
  <c r="K438" i="18"/>
  <c r="L438" i="18"/>
  <c r="K439" i="18"/>
  <c r="M439" i="18" s="1"/>
  <c r="L439" i="18"/>
  <c r="K440" i="18"/>
  <c r="N440" i="18" s="1"/>
  <c r="L440" i="18"/>
  <c r="K441" i="18"/>
  <c r="M441" i="18" s="1"/>
  <c r="L441" i="18"/>
  <c r="K442" i="18"/>
  <c r="L442" i="18"/>
  <c r="K443" i="18"/>
  <c r="N443" i="18" s="1"/>
  <c r="L443" i="18"/>
  <c r="K444" i="18"/>
  <c r="L444" i="18"/>
  <c r="K445" i="18"/>
  <c r="M445" i="18" s="1"/>
  <c r="L445" i="18"/>
  <c r="K446" i="18"/>
  <c r="L446" i="18"/>
  <c r="K447" i="18"/>
  <c r="N447" i="18" s="1"/>
  <c r="L447" i="18"/>
  <c r="K448" i="18"/>
  <c r="L448" i="18"/>
  <c r="K449" i="18"/>
  <c r="M449" i="18" s="1"/>
  <c r="L449" i="18"/>
  <c r="K450" i="18"/>
  <c r="M450" i="18" s="1"/>
  <c r="L450" i="18"/>
  <c r="K451" i="18"/>
  <c r="M451" i="18" s="1"/>
  <c r="L451" i="18"/>
  <c r="K452" i="18"/>
  <c r="L452" i="18"/>
  <c r="K453" i="18"/>
  <c r="M453" i="18" s="1"/>
  <c r="L453" i="18"/>
  <c r="K454" i="18"/>
  <c r="L454" i="18"/>
  <c r="K455" i="18"/>
  <c r="M455" i="18" s="1"/>
  <c r="L455" i="18"/>
  <c r="K456" i="18"/>
  <c r="L456" i="18"/>
  <c r="K457" i="18"/>
  <c r="N457" i="18" s="1"/>
  <c r="L457" i="18"/>
  <c r="K458" i="18"/>
  <c r="N458" i="18" s="1"/>
  <c r="L458" i="18"/>
  <c r="K459" i="18"/>
  <c r="M459" i="18" s="1"/>
  <c r="L459" i="18"/>
  <c r="K460" i="18"/>
  <c r="L460" i="18"/>
  <c r="K461" i="18"/>
  <c r="N461" i="18" s="1"/>
  <c r="L461" i="18"/>
  <c r="K462" i="18"/>
  <c r="L462" i="18"/>
  <c r="K463" i="18"/>
  <c r="N463" i="18" s="1"/>
  <c r="L463" i="18"/>
  <c r="K464" i="18"/>
  <c r="L464" i="18"/>
  <c r="K465" i="18"/>
  <c r="N465" i="18" s="1"/>
  <c r="L465" i="18"/>
  <c r="K466" i="18"/>
  <c r="L466" i="18"/>
  <c r="K467" i="18"/>
  <c r="N467" i="18" s="1"/>
  <c r="L467" i="18"/>
  <c r="K468" i="18"/>
  <c r="L468" i="18"/>
  <c r="K469" i="18"/>
  <c r="M469" i="18" s="1"/>
  <c r="L469" i="18"/>
  <c r="K470" i="18"/>
  <c r="L470" i="18"/>
  <c r="K471" i="18"/>
  <c r="N471" i="18" s="1"/>
  <c r="L471" i="18"/>
  <c r="K472" i="18"/>
  <c r="L472" i="18"/>
  <c r="K473" i="18"/>
  <c r="N473" i="18" s="1"/>
  <c r="L473" i="18"/>
  <c r="K474" i="18"/>
  <c r="L474" i="18"/>
  <c r="K475" i="18"/>
  <c r="N475" i="18" s="1"/>
  <c r="L475" i="18"/>
  <c r="K476" i="18"/>
  <c r="L476" i="18"/>
  <c r="K477" i="18"/>
  <c r="M477" i="18" s="1"/>
  <c r="L477" i="18"/>
  <c r="K478" i="18"/>
  <c r="L478" i="18"/>
  <c r="K479" i="18"/>
  <c r="M479" i="18" s="1"/>
  <c r="L479" i="18"/>
  <c r="K480" i="18"/>
  <c r="L480" i="18"/>
  <c r="K481" i="18"/>
  <c r="M481" i="18" s="1"/>
  <c r="L481" i="18"/>
  <c r="K482" i="18"/>
  <c r="N482" i="18" s="1"/>
  <c r="L482" i="18"/>
  <c r="K483" i="18"/>
  <c r="N483" i="18" s="1"/>
  <c r="L483" i="18"/>
  <c r="K484" i="18"/>
  <c r="L484" i="18"/>
  <c r="K485" i="18"/>
  <c r="N485" i="18" s="1"/>
  <c r="L485" i="18"/>
  <c r="K486" i="18"/>
  <c r="L486" i="18"/>
  <c r="K487" i="18"/>
  <c r="N487" i="18" s="1"/>
  <c r="L487" i="18"/>
  <c r="K488" i="18"/>
  <c r="L488" i="18"/>
  <c r="K489" i="18"/>
  <c r="M489" i="18" s="1"/>
  <c r="L489" i="18"/>
  <c r="K490" i="18"/>
  <c r="L490" i="18"/>
  <c r="K491" i="18"/>
  <c r="N491" i="18" s="1"/>
  <c r="L491" i="18"/>
  <c r="K492" i="18"/>
  <c r="L492" i="18"/>
  <c r="K494" i="18"/>
  <c r="M494" i="18" s="1"/>
  <c r="L494" i="18"/>
  <c r="K495" i="18"/>
  <c r="M495" i="18" s="1"/>
  <c r="L495" i="18"/>
  <c r="K496" i="18"/>
  <c r="M496" i="18" s="1"/>
  <c r="L496" i="18"/>
  <c r="K497" i="18"/>
  <c r="L497" i="18"/>
  <c r="K498" i="18"/>
  <c r="N498" i="18" s="1"/>
  <c r="L498" i="18"/>
  <c r="K499" i="18"/>
  <c r="L499" i="18"/>
  <c r="K500" i="18"/>
  <c r="N500" i="18" s="1"/>
  <c r="L500" i="18"/>
  <c r="K501" i="18"/>
  <c r="L501" i="18"/>
  <c r="K502" i="18"/>
  <c r="N502" i="18" s="1"/>
  <c r="L502" i="18"/>
  <c r="K503" i="18"/>
  <c r="L503" i="18"/>
  <c r="K504" i="18"/>
  <c r="M504" i="18" s="1"/>
  <c r="L504" i="18"/>
  <c r="K505" i="18"/>
  <c r="N505" i="18" s="1"/>
  <c r="L505" i="18"/>
  <c r="K506" i="18"/>
  <c r="M506" i="18" s="1"/>
  <c r="L506" i="18"/>
  <c r="K507" i="18"/>
  <c r="L507" i="18"/>
  <c r="K508" i="18"/>
  <c r="N508" i="18" s="1"/>
  <c r="L508" i="18"/>
  <c r="K509" i="18"/>
  <c r="L509" i="18"/>
  <c r="K510" i="18"/>
  <c r="M510" i="18" s="1"/>
  <c r="L510" i="18"/>
  <c r="K511" i="18"/>
  <c r="L511" i="18"/>
  <c r="K512" i="18"/>
  <c r="N512" i="18" s="1"/>
  <c r="L512" i="18"/>
  <c r="K513" i="18"/>
  <c r="L513" i="18"/>
  <c r="K514" i="18"/>
  <c r="N514" i="18" s="1"/>
  <c r="L514" i="18"/>
  <c r="K515" i="18"/>
  <c r="L515" i="18"/>
  <c r="K516" i="18"/>
  <c r="N516" i="18" s="1"/>
  <c r="L516" i="18"/>
  <c r="K517" i="18"/>
  <c r="L517" i="18"/>
  <c r="K518" i="18"/>
  <c r="N518" i="18" s="1"/>
  <c r="L518" i="18"/>
  <c r="K519" i="18"/>
  <c r="N519" i="18" s="1"/>
  <c r="L519" i="18"/>
  <c r="K520" i="18"/>
  <c r="M520" i="18" s="1"/>
  <c r="L520" i="18"/>
  <c r="K521" i="18"/>
  <c r="L521" i="18"/>
  <c r="K522" i="18"/>
  <c r="M522" i="18" s="1"/>
  <c r="L522" i="18"/>
  <c r="K523" i="18"/>
  <c r="L523" i="18"/>
  <c r="K524" i="18"/>
  <c r="M524" i="18" s="1"/>
  <c r="L524" i="18"/>
  <c r="K525" i="18"/>
  <c r="N525" i="18" s="1"/>
  <c r="L525" i="18"/>
  <c r="K526" i="18"/>
  <c r="M526" i="18" s="1"/>
  <c r="L526" i="18"/>
  <c r="K527" i="18"/>
  <c r="L527" i="18"/>
  <c r="K528" i="18"/>
  <c r="N528" i="18" s="1"/>
  <c r="L528" i="18"/>
  <c r="K529" i="18"/>
  <c r="L529" i="18"/>
  <c r="K530" i="18"/>
  <c r="N530" i="18" s="1"/>
  <c r="L530" i="18"/>
  <c r="K531" i="18"/>
  <c r="N531" i="18" s="1"/>
  <c r="L531" i="18"/>
  <c r="K532" i="18"/>
  <c r="M532" i="18" s="1"/>
  <c r="L532" i="18"/>
  <c r="K533" i="18"/>
  <c r="L533" i="18"/>
  <c r="K534" i="18"/>
  <c r="M534" i="18" s="1"/>
  <c r="L534" i="18"/>
  <c r="K535" i="18"/>
  <c r="L535" i="18"/>
  <c r="K536" i="18"/>
  <c r="M536" i="18" s="1"/>
  <c r="L536" i="18"/>
  <c r="K537" i="18"/>
  <c r="N537" i="18" s="1"/>
  <c r="L537" i="18"/>
  <c r="K538" i="18"/>
  <c r="N538" i="18" s="1"/>
  <c r="L538" i="18"/>
  <c r="K539" i="18"/>
  <c r="L539" i="18"/>
  <c r="K540" i="18"/>
  <c r="M540" i="18" s="1"/>
  <c r="L540" i="18"/>
  <c r="K541" i="18"/>
  <c r="L541" i="18"/>
  <c r="K542" i="18"/>
  <c r="M542" i="18" s="1"/>
  <c r="L542" i="18"/>
  <c r="K543" i="18"/>
  <c r="L543" i="18"/>
  <c r="K544" i="18"/>
  <c r="N544" i="18" s="1"/>
  <c r="L544" i="18"/>
  <c r="K545" i="18"/>
  <c r="L545" i="18"/>
  <c r="K546" i="18"/>
  <c r="N546" i="18" s="1"/>
  <c r="L546" i="18"/>
  <c r="K547" i="18"/>
  <c r="L547" i="18"/>
  <c r="K548" i="18"/>
  <c r="N548" i="18" s="1"/>
  <c r="L548" i="18"/>
  <c r="K549" i="18"/>
  <c r="L549" i="18"/>
  <c r="K550" i="18"/>
  <c r="M550" i="18" s="1"/>
  <c r="L550" i="18"/>
  <c r="K551" i="18"/>
  <c r="M551" i="18" s="1"/>
  <c r="L551" i="18"/>
  <c r="K552" i="18"/>
  <c r="M552" i="18" s="1"/>
  <c r="L552" i="18"/>
  <c r="K553" i="18"/>
  <c r="N553" i="18" s="1"/>
  <c r="L553" i="18"/>
  <c r="K554" i="18"/>
  <c r="M554" i="18" s="1"/>
  <c r="L554" i="18"/>
  <c r="K555" i="18"/>
  <c r="L555" i="18"/>
  <c r="K556" i="18"/>
  <c r="M556" i="18" s="1"/>
  <c r="L556" i="18"/>
  <c r="K557" i="18"/>
  <c r="N557" i="18" s="1"/>
  <c r="L557" i="18"/>
  <c r="K558" i="18"/>
  <c r="M558" i="18" s="1"/>
  <c r="L558" i="18"/>
  <c r="K559" i="18"/>
  <c r="L559" i="18"/>
  <c r="K560" i="18"/>
  <c r="M560" i="18" s="1"/>
  <c r="L560" i="18"/>
  <c r="K561" i="18"/>
  <c r="L561" i="18"/>
  <c r="K562" i="18"/>
  <c r="M562" i="18" s="1"/>
  <c r="L562" i="18"/>
  <c r="K563" i="18"/>
  <c r="L563" i="18"/>
  <c r="K564" i="18"/>
  <c r="M564" i="18" s="1"/>
  <c r="L564" i="18"/>
  <c r="K565" i="18"/>
  <c r="M565" i="18" s="1"/>
  <c r="L565" i="18"/>
  <c r="K566" i="18"/>
  <c r="M566" i="18" s="1"/>
  <c r="L566" i="18"/>
  <c r="K567" i="18"/>
  <c r="L567" i="18"/>
  <c r="K568" i="18"/>
  <c r="M568" i="18" s="1"/>
  <c r="L568" i="18"/>
  <c r="K569" i="18"/>
  <c r="L569" i="18"/>
  <c r="K570" i="18"/>
  <c r="M570" i="18" s="1"/>
  <c r="L570" i="18"/>
  <c r="K571" i="18"/>
  <c r="L571" i="18"/>
  <c r="K572" i="18"/>
  <c r="M572" i="18" s="1"/>
  <c r="L572" i="18"/>
  <c r="K573" i="18"/>
  <c r="L573" i="18"/>
  <c r="K574" i="18"/>
  <c r="M574" i="18" s="1"/>
  <c r="L574" i="18"/>
  <c r="K575" i="18"/>
  <c r="L575" i="18"/>
  <c r="K576" i="18"/>
  <c r="M576" i="18" s="1"/>
  <c r="L576" i="18"/>
  <c r="K577" i="18"/>
  <c r="N577" i="18" s="1"/>
  <c r="L577" i="18"/>
  <c r="K578" i="18"/>
  <c r="M578" i="18" s="1"/>
  <c r="L578" i="18"/>
  <c r="K579" i="18"/>
  <c r="M579" i="18" s="1"/>
  <c r="L579" i="18"/>
  <c r="K580" i="18"/>
  <c r="M580" i="18" s="1"/>
  <c r="L580" i="18"/>
  <c r="K581" i="18"/>
  <c r="L581" i="18"/>
  <c r="K582" i="18"/>
  <c r="M582" i="18" s="1"/>
  <c r="L582" i="18"/>
  <c r="K583" i="18"/>
  <c r="L583" i="18"/>
  <c r="K584" i="18"/>
  <c r="M584" i="18" s="1"/>
  <c r="L584" i="18"/>
  <c r="K585" i="18"/>
  <c r="L585" i="18"/>
  <c r="K586" i="18"/>
  <c r="N586" i="18" s="1"/>
  <c r="L586" i="18"/>
  <c r="K587" i="18"/>
  <c r="L587" i="18"/>
  <c r="K588" i="18"/>
  <c r="M588" i="18" s="1"/>
  <c r="L588" i="18"/>
  <c r="K589" i="18"/>
  <c r="L589" i="18"/>
  <c r="K590" i="18"/>
  <c r="N590" i="18" s="1"/>
  <c r="L590" i="18"/>
  <c r="K591" i="18"/>
  <c r="L591" i="18"/>
  <c r="K592" i="18"/>
  <c r="M592" i="18" s="1"/>
  <c r="L592" i="18"/>
  <c r="K593" i="18"/>
  <c r="L593" i="18"/>
  <c r="K594" i="18"/>
  <c r="N594" i="18" s="1"/>
  <c r="L594" i="18"/>
  <c r="K595" i="18"/>
  <c r="L595" i="18"/>
  <c r="K596" i="18"/>
  <c r="M596" i="18" s="1"/>
  <c r="L596" i="18"/>
  <c r="K597" i="18"/>
  <c r="L597" i="18"/>
  <c r="K598" i="18"/>
  <c r="M598" i="18" s="1"/>
  <c r="L598" i="18"/>
  <c r="K599" i="18"/>
  <c r="L599" i="18"/>
  <c r="K600" i="18"/>
  <c r="M600" i="18" s="1"/>
  <c r="L600" i="18"/>
  <c r="K601" i="18"/>
  <c r="L601" i="18"/>
  <c r="K603" i="18"/>
  <c r="M603" i="18" s="1"/>
  <c r="L603" i="18"/>
  <c r="K604" i="18"/>
  <c r="M604" i="18" s="1"/>
  <c r="L604" i="18"/>
  <c r="K605" i="18"/>
  <c r="M605" i="18" s="1"/>
  <c r="L605" i="18"/>
  <c r="K606" i="18"/>
  <c r="L606" i="18"/>
  <c r="K607" i="18"/>
  <c r="N607" i="18" s="1"/>
  <c r="L607" i="18"/>
  <c r="K608" i="18"/>
  <c r="L608" i="18"/>
  <c r="K609" i="18"/>
  <c r="M609" i="18" s="1"/>
  <c r="L609" i="18"/>
  <c r="K610" i="18"/>
  <c r="N610" i="18" s="1"/>
  <c r="L610" i="18"/>
  <c r="K611" i="18"/>
  <c r="N611" i="18" s="1"/>
  <c r="L611" i="18"/>
  <c r="K612" i="18"/>
  <c r="L612" i="18"/>
  <c r="K613" i="18"/>
  <c r="M613" i="18" s="1"/>
  <c r="L613" i="18"/>
  <c r="K614" i="18"/>
  <c r="L614" i="18"/>
  <c r="K615" i="18"/>
  <c r="N615" i="18" s="1"/>
  <c r="L615" i="18"/>
  <c r="K616" i="18"/>
  <c r="L616" i="18"/>
  <c r="K617" i="18"/>
  <c r="N617" i="18" s="1"/>
  <c r="L617" i="18"/>
  <c r="K618" i="18"/>
  <c r="L618" i="18"/>
  <c r="K619" i="18"/>
  <c r="N619" i="18" s="1"/>
  <c r="L619" i="18"/>
  <c r="K620" i="18"/>
  <c r="L620" i="18"/>
  <c r="K621" i="18"/>
  <c r="N621" i="18" s="1"/>
  <c r="L621" i="18"/>
  <c r="K622" i="18"/>
  <c r="L622" i="18"/>
  <c r="K623" i="18"/>
  <c r="M623" i="18" s="1"/>
  <c r="L623" i="18"/>
  <c r="K624" i="18"/>
  <c r="L624" i="18"/>
  <c r="K625" i="18"/>
  <c r="M625" i="18" s="1"/>
  <c r="L625" i="18"/>
  <c r="K626" i="18"/>
  <c r="L626" i="18"/>
  <c r="K627" i="18"/>
  <c r="N627" i="18" s="1"/>
  <c r="L627" i="18"/>
  <c r="K628" i="18"/>
  <c r="L628" i="18"/>
  <c r="K629" i="18"/>
  <c r="N629" i="18" s="1"/>
  <c r="L629" i="18"/>
  <c r="K630" i="18"/>
  <c r="N630" i="18" s="1"/>
  <c r="L630" i="18"/>
  <c r="K631" i="18"/>
  <c r="N631" i="18" s="1"/>
  <c r="L631" i="18"/>
  <c r="K632" i="18"/>
  <c r="L632" i="18"/>
  <c r="K633" i="18"/>
  <c r="M633" i="18" s="1"/>
  <c r="L633" i="18"/>
  <c r="K634" i="18"/>
  <c r="L634" i="18"/>
  <c r="K635" i="18"/>
  <c r="M635" i="18" s="1"/>
  <c r="L635" i="18"/>
  <c r="K636" i="18"/>
  <c r="L636" i="18"/>
  <c r="K637" i="18"/>
  <c r="M637" i="18" s="1"/>
  <c r="L637" i="18"/>
  <c r="K638" i="18"/>
  <c r="L638" i="18"/>
  <c r="K639" i="18"/>
  <c r="N639" i="18" s="1"/>
  <c r="L639" i="18"/>
  <c r="K640" i="18"/>
  <c r="L640" i="18"/>
  <c r="K641" i="18"/>
  <c r="M641" i="18" s="1"/>
  <c r="L641" i="18"/>
  <c r="K642" i="18"/>
  <c r="L642" i="18"/>
  <c r="K643" i="18"/>
  <c r="M643" i="18" s="1"/>
  <c r="L643" i="18"/>
  <c r="AG150" i="12" s="1"/>
  <c r="K644" i="18"/>
  <c r="L644" i="18"/>
  <c r="K645" i="18"/>
  <c r="N645" i="18" s="1"/>
  <c r="L645" i="18"/>
  <c r="K646" i="18"/>
  <c r="L646" i="18"/>
  <c r="K647" i="18"/>
  <c r="N647" i="18" s="1"/>
  <c r="L647" i="18"/>
  <c r="K648" i="18"/>
  <c r="N648" i="18" s="1"/>
  <c r="L648" i="18"/>
  <c r="K649" i="18"/>
  <c r="N649" i="18" s="1"/>
  <c r="L649" i="18"/>
  <c r="K650" i="18"/>
  <c r="L650" i="18"/>
  <c r="K651" i="18"/>
  <c r="N651" i="18" s="1"/>
  <c r="L651" i="18"/>
  <c r="K652" i="18"/>
  <c r="M652" i="18" s="1"/>
  <c r="L652" i="18"/>
  <c r="K653" i="18"/>
  <c r="N653" i="18" s="1"/>
  <c r="L653" i="18"/>
  <c r="K654" i="18"/>
  <c r="L654" i="18"/>
  <c r="K655" i="18"/>
  <c r="N655" i="18" s="1"/>
  <c r="L655" i="18"/>
  <c r="K656" i="18"/>
  <c r="M656" i="18" s="1"/>
  <c r="L656" i="18"/>
  <c r="K657" i="18"/>
  <c r="M657" i="18" s="1"/>
  <c r="L657" i="18"/>
  <c r="K658" i="18"/>
  <c r="N658" i="18" s="1"/>
  <c r="L658" i="18"/>
  <c r="K659" i="18"/>
  <c r="N659" i="18" s="1"/>
  <c r="L659" i="18"/>
  <c r="K660" i="18"/>
  <c r="M660" i="18" s="1"/>
  <c r="L660" i="18"/>
  <c r="K661" i="18"/>
  <c r="N661" i="18" s="1"/>
  <c r="L661" i="18"/>
  <c r="K662" i="18"/>
  <c r="N662" i="18" s="1"/>
  <c r="L662" i="18"/>
  <c r="K663" i="18"/>
  <c r="N663" i="18" s="1"/>
  <c r="L663" i="18"/>
  <c r="K664" i="18"/>
  <c r="M664" i="18" s="1"/>
  <c r="L664" i="18"/>
  <c r="K665" i="18"/>
  <c r="M665" i="18" s="1"/>
  <c r="L665" i="18"/>
  <c r="K666" i="18"/>
  <c r="L666" i="18"/>
  <c r="K667" i="18"/>
  <c r="N667" i="18" s="1"/>
  <c r="L667" i="18"/>
  <c r="K668" i="18"/>
  <c r="L668" i="18"/>
  <c r="K670" i="18"/>
  <c r="N670" i="18" s="1"/>
  <c r="L670" i="18"/>
  <c r="K671" i="18"/>
  <c r="M671" i="18" s="1"/>
  <c r="L671" i="18"/>
  <c r="K672" i="18"/>
  <c r="M672" i="18" s="1"/>
  <c r="L672" i="18"/>
  <c r="K673" i="18"/>
  <c r="M673" i="18" s="1"/>
  <c r="L673" i="18"/>
  <c r="K674" i="18"/>
  <c r="N674" i="18" s="1"/>
  <c r="L674" i="18"/>
  <c r="K675" i="18"/>
  <c r="N675" i="18" s="1"/>
  <c r="L675" i="18"/>
  <c r="K676" i="18"/>
  <c r="N676" i="18" s="1"/>
  <c r="L676" i="18"/>
  <c r="K677" i="18"/>
  <c r="L677" i="18"/>
  <c r="K678" i="18"/>
  <c r="N678" i="18" s="1"/>
  <c r="L678" i="18"/>
  <c r="K679" i="18"/>
  <c r="N679" i="18" s="1"/>
  <c r="L679" i="18"/>
  <c r="K680" i="18"/>
  <c r="N680" i="18" s="1"/>
  <c r="L680" i="18"/>
  <c r="K681" i="18"/>
  <c r="N681" i="18" s="1"/>
  <c r="L681" i="18"/>
  <c r="K682" i="18"/>
  <c r="N682" i="18" s="1"/>
  <c r="L682" i="18"/>
  <c r="K683" i="18"/>
  <c r="N683" i="18" s="1"/>
  <c r="L683" i="18"/>
  <c r="K684" i="18"/>
  <c r="N684" i="18" s="1"/>
  <c r="L684" i="18"/>
  <c r="K685" i="18"/>
  <c r="L685" i="18"/>
  <c r="K686" i="18"/>
  <c r="N686" i="18" s="1"/>
  <c r="L686" i="18"/>
  <c r="K687" i="18"/>
  <c r="N687" i="18" s="1"/>
  <c r="L687" i="18"/>
  <c r="K688" i="18"/>
  <c r="L688" i="18"/>
  <c r="K689" i="18"/>
  <c r="L689" i="18"/>
  <c r="K690" i="18"/>
  <c r="N690" i="18" s="1"/>
  <c r="L690" i="18"/>
  <c r="K691" i="18"/>
  <c r="L691" i="18"/>
  <c r="K692" i="18"/>
  <c r="N692" i="18" s="1"/>
  <c r="L692" i="18"/>
  <c r="K693" i="18"/>
  <c r="N693" i="18" s="1"/>
  <c r="L693" i="18"/>
  <c r="K694" i="18"/>
  <c r="L694" i="18"/>
  <c r="K695" i="18"/>
  <c r="L695" i="18"/>
  <c r="K696" i="18"/>
  <c r="M696" i="18" s="1"/>
  <c r="L696" i="18"/>
  <c r="K697" i="18"/>
  <c r="L697" i="18"/>
  <c r="K698" i="18"/>
  <c r="N698" i="18" s="1"/>
  <c r="L698" i="18"/>
  <c r="K699" i="18"/>
  <c r="N699" i="18" s="1"/>
  <c r="L699" i="18"/>
  <c r="K700" i="18"/>
  <c r="L700" i="18"/>
  <c r="K701" i="18"/>
  <c r="M701" i="18" s="1"/>
  <c r="L701" i="18"/>
  <c r="K702" i="18"/>
  <c r="N702" i="18" s="1"/>
  <c r="L702" i="18"/>
  <c r="K703" i="18"/>
  <c r="L703" i="18"/>
  <c r="K704" i="18"/>
  <c r="L704" i="18"/>
  <c r="K705" i="18"/>
  <c r="M705" i="18" s="1"/>
  <c r="L705" i="18"/>
  <c r="K706" i="18"/>
  <c r="N706" i="18" s="1"/>
  <c r="L706" i="18"/>
  <c r="K707" i="18"/>
  <c r="N707" i="18" s="1"/>
  <c r="L707" i="18"/>
  <c r="K708" i="18"/>
  <c r="L708" i="18"/>
  <c r="K709" i="18"/>
  <c r="L709" i="18"/>
  <c r="K710" i="18"/>
  <c r="N710" i="18" s="1"/>
  <c r="L710" i="18"/>
  <c r="K711" i="18"/>
  <c r="M711" i="18" s="1"/>
  <c r="L711" i="18"/>
  <c r="K712" i="18"/>
  <c r="M712" i="18" s="1"/>
  <c r="L712" i="18"/>
  <c r="K713" i="18"/>
  <c r="L713" i="18"/>
  <c r="K714" i="18"/>
  <c r="N714" i="18" s="1"/>
  <c r="L714" i="18"/>
  <c r="K715" i="18"/>
  <c r="L715" i="18"/>
  <c r="K716" i="18"/>
  <c r="N716" i="18" s="1"/>
  <c r="L716" i="18"/>
  <c r="K717" i="18"/>
  <c r="N717" i="18" s="1"/>
  <c r="L717" i="18"/>
  <c r="K718" i="18"/>
  <c r="N718" i="18" s="1"/>
  <c r="L718" i="18"/>
  <c r="K719" i="18"/>
  <c r="M719" i="18" s="1"/>
  <c r="L719" i="18"/>
  <c r="K720" i="18"/>
  <c r="M720" i="18" s="1"/>
  <c r="L720" i="18"/>
  <c r="K721" i="18"/>
  <c r="M721" i="18" s="1"/>
  <c r="L721" i="18"/>
  <c r="K722" i="18"/>
  <c r="N722" i="18" s="1"/>
  <c r="L722" i="18"/>
  <c r="K723" i="18"/>
  <c r="N723" i="18" s="1"/>
  <c r="L723" i="18"/>
  <c r="K724" i="18"/>
  <c r="N724" i="18" s="1"/>
  <c r="L724" i="18"/>
  <c r="K725" i="18"/>
  <c r="N725" i="18" s="1"/>
  <c r="L725" i="18"/>
  <c r="K726" i="18"/>
  <c r="N726" i="18" s="1"/>
  <c r="L726" i="18"/>
  <c r="K727" i="18"/>
  <c r="N727" i="18" s="1"/>
  <c r="L727" i="18"/>
  <c r="K728" i="18"/>
  <c r="M728" i="18" s="1"/>
  <c r="L728" i="18"/>
  <c r="K729" i="18"/>
  <c r="M729" i="18" s="1"/>
  <c r="L729" i="18"/>
  <c r="K730" i="18"/>
  <c r="L730" i="18"/>
  <c r="K731" i="18"/>
  <c r="N731" i="18" s="1"/>
  <c r="L731" i="18"/>
  <c r="K732" i="18"/>
  <c r="M732" i="18" s="1"/>
  <c r="L732" i="18"/>
  <c r="K733" i="18"/>
  <c r="L733" i="18"/>
  <c r="K734" i="18"/>
  <c r="M734" i="18" s="1"/>
  <c r="L734" i="18"/>
  <c r="K735" i="18"/>
  <c r="L735" i="18"/>
  <c r="K736" i="18"/>
  <c r="M736" i="18" s="1"/>
  <c r="L736" i="18"/>
  <c r="K737" i="18"/>
  <c r="N737" i="18" s="1"/>
  <c r="L737" i="18"/>
  <c r="K738" i="18"/>
  <c r="L738" i="18"/>
  <c r="K739" i="18"/>
  <c r="L739" i="18"/>
  <c r="K740" i="18"/>
  <c r="M740" i="18" s="1"/>
  <c r="L740" i="18"/>
  <c r="K741" i="18"/>
  <c r="L741" i="18"/>
  <c r="K742" i="18"/>
  <c r="M742" i="18" s="1"/>
  <c r="L742" i="18"/>
  <c r="K743" i="18"/>
  <c r="L743" i="18"/>
  <c r="K744" i="18"/>
  <c r="M744" i="18" s="1"/>
  <c r="L744" i="18"/>
  <c r="K745" i="18"/>
  <c r="M745" i="18" s="1"/>
  <c r="L745" i="18"/>
  <c r="K746" i="18"/>
  <c r="M746" i="18" s="1"/>
  <c r="L746" i="18"/>
  <c r="K747" i="18"/>
  <c r="N747" i="18" s="1"/>
  <c r="L747" i="18"/>
  <c r="K748" i="18"/>
  <c r="M748" i="18" s="1"/>
  <c r="L748" i="18"/>
  <c r="K749" i="18"/>
  <c r="M749" i="18" s="1"/>
  <c r="L749" i="18"/>
  <c r="K750" i="18"/>
  <c r="M750" i="18" s="1"/>
  <c r="L750" i="18"/>
  <c r="K751" i="18"/>
  <c r="M751" i="18" s="1"/>
  <c r="L751" i="18"/>
  <c r="K752" i="18"/>
  <c r="L752" i="18"/>
  <c r="K753" i="18"/>
  <c r="N753" i="18" s="1"/>
  <c r="L753" i="18"/>
  <c r="K754" i="18"/>
  <c r="M754" i="18" s="1"/>
  <c r="L754" i="18"/>
  <c r="K755" i="18"/>
  <c r="N755" i="18" s="1"/>
  <c r="L755" i="18"/>
  <c r="K756" i="18"/>
  <c r="N756" i="18" s="1"/>
  <c r="L756" i="18"/>
  <c r="K757" i="18"/>
  <c r="N757" i="18" s="1"/>
  <c r="L757" i="18"/>
  <c r="K758" i="18"/>
  <c r="N758" i="18" s="1"/>
  <c r="L758" i="18"/>
  <c r="K759" i="18"/>
  <c r="L759" i="18"/>
  <c r="K760" i="18"/>
  <c r="M760" i="18" s="1"/>
  <c r="L760" i="18"/>
  <c r="K761" i="18"/>
  <c r="L761" i="18"/>
  <c r="K762" i="18"/>
  <c r="L762" i="18"/>
  <c r="K763" i="18"/>
  <c r="L763" i="18"/>
  <c r="K764" i="18"/>
  <c r="L764" i="18"/>
  <c r="K765" i="18"/>
  <c r="L765" i="18"/>
  <c r="K766" i="18"/>
  <c r="M766" i="18" s="1"/>
  <c r="L766" i="18"/>
  <c r="K767" i="18"/>
  <c r="M767" i="18" s="1"/>
  <c r="L767" i="18"/>
  <c r="K768" i="18"/>
  <c r="L768" i="18"/>
  <c r="K769" i="18"/>
  <c r="N769" i="18" s="1"/>
  <c r="L769" i="18"/>
  <c r="K770" i="18"/>
  <c r="M770" i="18" s="1"/>
  <c r="L770" i="18"/>
  <c r="K771" i="18"/>
  <c r="L771" i="18"/>
  <c r="K772" i="18"/>
  <c r="M772" i="18" s="1"/>
  <c r="L772" i="18"/>
  <c r="K773" i="18"/>
  <c r="M773" i="18" s="1"/>
  <c r="L773" i="18"/>
  <c r="K774" i="18"/>
  <c r="M774" i="18" s="1"/>
  <c r="L774" i="18"/>
  <c r="K775" i="18"/>
  <c r="N775" i="18" s="1"/>
  <c r="L775" i="18"/>
  <c r="K776" i="18"/>
  <c r="N776" i="18" s="1"/>
  <c r="L776" i="18"/>
  <c r="K777" i="18"/>
  <c r="M777" i="18" s="1"/>
  <c r="L777" i="18"/>
  <c r="K778" i="18"/>
  <c r="L778" i="18"/>
  <c r="K779" i="18"/>
  <c r="L779" i="18"/>
  <c r="K780" i="18"/>
  <c r="L780" i="18"/>
  <c r="K781" i="18"/>
  <c r="N781" i="18" s="1"/>
  <c r="L781" i="18"/>
  <c r="K782" i="18"/>
  <c r="L782" i="18"/>
  <c r="K783" i="18"/>
  <c r="N783" i="18" s="1"/>
  <c r="L783" i="18"/>
  <c r="K784" i="18"/>
  <c r="N784" i="18" s="1"/>
  <c r="L784" i="18"/>
  <c r="K785" i="18"/>
  <c r="M785" i="18" s="1"/>
  <c r="L785" i="18"/>
  <c r="K786" i="18"/>
  <c r="N786" i="18" s="1"/>
  <c r="L786" i="18"/>
  <c r="K787" i="18"/>
  <c r="L787" i="18"/>
  <c r="K788" i="18"/>
  <c r="L788" i="18"/>
  <c r="K789" i="18"/>
  <c r="L789" i="18"/>
  <c r="K790" i="18"/>
  <c r="N790" i="18" s="1"/>
  <c r="L790" i="18"/>
  <c r="K791" i="18"/>
  <c r="L791" i="18"/>
  <c r="K792" i="18"/>
  <c r="L792" i="18"/>
  <c r="K793" i="18"/>
  <c r="N793" i="18" s="1"/>
  <c r="L793" i="18"/>
  <c r="K794" i="18"/>
  <c r="M794" i="18" s="1"/>
  <c r="L794" i="18"/>
  <c r="K795" i="18"/>
  <c r="M795" i="18" s="1"/>
  <c r="L795" i="18"/>
  <c r="K796" i="18"/>
  <c r="M796" i="18" s="1"/>
  <c r="L796" i="18"/>
  <c r="K797" i="18"/>
  <c r="L797" i="18"/>
  <c r="K798" i="18"/>
  <c r="N798" i="18" s="1"/>
  <c r="L798" i="18"/>
  <c r="K799" i="18"/>
  <c r="N799" i="18" s="1"/>
  <c r="L799" i="18"/>
  <c r="K800" i="18"/>
  <c r="L800" i="18"/>
  <c r="K801" i="18"/>
  <c r="N801" i="18" s="1"/>
  <c r="L801" i="18"/>
  <c r="K802" i="18"/>
  <c r="L802" i="18"/>
  <c r="K803" i="18"/>
  <c r="N803" i="18" s="1"/>
  <c r="L803" i="18"/>
  <c r="K804" i="18"/>
  <c r="M804" i="18" s="1"/>
  <c r="L804" i="18"/>
  <c r="K805" i="18"/>
  <c r="N805" i="18" s="1"/>
  <c r="L805" i="18"/>
  <c r="K806" i="18"/>
  <c r="M806" i="18" s="1"/>
  <c r="L806" i="18"/>
  <c r="K807" i="18"/>
  <c r="L807" i="18"/>
  <c r="K808" i="18"/>
  <c r="L808" i="18"/>
  <c r="K809" i="18"/>
  <c r="L809" i="18"/>
  <c r="K810" i="18"/>
  <c r="M810" i="18" s="1"/>
  <c r="L810" i="18"/>
  <c r="K811" i="18"/>
  <c r="L811" i="18"/>
  <c r="K812" i="18"/>
  <c r="M812" i="18" s="1"/>
  <c r="L812" i="18"/>
  <c r="K813" i="18"/>
  <c r="N813" i="18" s="1"/>
  <c r="L813" i="18"/>
  <c r="K814" i="18"/>
  <c r="L814" i="18"/>
  <c r="K815" i="18"/>
  <c r="N815" i="18" s="1"/>
  <c r="L815" i="18"/>
  <c r="K816" i="18"/>
  <c r="M816" i="18" s="1"/>
  <c r="L816" i="18"/>
  <c r="K817" i="18"/>
  <c r="N817" i="18" s="1"/>
  <c r="L817" i="18"/>
  <c r="K818" i="18"/>
  <c r="N818" i="18" s="1"/>
  <c r="L818" i="18"/>
  <c r="K819" i="18"/>
  <c r="N819" i="18" s="1"/>
  <c r="L819" i="18"/>
  <c r="K820" i="18"/>
  <c r="M820" i="18" s="1"/>
  <c r="L820" i="18"/>
  <c r="K821" i="18"/>
  <c r="L821" i="18"/>
  <c r="K822" i="18"/>
  <c r="L822" i="18"/>
  <c r="K823" i="18"/>
  <c r="L823" i="18"/>
  <c r="K824" i="18"/>
  <c r="M824" i="18" s="1"/>
  <c r="L824" i="18"/>
  <c r="K825" i="18"/>
  <c r="M825" i="18" s="1"/>
  <c r="L825" i="18"/>
  <c r="K826" i="18"/>
  <c r="N826" i="18" s="1"/>
  <c r="L826" i="18"/>
  <c r="K827" i="18"/>
  <c r="N827" i="18" s="1"/>
  <c r="L827" i="18"/>
  <c r="K828" i="18"/>
  <c r="M828" i="18" s="1"/>
  <c r="L828" i="18"/>
  <c r="K829" i="18"/>
  <c r="N829" i="18" s="1"/>
  <c r="L829" i="18"/>
  <c r="K830" i="18"/>
  <c r="N830" i="18" s="1"/>
  <c r="L830" i="18"/>
  <c r="K831" i="18"/>
  <c r="L831" i="18"/>
  <c r="K832" i="18"/>
  <c r="M832" i="18" s="1"/>
  <c r="L832" i="18"/>
  <c r="K833" i="18"/>
  <c r="M833" i="18" s="1"/>
  <c r="L833" i="18"/>
  <c r="K834" i="18"/>
  <c r="L834" i="18"/>
  <c r="K837" i="18"/>
  <c r="N837" i="18" s="1"/>
  <c r="L837" i="18"/>
  <c r="K838" i="18"/>
  <c r="L838" i="18"/>
  <c r="K839" i="18"/>
  <c r="N839" i="18" s="1"/>
  <c r="L839" i="18"/>
  <c r="K840" i="18"/>
  <c r="L840" i="18"/>
  <c r="K841" i="18"/>
  <c r="L841" i="18"/>
  <c r="K842" i="18"/>
  <c r="N842" i="18" s="1"/>
  <c r="L842" i="18"/>
  <c r="K843" i="18"/>
  <c r="N843" i="18" s="1"/>
  <c r="L843" i="18"/>
  <c r="K844" i="18"/>
  <c r="L844" i="18"/>
  <c r="K845" i="18"/>
  <c r="M845" i="18" s="1"/>
  <c r="L845" i="18"/>
  <c r="K846" i="18"/>
  <c r="L846" i="18"/>
  <c r="K847" i="18"/>
  <c r="L847" i="18"/>
  <c r="K848" i="18"/>
  <c r="N848" i="18" s="1"/>
  <c r="L848" i="18"/>
  <c r="K849" i="18"/>
  <c r="N849" i="18" s="1"/>
  <c r="L849" i="18"/>
  <c r="K850" i="18"/>
  <c r="N850" i="18" s="1"/>
  <c r="L850" i="18"/>
  <c r="K851" i="18"/>
  <c r="L851" i="18"/>
  <c r="K852" i="18"/>
  <c r="L852" i="18"/>
  <c r="K853" i="18"/>
  <c r="L853" i="18"/>
  <c r="K855" i="18"/>
  <c r="L855" i="18"/>
  <c r="K856" i="18"/>
  <c r="M856" i="18" s="1"/>
  <c r="L856" i="18"/>
  <c r="K857" i="18"/>
  <c r="L857" i="18"/>
  <c r="K858" i="18"/>
  <c r="K859" i="18"/>
  <c r="N859" i="18" s="1"/>
  <c r="L859" i="18"/>
  <c r="K860" i="18"/>
  <c r="N860" i="18" s="1"/>
  <c r="L860" i="18"/>
  <c r="K861" i="18"/>
  <c r="M861" i="18" s="1"/>
  <c r="L861" i="18"/>
  <c r="K862" i="18"/>
  <c r="L862" i="18"/>
  <c r="K863" i="18"/>
  <c r="N863" i="18" s="1"/>
  <c r="L863" i="18"/>
  <c r="K864" i="18"/>
  <c r="N864" i="18" s="1"/>
  <c r="L864" i="18"/>
  <c r="K865" i="18"/>
  <c r="L865" i="18"/>
  <c r="K866" i="18"/>
  <c r="N866" i="18" s="1"/>
  <c r="L866" i="18"/>
  <c r="K867" i="18"/>
  <c r="L867" i="18"/>
  <c r="K868" i="18"/>
  <c r="N868" i="18" s="1"/>
  <c r="L868" i="18"/>
  <c r="K869" i="18"/>
  <c r="N869" i="18" s="1"/>
  <c r="L869" i="18"/>
  <c r="K871" i="18"/>
  <c r="L871" i="18"/>
  <c r="K872" i="18"/>
  <c r="M872" i="18" s="1"/>
  <c r="L872" i="18"/>
  <c r="K873" i="18"/>
  <c r="N873" i="18" s="1"/>
  <c r="L873" i="18"/>
  <c r="K874" i="18"/>
  <c r="N874" i="18" s="1"/>
  <c r="L874" i="18"/>
  <c r="K875" i="18"/>
  <c r="L875" i="18"/>
  <c r="K876" i="18"/>
  <c r="N876" i="18" s="1"/>
  <c r="L876" i="18"/>
  <c r="K877" i="18"/>
  <c r="N877" i="18" s="1"/>
  <c r="L877" i="18"/>
  <c r="K878" i="18"/>
  <c r="N878" i="18" s="1"/>
  <c r="L878" i="18"/>
  <c r="K879" i="18"/>
  <c r="L879" i="18"/>
  <c r="K880" i="18"/>
  <c r="L880" i="18"/>
  <c r="K881" i="18"/>
  <c r="L881" i="18"/>
  <c r="K882" i="18"/>
  <c r="N882" i="18" s="1"/>
  <c r="L882" i="18"/>
  <c r="K883" i="18"/>
  <c r="L883" i="18"/>
  <c r="K885" i="18"/>
  <c r="N885" i="18" s="1"/>
  <c r="L885" i="18"/>
  <c r="K886" i="18"/>
  <c r="N886" i="18" s="1"/>
  <c r="L886" i="18"/>
  <c r="K887" i="18"/>
  <c r="L887" i="18"/>
  <c r="K888" i="18"/>
  <c r="N888" i="18" s="1"/>
  <c r="L888" i="18"/>
  <c r="K889" i="18"/>
  <c r="L889" i="18"/>
  <c r="K890" i="18"/>
  <c r="N890" i="18" s="1"/>
  <c r="L890" i="18"/>
  <c r="K891" i="18"/>
  <c r="L891" i="18"/>
  <c r="K892" i="18"/>
  <c r="L892" i="18"/>
  <c r="K893" i="18"/>
  <c r="M893" i="18" s="1"/>
  <c r="L893" i="18"/>
  <c r="K894" i="18"/>
  <c r="L894" i="18"/>
  <c r="K895" i="18"/>
  <c r="L895" i="18"/>
  <c r="K896" i="18"/>
  <c r="L896" i="18"/>
  <c r="K897" i="18"/>
  <c r="M897" i="18" s="1"/>
  <c r="L897" i="18"/>
  <c r="K898" i="18"/>
  <c r="N898" i="18" s="1"/>
  <c r="L898" i="18"/>
  <c r="K899" i="18"/>
  <c r="M899" i="18" s="1"/>
  <c r="L899" i="18"/>
  <c r="K900" i="18"/>
  <c r="N900" i="18" s="1"/>
  <c r="L900" i="18"/>
  <c r="K901" i="18"/>
  <c r="L901" i="18"/>
  <c r="K902" i="18"/>
  <c r="L902" i="18"/>
  <c r="K903" i="18"/>
  <c r="N903" i="18" s="1"/>
  <c r="L903" i="18"/>
  <c r="K904" i="18"/>
  <c r="L904" i="18"/>
  <c r="K905" i="18"/>
  <c r="M905" i="18" s="1"/>
  <c r="L905" i="18"/>
  <c r="K906" i="18"/>
  <c r="N906" i="18" s="1"/>
  <c r="L906" i="18"/>
  <c r="K907" i="18"/>
  <c r="L907" i="18"/>
  <c r="K908" i="18"/>
  <c r="N908" i="18" s="1"/>
  <c r="L908" i="18"/>
  <c r="K909" i="18"/>
  <c r="L909" i="18"/>
  <c r="K910" i="18"/>
  <c r="L910" i="18"/>
  <c r="K911" i="18"/>
  <c r="L911" i="18"/>
  <c r="K912" i="18"/>
  <c r="L912" i="18"/>
  <c r="K913" i="18"/>
  <c r="M913" i="18" s="1"/>
  <c r="L913" i="18"/>
  <c r="K914" i="18"/>
  <c r="N914" i="18" s="1"/>
  <c r="L914" i="18"/>
  <c r="K915" i="18"/>
  <c r="L915" i="18"/>
  <c r="K916" i="18"/>
  <c r="N916" i="18" s="1"/>
  <c r="L916" i="18"/>
  <c r="K917" i="18"/>
  <c r="N917" i="18" s="1"/>
  <c r="L917" i="18"/>
  <c r="K918" i="18"/>
  <c r="N918" i="18" s="1"/>
  <c r="L918" i="18"/>
  <c r="K919" i="18"/>
  <c r="L919" i="18"/>
  <c r="K920" i="18"/>
  <c r="L920" i="18"/>
  <c r="K921" i="18"/>
  <c r="L921" i="18"/>
  <c r="K922" i="18"/>
  <c r="L922" i="18"/>
  <c r="K923" i="18"/>
  <c r="L923" i="18"/>
  <c r="K924" i="18"/>
  <c r="M924" i="18" s="1"/>
  <c r="L924" i="18"/>
  <c r="K925" i="18"/>
  <c r="M925" i="18" s="1"/>
  <c r="L925" i="18"/>
  <c r="K926" i="18"/>
  <c r="M926" i="18" s="1"/>
  <c r="L926" i="18"/>
  <c r="K927" i="18"/>
  <c r="N927" i="18" s="1"/>
  <c r="L927" i="18"/>
  <c r="K928" i="18"/>
  <c r="L928" i="18"/>
  <c r="K929" i="18"/>
  <c r="L929" i="18"/>
  <c r="K930" i="18"/>
  <c r="L930" i="18"/>
  <c r="K931" i="18"/>
  <c r="N931" i="18" s="1"/>
  <c r="L931" i="18"/>
  <c r="K932" i="18"/>
  <c r="L932" i="18"/>
  <c r="K933" i="18"/>
  <c r="L933" i="18"/>
  <c r="K934" i="18"/>
  <c r="M934" i="18" s="1"/>
  <c r="L934" i="18"/>
  <c r="K935" i="18"/>
  <c r="N935" i="18" s="1"/>
  <c r="L935" i="18"/>
  <c r="K936" i="18"/>
  <c r="L936" i="18"/>
  <c r="K937" i="18"/>
  <c r="L937" i="18"/>
  <c r="K938" i="18"/>
  <c r="L938" i="18"/>
  <c r="K939" i="18"/>
  <c r="M939" i="18" s="1"/>
  <c r="L939" i="18"/>
  <c r="K940" i="18"/>
  <c r="L940" i="18"/>
  <c r="K941" i="18"/>
  <c r="M941" i="18" s="1"/>
  <c r="L941" i="18"/>
  <c r="K942" i="18"/>
  <c r="M942" i="18" s="1"/>
  <c r="L942" i="18"/>
  <c r="K943" i="18"/>
  <c r="M943" i="18" s="1"/>
  <c r="L943" i="18"/>
  <c r="K944" i="18"/>
  <c r="M944" i="18" s="1"/>
  <c r="L944" i="18"/>
  <c r="K945" i="18"/>
  <c r="L945" i="18"/>
  <c r="K946" i="18"/>
  <c r="N946" i="18" s="1"/>
  <c r="L946" i="18"/>
  <c r="K947" i="18"/>
  <c r="M947" i="18" s="1"/>
  <c r="L947" i="18"/>
  <c r="K948" i="18"/>
  <c r="M948" i="18" s="1"/>
  <c r="L948" i="18"/>
  <c r="K949" i="18"/>
  <c r="N949" i="18" s="1"/>
  <c r="L949" i="18"/>
  <c r="K950" i="18"/>
  <c r="L950" i="18"/>
  <c r="K951" i="18"/>
  <c r="N951" i="18" s="1"/>
  <c r="L951" i="18"/>
  <c r="K952" i="18"/>
  <c r="M952" i="18" s="1"/>
  <c r="L952" i="18"/>
  <c r="K953" i="18"/>
  <c r="L953" i="18"/>
  <c r="K954" i="18"/>
  <c r="L954" i="18"/>
  <c r="K955" i="18"/>
  <c r="L955" i="18"/>
  <c r="K956" i="18"/>
  <c r="M956" i="18" s="1"/>
  <c r="L956" i="18"/>
  <c r="K957" i="18"/>
  <c r="L957" i="18"/>
  <c r="K958" i="18"/>
  <c r="L958" i="18"/>
  <c r="K959" i="18"/>
  <c r="L959" i="18"/>
  <c r="K960" i="18"/>
  <c r="L960" i="18"/>
  <c r="K961" i="18"/>
  <c r="L961" i="18"/>
  <c r="K962" i="18"/>
  <c r="M962" i="18" s="1"/>
  <c r="L962" i="18"/>
  <c r="K963" i="18"/>
  <c r="N963" i="18" s="1"/>
  <c r="L963" i="18"/>
  <c r="K964" i="18"/>
  <c r="M964" i="18" s="1"/>
  <c r="L964" i="18"/>
  <c r="K965" i="18"/>
  <c r="N965" i="18" s="1"/>
  <c r="L965" i="18"/>
  <c r="K966" i="18"/>
  <c r="M966" i="18" s="1"/>
  <c r="L966" i="18"/>
  <c r="K967" i="18"/>
  <c r="N967" i="18" s="1"/>
  <c r="L967" i="18"/>
  <c r="K968" i="18"/>
  <c r="L968" i="18"/>
  <c r="K969" i="18"/>
  <c r="N969" i="18" s="1"/>
  <c r="L969" i="18"/>
  <c r="K970" i="18"/>
  <c r="N970" i="18" s="1"/>
  <c r="L970" i="18"/>
  <c r="K971" i="18"/>
  <c r="L971" i="18"/>
  <c r="K972" i="18"/>
  <c r="L972" i="18"/>
  <c r="K973" i="18"/>
  <c r="L973" i="18"/>
  <c r="K974" i="18"/>
  <c r="M974" i="18" s="1"/>
  <c r="L974" i="18"/>
  <c r="K975" i="18"/>
  <c r="M975" i="18" s="1"/>
  <c r="L975" i="18"/>
  <c r="K976" i="18"/>
  <c r="L976" i="18"/>
  <c r="K977" i="18"/>
  <c r="N977" i="18" s="1"/>
  <c r="L977" i="18"/>
  <c r="K978" i="18"/>
  <c r="M978" i="18" s="1"/>
  <c r="L978" i="18"/>
  <c r="K980" i="18"/>
  <c r="M980" i="18" s="1"/>
  <c r="L980" i="18"/>
  <c r="K981" i="18"/>
  <c r="L981" i="18"/>
  <c r="K982" i="18"/>
  <c r="N982" i="18" s="1"/>
  <c r="L982" i="18"/>
  <c r="K983" i="18"/>
  <c r="L983" i="18"/>
  <c r="K984" i="18"/>
  <c r="L984" i="18"/>
  <c r="K985" i="18"/>
  <c r="L985" i="18"/>
  <c r="K986" i="18"/>
  <c r="M986" i="18" s="1"/>
  <c r="L986" i="18"/>
  <c r="K987" i="18"/>
  <c r="L987" i="18"/>
  <c r="K988" i="18"/>
  <c r="L988" i="18"/>
  <c r="K989" i="18"/>
  <c r="M989" i="18" s="1"/>
  <c r="L989" i="18"/>
  <c r="K990" i="18"/>
  <c r="L990" i="18"/>
  <c r="K991" i="18"/>
  <c r="L991" i="18"/>
  <c r="K992" i="18"/>
  <c r="L992" i="18"/>
  <c r="K993" i="18"/>
  <c r="M993" i="18" s="1"/>
  <c r="L993" i="18"/>
  <c r="K994" i="18"/>
  <c r="M994" i="18" s="1"/>
  <c r="L994" i="18"/>
  <c r="K995" i="18"/>
  <c r="M995" i="18" s="1"/>
  <c r="L995" i="18"/>
  <c r="K996" i="18"/>
  <c r="L996" i="18"/>
  <c r="K997" i="18"/>
  <c r="M997" i="18" s="1"/>
  <c r="L997" i="18"/>
  <c r="K998" i="18"/>
  <c r="L998" i="18"/>
  <c r="K999" i="18"/>
  <c r="M999" i="18" s="1"/>
  <c r="L999" i="18"/>
  <c r="K1000" i="18"/>
  <c r="L1000" i="18"/>
  <c r="K1001" i="18"/>
  <c r="M1001" i="18" s="1"/>
  <c r="L1001" i="18"/>
  <c r="K1002" i="18"/>
  <c r="L1002" i="18"/>
  <c r="K1003" i="18"/>
  <c r="M1003" i="18" s="1"/>
  <c r="L1003" i="18"/>
  <c r="K1004" i="18"/>
  <c r="L1004" i="18"/>
  <c r="K1005" i="18"/>
  <c r="L1005" i="18"/>
  <c r="K1006" i="18"/>
  <c r="N1006" i="18" s="1"/>
  <c r="L1006" i="18"/>
  <c r="K1007" i="18"/>
  <c r="N1007" i="18" s="1"/>
  <c r="L1007" i="18"/>
  <c r="K1008" i="18"/>
  <c r="M1008" i="18" s="1"/>
  <c r="L1008" i="18"/>
  <c r="K1009" i="18"/>
  <c r="L1009" i="18"/>
  <c r="K1010" i="18"/>
  <c r="L1010" i="18"/>
  <c r="K1011" i="18"/>
  <c r="N1011" i="18" s="1"/>
  <c r="L1011" i="18"/>
  <c r="K1012" i="18"/>
  <c r="L1012" i="18"/>
  <c r="K1013" i="18"/>
  <c r="M1013" i="18" s="1"/>
  <c r="L1013" i="18"/>
  <c r="K1014" i="18"/>
  <c r="M1014" i="18" s="1"/>
  <c r="L1014" i="18"/>
  <c r="K1015" i="18"/>
  <c r="L1015" i="18"/>
  <c r="K1016" i="18"/>
  <c r="N1016" i="18" s="1"/>
  <c r="L1016" i="18"/>
  <c r="K1017" i="18"/>
  <c r="M1017" i="18" s="1"/>
  <c r="L1017" i="18"/>
  <c r="K1018" i="18"/>
  <c r="L1018" i="18"/>
  <c r="K1019" i="18"/>
  <c r="L1019" i="18"/>
  <c r="K1020" i="18"/>
  <c r="L1020" i="18"/>
  <c r="K1021" i="18"/>
  <c r="L1021" i="18"/>
  <c r="K1022" i="18"/>
  <c r="L1022" i="18"/>
  <c r="K1023" i="18"/>
  <c r="M1023" i="18" s="1"/>
  <c r="L1023" i="18"/>
  <c r="K1024" i="18"/>
  <c r="M1024" i="18" s="1"/>
  <c r="L1024" i="18"/>
  <c r="K1025" i="18"/>
  <c r="L1025" i="18"/>
  <c r="K1026" i="18"/>
  <c r="L1026" i="18"/>
  <c r="K1027" i="18"/>
  <c r="M1027" i="18" s="1"/>
  <c r="L1027" i="18"/>
  <c r="K1028" i="18"/>
  <c r="L1028" i="18"/>
  <c r="K1029" i="18"/>
  <c r="M1029" i="18" s="1"/>
  <c r="L1029" i="18"/>
  <c r="K1030" i="18"/>
  <c r="M1030" i="18" s="1"/>
  <c r="L1030" i="18"/>
  <c r="K1031" i="18"/>
  <c r="N1031" i="18" s="1"/>
  <c r="L1031" i="18"/>
  <c r="K1033" i="18"/>
  <c r="L1033" i="18"/>
  <c r="K1034" i="18"/>
  <c r="M1034" i="18" s="1"/>
  <c r="L1034" i="18"/>
  <c r="K1035" i="18"/>
  <c r="M1035" i="18" s="1"/>
  <c r="L1035" i="18"/>
  <c r="K1036" i="18"/>
  <c r="N1036" i="18" s="1"/>
  <c r="L1036" i="18"/>
  <c r="K1037" i="18"/>
  <c r="L1037" i="18"/>
  <c r="K1038" i="18"/>
  <c r="N1038" i="18" s="1"/>
  <c r="L1038" i="18"/>
  <c r="K1039" i="18"/>
  <c r="L1039" i="18"/>
  <c r="K1040" i="18"/>
  <c r="N1040" i="18" s="1"/>
  <c r="L1040" i="18"/>
  <c r="K1041" i="18"/>
  <c r="L1041" i="18"/>
  <c r="K1042" i="18"/>
  <c r="M1042" i="18" s="1"/>
  <c r="L1042" i="18"/>
  <c r="K1043" i="18"/>
  <c r="M1043" i="18" s="1"/>
  <c r="L1043" i="18"/>
  <c r="K1044" i="18"/>
  <c r="M1044" i="18" s="1"/>
  <c r="L1044" i="18"/>
  <c r="K1045" i="18"/>
  <c r="N1045" i="18" s="1"/>
  <c r="L1045" i="18"/>
  <c r="K1046" i="18"/>
  <c r="M1046" i="18" s="1"/>
  <c r="L1046" i="18"/>
  <c r="K1047" i="18"/>
  <c r="L1047" i="18"/>
  <c r="K1048" i="18"/>
  <c r="N1048" i="18" s="1"/>
  <c r="L1048" i="18"/>
  <c r="K1049" i="18"/>
  <c r="L1049" i="18"/>
  <c r="K1050" i="18"/>
  <c r="N1050" i="18" s="1"/>
  <c r="L1050" i="18"/>
  <c r="K1051" i="18"/>
  <c r="M1051" i="18" s="1"/>
  <c r="L1051" i="18"/>
  <c r="K1052" i="18"/>
  <c r="L1052" i="18"/>
  <c r="K1053" i="18"/>
  <c r="N1053" i="18" s="1"/>
  <c r="L1053" i="18"/>
  <c r="K1054" i="18"/>
  <c r="N1054" i="18" s="1"/>
  <c r="L1054" i="18"/>
  <c r="K1055" i="18"/>
  <c r="N1055" i="18" s="1"/>
  <c r="L1055" i="18"/>
  <c r="K1056" i="18"/>
  <c r="M1056" i="18" s="1"/>
  <c r="L1056" i="18"/>
  <c r="K1057" i="18"/>
  <c r="L1057" i="18"/>
  <c r="K1058" i="18"/>
  <c r="L1058" i="18"/>
  <c r="K1059" i="18"/>
  <c r="M1059" i="18" s="1"/>
  <c r="L1059" i="18"/>
  <c r="K1060" i="18"/>
  <c r="N1060" i="18" s="1"/>
  <c r="L1060" i="18"/>
  <c r="K1061" i="18"/>
  <c r="L1061" i="18"/>
  <c r="K1062" i="18"/>
  <c r="M1062" i="18" s="1"/>
  <c r="L1062" i="18"/>
  <c r="K1064" i="18"/>
  <c r="L1064" i="18"/>
  <c r="K1065" i="18"/>
  <c r="N1065" i="18" s="1"/>
  <c r="L1065" i="18"/>
  <c r="K1066" i="18"/>
  <c r="M1066" i="18" s="1"/>
  <c r="L1066" i="18"/>
  <c r="K1067" i="18"/>
  <c r="N1067" i="18" s="1"/>
  <c r="L1067" i="18"/>
  <c r="K1068" i="18"/>
  <c r="M1068" i="18" s="1"/>
  <c r="L1068" i="18"/>
  <c r="K1069" i="18"/>
  <c r="M1069" i="18" s="1"/>
  <c r="L1069" i="18"/>
  <c r="K1070" i="18"/>
  <c r="N1070" i="18" s="1"/>
  <c r="L1070" i="18"/>
  <c r="K1071" i="18"/>
  <c r="L1071" i="18"/>
  <c r="K1072" i="18"/>
  <c r="M1072" i="18" s="1"/>
  <c r="L1072" i="18"/>
  <c r="K1073" i="18"/>
  <c r="M1073" i="18" s="1"/>
  <c r="L1073" i="18"/>
  <c r="K1074" i="18"/>
  <c r="L1074" i="18"/>
  <c r="K1075" i="18"/>
  <c r="M1075" i="18" s="1"/>
  <c r="L1075" i="18"/>
  <c r="K1076" i="18"/>
  <c r="N1076" i="18" s="1"/>
  <c r="L1076" i="18"/>
  <c r="K1077" i="18"/>
  <c r="M1077" i="18" s="1"/>
  <c r="L1077" i="18"/>
  <c r="K1078" i="18"/>
  <c r="L1078" i="18"/>
  <c r="K1079" i="18"/>
  <c r="L1079" i="18"/>
  <c r="K1080" i="18"/>
  <c r="L1080" i="18"/>
  <c r="K1081" i="18"/>
  <c r="M1081" i="18" s="1"/>
  <c r="L1081" i="18"/>
  <c r="K1082" i="18"/>
  <c r="N1082" i="18" s="1"/>
  <c r="L1082" i="18"/>
  <c r="K1083" i="18"/>
  <c r="N1083" i="18" s="1"/>
  <c r="L1083" i="18"/>
  <c r="K1084" i="18"/>
  <c r="N1084" i="18" s="1"/>
  <c r="L1084" i="18"/>
  <c r="K1085" i="18"/>
  <c r="M1085" i="18" s="1"/>
  <c r="L1085" i="18"/>
  <c r="K1086" i="18"/>
  <c r="L1086" i="18"/>
  <c r="K1087" i="18"/>
  <c r="M1087" i="18" s="1"/>
  <c r="L1087" i="18"/>
  <c r="K1088" i="18"/>
  <c r="L1088" i="18"/>
  <c r="K1089" i="18"/>
  <c r="M1089" i="18" s="1"/>
  <c r="L1089" i="18"/>
  <c r="K1090" i="18"/>
  <c r="M1090" i="18" s="1"/>
  <c r="L1090" i="18"/>
  <c r="K1091" i="18"/>
  <c r="M1091" i="18" s="1"/>
  <c r="L1091" i="18"/>
  <c r="K1092" i="18"/>
  <c r="L1092" i="18"/>
  <c r="K1093" i="18"/>
  <c r="N1093" i="18" s="1"/>
  <c r="L1093" i="18"/>
  <c r="K1094" i="18"/>
  <c r="M1094" i="18" s="1"/>
  <c r="L1094" i="18"/>
  <c r="K1095" i="18"/>
  <c r="M1095" i="18" s="1"/>
  <c r="L1095" i="18"/>
  <c r="K1096" i="18"/>
  <c r="N1096" i="18" s="1"/>
  <c r="L1096" i="18"/>
  <c r="K1097" i="18"/>
  <c r="M1097" i="18" s="1"/>
  <c r="L1097" i="18"/>
  <c r="K1098" i="18"/>
  <c r="M1098" i="18" s="1"/>
  <c r="L1098" i="18"/>
  <c r="K1099" i="18"/>
  <c r="M1099" i="18" s="1"/>
  <c r="L1099" i="18"/>
  <c r="K1100" i="18"/>
  <c r="L1100" i="18"/>
  <c r="K1101" i="18"/>
  <c r="M1101" i="18" s="1"/>
  <c r="L1101" i="18"/>
  <c r="K1102" i="18"/>
  <c r="L1102" i="18"/>
  <c r="K1103" i="18"/>
  <c r="M1103" i="18" s="1"/>
  <c r="L1103" i="18"/>
  <c r="K1104" i="18"/>
  <c r="L1104" i="18"/>
  <c r="K1105" i="18"/>
  <c r="L1105" i="18"/>
  <c r="K1106" i="18"/>
  <c r="M1106" i="18" s="1"/>
  <c r="L1106" i="18"/>
  <c r="K1107" i="18"/>
  <c r="N1107" i="18" s="1"/>
  <c r="L1107" i="18"/>
  <c r="K1108" i="18"/>
  <c r="L1108" i="18"/>
  <c r="K1109" i="18"/>
  <c r="M1109" i="18" s="1"/>
  <c r="L1109" i="18"/>
  <c r="K1110" i="18"/>
  <c r="N1110" i="18" s="1"/>
  <c r="L1110" i="18"/>
  <c r="K1111" i="18"/>
  <c r="M1111" i="18" s="1"/>
  <c r="L1111" i="18"/>
  <c r="K1112" i="18"/>
  <c r="L1112" i="18"/>
  <c r="K1113" i="18"/>
  <c r="M1113" i="18" s="1"/>
  <c r="L1113" i="18"/>
  <c r="K1114" i="18"/>
  <c r="N1114" i="18" s="1"/>
  <c r="L1114" i="18"/>
  <c r="K1115" i="18"/>
  <c r="M1115" i="18" s="1"/>
  <c r="L1115" i="18"/>
  <c r="K1116" i="18"/>
  <c r="L1116" i="18"/>
  <c r="K1117" i="18"/>
  <c r="N1117" i="18" s="1"/>
  <c r="L1117" i="18"/>
  <c r="K1118" i="18"/>
  <c r="N1118" i="18" s="1"/>
  <c r="L1118" i="18"/>
  <c r="K1119" i="18"/>
  <c r="N1119" i="18" s="1"/>
  <c r="L1119" i="18"/>
  <c r="K1120" i="18"/>
  <c r="L1120" i="18"/>
  <c r="K1121" i="18"/>
  <c r="M1121" i="18" s="1"/>
  <c r="L1121" i="18"/>
  <c r="K1122" i="18"/>
  <c r="L1122" i="18"/>
  <c r="K1123" i="18"/>
  <c r="L1123" i="18"/>
  <c r="K1124" i="18"/>
  <c r="L1124" i="18"/>
  <c r="K1132" i="18"/>
  <c r="L1132" i="18"/>
  <c r="K1133" i="18"/>
  <c r="M1133" i="18" s="1"/>
  <c r="L1133" i="18"/>
  <c r="K1134" i="18"/>
  <c r="M1134" i="18" s="1"/>
  <c r="L1134" i="18"/>
  <c r="K1135" i="18"/>
  <c r="L1135" i="18"/>
  <c r="K1136" i="18"/>
  <c r="M1136" i="18" s="1"/>
  <c r="L1136" i="18"/>
  <c r="K1137" i="18"/>
  <c r="N1137" i="18" s="1"/>
  <c r="L1137" i="18"/>
  <c r="K1138" i="18"/>
  <c r="L1138" i="18"/>
  <c r="K1139" i="18"/>
  <c r="M1139" i="18" s="1"/>
  <c r="L1139" i="18"/>
  <c r="K1140" i="18"/>
  <c r="M1140" i="18" s="1"/>
  <c r="L1140" i="18"/>
  <c r="K1141" i="18"/>
  <c r="M1141" i="18" s="1"/>
  <c r="L1141" i="18"/>
  <c r="K1142" i="18"/>
  <c r="M1142" i="18" s="1"/>
  <c r="L1142" i="18"/>
  <c r="K1143" i="18"/>
  <c r="M1143" i="18" s="1"/>
  <c r="L1143" i="18"/>
  <c r="K1144" i="18"/>
  <c r="L1144" i="18"/>
  <c r="K1145" i="18"/>
  <c r="N1145" i="18" s="1"/>
  <c r="L1145" i="18"/>
  <c r="K1146" i="18"/>
  <c r="M1146" i="18" s="1"/>
  <c r="L1146" i="18"/>
  <c r="K1147" i="18"/>
  <c r="N1147" i="18" s="1"/>
  <c r="L1147" i="18"/>
  <c r="K1148" i="18"/>
  <c r="L1148" i="18"/>
  <c r="K1149" i="18"/>
  <c r="L1149" i="18"/>
  <c r="K1150" i="18"/>
  <c r="L1150" i="18"/>
  <c r="K1151" i="18"/>
  <c r="M1151" i="18" s="1"/>
  <c r="L1151" i="18"/>
  <c r="K1152" i="18"/>
  <c r="L1152" i="18"/>
  <c r="K1153" i="18"/>
  <c r="L1153" i="18"/>
  <c r="K1154" i="18"/>
  <c r="N1154" i="18" s="1"/>
  <c r="L1154" i="18"/>
  <c r="K1155" i="18"/>
  <c r="L1155" i="18"/>
  <c r="K1156" i="18"/>
  <c r="L1156" i="18"/>
  <c r="K1157" i="18"/>
  <c r="N1157" i="18" s="1"/>
  <c r="L1157" i="18"/>
  <c r="K1158" i="18"/>
  <c r="L1158" i="18"/>
  <c r="K1159" i="18"/>
  <c r="L1159" i="18"/>
  <c r="K1160" i="18"/>
  <c r="M1160" i="18" s="1"/>
  <c r="L1160" i="18"/>
  <c r="K1161" i="18"/>
  <c r="L1161" i="18"/>
  <c r="K1162" i="18"/>
  <c r="N1162" i="18" s="1"/>
  <c r="L1162" i="18"/>
  <c r="K1163" i="18"/>
  <c r="M1163" i="18" s="1"/>
  <c r="L1163" i="18"/>
  <c r="K1164" i="18"/>
  <c r="M1164" i="18" s="1"/>
  <c r="L1164" i="18"/>
  <c r="K1165" i="18"/>
  <c r="M1165" i="18" s="1"/>
  <c r="L1165" i="18"/>
  <c r="K1166" i="18"/>
  <c r="M1166" i="18" s="1"/>
  <c r="L1166" i="18"/>
  <c r="K1167" i="18"/>
  <c r="L1167" i="18"/>
  <c r="K1168" i="18"/>
  <c r="M1168" i="18" s="1"/>
  <c r="L1168" i="18"/>
  <c r="K1169" i="18"/>
  <c r="L1169" i="18"/>
  <c r="K1170" i="18"/>
  <c r="M1170" i="18" s="1"/>
  <c r="L1170" i="18"/>
  <c r="K1171" i="18"/>
  <c r="L1171" i="18"/>
  <c r="K1172" i="18"/>
  <c r="M1172" i="18" s="1"/>
  <c r="L1172" i="18"/>
  <c r="K1173" i="18"/>
  <c r="L1173" i="18"/>
  <c r="K1174" i="18"/>
  <c r="M1174" i="18" s="1"/>
  <c r="L1174" i="18"/>
  <c r="K1175" i="18"/>
  <c r="L1175" i="18"/>
  <c r="K1176" i="18"/>
  <c r="L1176" i="18"/>
  <c r="K1177" i="18"/>
  <c r="N1177" i="18" s="1"/>
  <c r="L1177" i="18"/>
  <c r="K1178" i="18"/>
  <c r="L1178" i="18"/>
  <c r="K1179" i="18"/>
  <c r="N1179" i="18" s="1"/>
  <c r="L1179" i="18"/>
  <c r="K1180" i="18"/>
  <c r="L1180" i="18"/>
  <c r="K1181" i="18"/>
  <c r="N1181" i="18" s="1"/>
  <c r="L1181" i="18"/>
  <c r="K1182" i="18"/>
  <c r="L1182" i="18"/>
  <c r="K1183" i="18"/>
  <c r="L1183" i="18"/>
  <c r="K1184" i="18"/>
  <c r="M1184" i="18" s="1"/>
  <c r="L1184" i="18"/>
  <c r="K1185" i="18"/>
  <c r="M1185" i="18" s="1"/>
  <c r="L1185" i="18"/>
  <c r="K1186" i="18"/>
  <c r="M1186" i="18" s="1"/>
  <c r="L1186" i="18"/>
  <c r="K1187" i="18"/>
  <c r="L1187" i="18"/>
  <c r="K1188" i="18"/>
  <c r="M1188" i="18" s="1"/>
  <c r="L1188" i="18"/>
  <c r="K1189" i="18"/>
  <c r="N1189" i="18" s="1"/>
  <c r="L1189" i="18"/>
  <c r="K1190" i="18"/>
  <c r="M1190" i="18" s="1"/>
  <c r="L1190" i="18"/>
  <c r="K1191" i="18"/>
  <c r="L1191" i="18"/>
  <c r="K1192" i="18"/>
  <c r="L1192" i="18"/>
  <c r="K1193" i="18"/>
  <c r="L1193" i="18"/>
  <c r="K1194" i="18"/>
  <c r="N1194" i="18" s="1"/>
  <c r="L1194" i="18"/>
  <c r="K1195" i="18"/>
  <c r="M1195" i="18" s="1"/>
  <c r="L1195" i="18"/>
  <c r="K1196" i="18"/>
  <c r="M1196" i="18" s="1"/>
  <c r="L1196" i="18"/>
  <c r="K1197" i="18"/>
  <c r="N1197" i="18" s="1"/>
  <c r="L1197" i="18"/>
  <c r="K1198" i="18"/>
  <c r="M1198" i="18" s="1"/>
  <c r="L1198" i="18"/>
  <c r="K1199" i="18"/>
  <c r="N1199" i="18" s="1"/>
  <c r="L1199" i="18"/>
  <c r="K1200" i="18"/>
  <c r="M1200" i="18" s="1"/>
  <c r="L1200" i="18"/>
  <c r="K1201" i="18"/>
  <c r="M1201" i="18" s="1"/>
  <c r="L1201" i="18"/>
  <c r="K1202" i="18"/>
  <c r="M1202" i="18" s="1"/>
  <c r="L1202" i="18"/>
  <c r="K1203" i="18"/>
  <c r="N1203" i="18" s="1"/>
  <c r="L1203" i="18"/>
  <c r="K1204" i="18"/>
  <c r="N1204" i="18" s="1"/>
  <c r="L1204" i="18"/>
  <c r="K1205" i="18"/>
  <c r="N1205" i="18" s="1"/>
  <c r="L1205" i="18"/>
  <c r="K1206" i="18"/>
  <c r="L1206" i="18"/>
  <c r="K1207" i="18"/>
  <c r="L1207" i="18"/>
  <c r="K1208" i="18"/>
  <c r="N1208" i="18" s="1"/>
  <c r="L1208" i="18"/>
  <c r="K1209" i="18"/>
  <c r="L1209" i="18"/>
  <c r="K1210" i="18"/>
  <c r="M1210" i="18" s="1"/>
  <c r="L1210" i="18"/>
  <c r="K1211" i="18"/>
  <c r="L1211" i="18"/>
  <c r="K1212" i="18"/>
  <c r="L1212" i="18"/>
  <c r="K1213" i="18"/>
  <c r="M1213" i="18" s="1"/>
  <c r="L1213" i="18"/>
  <c r="K1214" i="18"/>
  <c r="L1214" i="18"/>
  <c r="K1215" i="18"/>
  <c r="L1215" i="18"/>
  <c r="K1216" i="18"/>
  <c r="N1216" i="18" s="1"/>
  <c r="L1216" i="18"/>
  <c r="K1217" i="18"/>
  <c r="M1217" i="18" s="1"/>
  <c r="L1217" i="18"/>
  <c r="K1218" i="18"/>
  <c r="N1218" i="18" s="1"/>
  <c r="L1218" i="18"/>
  <c r="K1219" i="18"/>
  <c r="N1219" i="18" s="1"/>
  <c r="L1219" i="18"/>
  <c r="K1220" i="18"/>
  <c r="M1220" i="18" s="1"/>
  <c r="L1220" i="18"/>
  <c r="K1221" i="18"/>
  <c r="M1221" i="18" s="1"/>
  <c r="L1221" i="18"/>
  <c r="K1222" i="18"/>
  <c r="N1222" i="18" s="1"/>
  <c r="L1222" i="18"/>
  <c r="K1223" i="18"/>
  <c r="M1223" i="18" s="1"/>
  <c r="L1223" i="18"/>
  <c r="K1224" i="18"/>
  <c r="M1224" i="18" s="1"/>
  <c r="L1224" i="18"/>
  <c r="K1225" i="18"/>
  <c r="N1225" i="18" s="1"/>
  <c r="L1225" i="18"/>
  <c r="K1226" i="18"/>
  <c r="M1226" i="18" s="1"/>
  <c r="L1226" i="18"/>
  <c r="K1227" i="18"/>
  <c r="M1227" i="18" s="1"/>
  <c r="L1227" i="18"/>
  <c r="K1228" i="18"/>
  <c r="N1228" i="18" s="1"/>
  <c r="L1228" i="18"/>
  <c r="K1229" i="18"/>
  <c r="M1229" i="18" s="1"/>
  <c r="L1229" i="18"/>
  <c r="K1230" i="18"/>
  <c r="N1230" i="18" s="1"/>
  <c r="L1230" i="18"/>
  <c r="K1231" i="18"/>
  <c r="L1231" i="18"/>
  <c r="K1232" i="18"/>
  <c r="N1232" i="18" s="1"/>
  <c r="L1232" i="18"/>
  <c r="K1233" i="18"/>
  <c r="L1233" i="18"/>
  <c r="K1234" i="18"/>
  <c r="L1234" i="18"/>
  <c r="K1235" i="18"/>
  <c r="L1235" i="18"/>
  <c r="K1236" i="18"/>
  <c r="M1236" i="18" s="1"/>
  <c r="L1236" i="18"/>
  <c r="K1237" i="18"/>
  <c r="N1237" i="18" s="1"/>
  <c r="L1237" i="18"/>
  <c r="K1238" i="18"/>
  <c r="M1238" i="18" s="1"/>
  <c r="L1238" i="18"/>
  <c r="K1239" i="18"/>
  <c r="L1239" i="18"/>
  <c r="K1240" i="18"/>
  <c r="L1240" i="18"/>
  <c r="K1241" i="18"/>
  <c r="L1241" i="18"/>
  <c r="K1242" i="18"/>
  <c r="L1242" i="18"/>
  <c r="K1243" i="18"/>
  <c r="M1243" i="18" s="1"/>
  <c r="L1243" i="18"/>
  <c r="K1244" i="18"/>
  <c r="M1244" i="18" s="1"/>
  <c r="L1244" i="18"/>
  <c r="K1245" i="18"/>
  <c r="L1245" i="18"/>
  <c r="K1246" i="18"/>
  <c r="L1246" i="18"/>
  <c r="K1247" i="18"/>
  <c r="L1247" i="18"/>
  <c r="K1248" i="18"/>
  <c r="L1248" i="18"/>
  <c r="K1249" i="18"/>
  <c r="N1249" i="18" s="1"/>
  <c r="L1249" i="18"/>
  <c r="K1250" i="18"/>
  <c r="L1250" i="18"/>
  <c r="K1251" i="18"/>
  <c r="L1251" i="18"/>
  <c r="K1252" i="18"/>
  <c r="M1252" i="18" s="1"/>
  <c r="L1252" i="18"/>
  <c r="K1253" i="18"/>
  <c r="M1253" i="18" s="1"/>
  <c r="L1253" i="18"/>
  <c r="K1254" i="18"/>
  <c r="N1254" i="18" s="1"/>
  <c r="L1254" i="18"/>
  <c r="K1255" i="18"/>
  <c r="L1255" i="18"/>
  <c r="K1256" i="18"/>
  <c r="M1256" i="18" s="1"/>
  <c r="L1256" i="18"/>
  <c r="AF10" i="12"/>
  <c r="K2" i="18"/>
  <c r="K3" i="18"/>
  <c r="M3" i="18" s="1"/>
  <c r="O13" i="18"/>
  <c r="P13" i="18" s="1"/>
  <c r="O1233" i="18"/>
  <c r="P1232" i="18" s="1"/>
  <c r="O1234" i="18"/>
  <c r="O1235" i="18"/>
  <c r="O1236" i="18"/>
  <c r="O1237" i="18"/>
  <c r="O1238" i="18"/>
  <c r="O1239" i="18"/>
  <c r="O1240" i="18"/>
  <c r="O1241" i="18"/>
  <c r="O1242" i="18"/>
  <c r="P1241" i="18" s="1"/>
  <c r="O1243" i="18"/>
  <c r="O1244" i="18"/>
  <c r="O1245" i="18"/>
  <c r="P1244" i="18" s="1"/>
  <c r="O1246" i="18"/>
  <c r="O1247" i="18"/>
  <c r="O1248" i="18"/>
  <c r="P1247" i="18" s="1"/>
  <c r="O1249" i="18"/>
  <c r="O1250" i="18"/>
  <c r="P1249" i="18" s="1"/>
  <c r="O1251" i="18"/>
  <c r="O1252" i="18"/>
  <c r="O1253" i="18"/>
  <c r="P1252" i="18" s="1"/>
  <c r="O1254" i="18"/>
  <c r="O1255" i="18"/>
  <c r="P1254" i="18" s="1"/>
  <c r="O1256" i="18"/>
  <c r="P1255" i="18" s="1"/>
  <c r="P1256" i="18"/>
  <c r="O1182" i="18"/>
  <c r="O1183" i="18"/>
  <c r="O1184" i="18"/>
  <c r="O1185" i="18"/>
  <c r="O1186" i="18"/>
  <c r="O1187" i="18"/>
  <c r="O1188" i="18"/>
  <c r="P1187" i="18" s="1"/>
  <c r="O1189" i="18"/>
  <c r="O1190" i="18"/>
  <c r="O1191" i="18"/>
  <c r="O1192" i="18"/>
  <c r="O1193" i="18"/>
  <c r="O1194" i="18"/>
  <c r="O1195" i="18"/>
  <c r="O1196" i="18"/>
  <c r="O1197" i="18"/>
  <c r="O1198" i="18"/>
  <c r="P1197" i="18" s="1"/>
  <c r="O1199" i="18"/>
  <c r="O1200" i="18"/>
  <c r="O1201" i="18"/>
  <c r="P1200" i="18" s="1"/>
  <c r="O1202" i="18"/>
  <c r="O1203" i="18"/>
  <c r="O1204" i="18"/>
  <c r="O1205" i="18"/>
  <c r="P1204" i="18" s="1"/>
  <c r="O1206" i="18"/>
  <c r="P1205" i="18" s="1"/>
  <c r="O1207" i="18"/>
  <c r="O1208" i="18"/>
  <c r="O1209" i="18"/>
  <c r="O1210" i="18"/>
  <c r="O1211" i="18"/>
  <c r="O1212" i="18"/>
  <c r="O1213" i="18"/>
  <c r="P1212" i="18" s="1"/>
  <c r="O1214" i="18"/>
  <c r="O1215" i="18"/>
  <c r="O1216" i="18"/>
  <c r="O1217" i="18"/>
  <c r="O1218" i="18"/>
  <c r="O1219" i="18"/>
  <c r="P1218" i="18" s="1"/>
  <c r="O1220" i="18"/>
  <c r="O1221" i="18"/>
  <c r="O1222" i="18"/>
  <c r="O1223" i="18"/>
  <c r="P1222" i="18" s="1"/>
  <c r="O1224" i="18"/>
  <c r="P1223" i="18" s="1"/>
  <c r="O1225" i="18"/>
  <c r="O1226" i="18"/>
  <c r="O1227" i="18"/>
  <c r="O1228" i="18"/>
  <c r="O1229" i="18"/>
  <c r="O1230" i="18"/>
  <c r="O1231" i="18"/>
  <c r="O1232" i="18"/>
  <c r="O643" i="18"/>
  <c r="P642" i="18" s="1"/>
  <c r="O644" i="18"/>
  <c r="P643" i="18" s="1"/>
  <c r="O645" i="18"/>
  <c r="P644" i="18" s="1"/>
  <c r="O646" i="18"/>
  <c r="P645" i="18" s="1"/>
  <c r="O647" i="18"/>
  <c r="O648" i="18"/>
  <c r="P647" i="18" s="1"/>
  <c r="O649" i="18"/>
  <c r="P648" i="18" s="1"/>
  <c r="O650" i="18"/>
  <c r="O651" i="18"/>
  <c r="P650" i="18" s="1"/>
  <c r="O652" i="18"/>
  <c r="O653" i="18"/>
  <c r="P652" i="18" s="1"/>
  <c r="O654" i="18"/>
  <c r="O655" i="18"/>
  <c r="P654" i="18" s="1"/>
  <c r="O656" i="18"/>
  <c r="P655" i="18" s="1"/>
  <c r="O657" i="18"/>
  <c r="P656" i="18" s="1"/>
  <c r="O658" i="18"/>
  <c r="P657" i="18" s="1"/>
  <c r="O659" i="18"/>
  <c r="O660" i="18"/>
  <c r="P659" i="18" s="1"/>
  <c r="O661" i="18"/>
  <c r="O662" i="18"/>
  <c r="P661" i="18" s="1"/>
  <c r="O663" i="18"/>
  <c r="P662" i="18" s="1"/>
  <c r="O664" i="18"/>
  <c r="O665" i="18"/>
  <c r="P664" i="18" s="1"/>
  <c r="O666" i="18"/>
  <c r="O667" i="18"/>
  <c r="P666" i="18" s="1"/>
  <c r="O668" i="18"/>
  <c r="P667" i="18" s="1"/>
  <c r="O670" i="18"/>
  <c r="O671" i="18"/>
  <c r="P670" i="18" s="1"/>
  <c r="O672" i="18"/>
  <c r="P671" i="18" s="1"/>
  <c r="O673" i="18"/>
  <c r="P672" i="18" s="1"/>
  <c r="O674" i="18"/>
  <c r="P673" i="18" s="1"/>
  <c r="O675" i="18"/>
  <c r="O676" i="18"/>
  <c r="P675" i="18" s="1"/>
  <c r="O677" i="18"/>
  <c r="O678" i="18"/>
  <c r="P677" i="18" s="1"/>
  <c r="O679" i="18"/>
  <c r="O680" i="18"/>
  <c r="P679" i="18" s="1"/>
  <c r="O681" i="18"/>
  <c r="P680" i="18" s="1"/>
  <c r="O682" i="18"/>
  <c r="P681" i="18" s="1"/>
  <c r="O683" i="18"/>
  <c r="P682" i="18" s="1"/>
  <c r="O684" i="18"/>
  <c r="O685" i="18"/>
  <c r="P684" i="18" s="1"/>
  <c r="O686" i="18"/>
  <c r="P685" i="18" s="1"/>
  <c r="O687" i="18"/>
  <c r="O688" i="18"/>
  <c r="P687" i="18" s="1"/>
  <c r="O689" i="18"/>
  <c r="P688" i="18" s="1"/>
  <c r="O690" i="18"/>
  <c r="P689" i="18" s="1"/>
  <c r="O691" i="18"/>
  <c r="P690" i="18" s="1"/>
  <c r="O692" i="18"/>
  <c r="P691" i="18" s="1"/>
  <c r="O693" i="18"/>
  <c r="O694" i="18"/>
  <c r="P693" i="18" s="1"/>
  <c r="O695" i="18"/>
  <c r="O696" i="18"/>
  <c r="P695" i="18" s="1"/>
  <c r="O697" i="18"/>
  <c r="O698" i="18"/>
  <c r="P697" i="18" s="1"/>
  <c r="O699" i="18"/>
  <c r="O700" i="18"/>
  <c r="P699" i="18" s="1"/>
  <c r="O701" i="18"/>
  <c r="P700" i="18" s="1"/>
  <c r="O702" i="18"/>
  <c r="P701" i="18" s="1"/>
  <c r="O703" i="18"/>
  <c r="O704" i="18"/>
  <c r="P703" i="18" s="1"/>
  <c r="O705" i="18"/>
  <c r="P704" i="18" s="1"/>
  <c r="O706" i="18"/>
  <c r="P705" i="18" s="1"/>
  <c r="O707" i="18"/>
  <c r="P706" i="18" s="1"/>
  <c r="O708" i="18"/>
  <c r="P707" i="18" s="1"/>
  <c r="O709" i="18"/>
  <c r="O710" i="18"/>
  <c r="P709" i="18" s="1"/>
  <c r="O711" i="18"/>
  <c r="P710" i="18" s="1"/>
  <c r="O712" i="18"/>
  <c r="O713" i="18"/>
  <c r="P712" i="18" s="1"/>
  <c r="O714" i="18"/>
  <c r="O715" i="18"/>
  <c r="P714" i="18" s="1"/>
  <c r="O716" i="18"/>
  <c r="P715" i="18" s="1"/>
  <c r="O717" i="18"/>
  <c r="O718" i="18"/>
  <c r="P717" i="18" s="1"/>
  <c r="O719" i="18"/>
  <c r="P718" i="18" s="1"/>
  <c r="O720" i="18"/>
  <c r="O721" i="18"/>
  <c r="P720" i="18" s="1"/>
  <c r="O722" i="18"/>
  <c r="P721" i="18" s="1"/>
  <c r="O723" i="18"/>
  <c r="P722" i="18" s="1"/>
  <c r="O724" i="18"/>
  <c r="P723" i="18" s="1"/>
  <c r="O725" i="18"/>
  <c r="P724" i="18" s="1"/>
  <c r="O726" i="18"/>
  <c r="P725" i="18" s="1"/>
  <c r="O727" i="18"/>
  <c r="O728" i="18"/>
  <c r="P727" i="18" s="1"/>
  <c r="O729" i="18"/>
  <c r="P728" i="18" s="1"/>
  <c r="O730" i="18"/>
  <c r="P729" i="18" s="1"/>
  <c r="O731" i="18"/>
  <c r="O732" i="18"/>
  <c r="P731" i="18" s="1"/>
  <c r="O733" i="18"/>
  <c r="P732" i="18" s="1"/>
  <c r="O734" i="18"/>
  <c r="P733" i="18" s="1"/>
  <c r="O735" i="18"/>
  <c r="O736" i="18"/>
  <c r="P735" i="18" s="1"/>
  <c r="O737" i="18"/>
  <c r="P736" i="18" s="1"/>
  <c r="O738" i="18"/>
  <c r="P737" i="18" s="1"/>
  <c r="O739" i="18"/>
  <c r="P738" i="18" s="1"/>
  <c r="O740" i="18"/>
  <c r="P739" i="18" s="1"/>
  <c r="O741" i="18"/>
  <c r="P740" i="18" s="1"/>
  <c r="O742" i="18"/>
  <c r="P741" i="18" s="1"/>
  <c r="O743" i="18"/>
  <c r="P742" i="18" s="1"/>
  <c r="O744" i="18"/>
  <c r="P743" i="18" s="1"/>
  <c r="O745" i="18"/>
  <c r="O746" i="18"/>
  <c r="P745" i="18" s="1"/>
  <c r="O747" i="18"/>
  <c r="P746" i="18" s="1"/>
  <c r="O748" i="18"/>
  <c r="P747" i="18" s="1"/>
  <c r="O749" i="18"/>
  <c r="O750" i="18"/>
  <c r="P749" i="18" s="1"/>
  <c r="O751" i="18"/>
  <c r="O752" i="18"/>
  <c r="P751" i="18" s="1"/>
  <c r="O753" i="18"/>
  <c r="O754" i="18"/>
  <c r="P753" i="18" s="1"/>
  <c r="O755" i="18"/>
  <c r="P754" i="18" s="1"/>
  <c r="O756" i="18"/>
  <c r="O757" i="18"/>
  <c r="P756" i="18" s="1"/>
  <c r="O758" i="18"/>
  <c r="P757" i="18" s="1"/>
  <c r="O759" i="18"/>
  <c r="O760" i="18"/>
  <c r="P759" i="18" s="1"/>
  <c r="O761" i="18"/>
  <c r="O762" i="18"/>
  <c r="P761" i="18" s="1"/>
  <c r="O763" i="18"/>
  <c r="O764" i="18"/>
  <c r="P763" i="18" s="1"/>
  <c r="O765" i="18"/>
  <c r="O766" i="18"/>
  <c r="P765" i="18" s="1"/>
  <c r="O767" i="18"/>
  <c r="P766" i="18" s="1"/>
  <c r="O768" i="18"/>
  <c r="P767" i="18" s="1"/>
  <c r="O769" i="18"/>
  <c r="P768" i="18" s="1"/>
  <c r="O770" i="18"/>
  <c r="O771" i="18"/>
  <c r="P770" i="18" s="1"/>
  <c r="O772" i="18"/>
  <c r="P771" i="18" s="1"/>
  <c r="O773" i="18"/>
  <c r="P772" i="18" s="1"/>
  <c r="O774" i="18"/>
  <c r="P773" i="18" s="1"/>
  <c r="O775" i="18"/>
  <c r="P774" i="18" s="1"/>
  <c r="O776" i="18"/>
  <c r="P775" i="18" s="1"/>
  <c r="O777" i="18"/>
  <c r="P776" i="18" s="1"/>
  <c r="O778" i="18"/>
  <c r="O779" i="18"/>
  <c r="P778" i="18" s="1"/>
  <c r="O780" i="18"/>
  <c r="O781" i="18"/>
  <c r="P780" i="18" s="1"/>
  <c r="O782" i="18"/>
  <c r="P781" i="18" s="1"/>
  <c r="O783" i="18"/>
  <c r="O784" i="18"/>
  <c r="P783" i="18" s="1"/>
  <c r="O785" i="18"/>
  <c r="O786" i="18"/>
  <c r="P785" i="18" s="1"/>
  <c r="O787" i="18"/>
  <c r="P786" i="18" s="1"/>
  <c r="O788" i="18"/>
  <c r="P787" i="18" s="1"/>
  <c r="O789" i="18"/>
  <c r="P788" i="18" s="1"/>
  <c r="O790" i="18"/>
  <c r="P789" i="18" s="1"/>
  <c r="O791" i="18"/>
  <c r="O792" i="18"/>
  <c r="P791" i="18" s="1"/>
  <c r="O793" i="18"/>
  <c r="P792" i="18" s="1"/>
  <c r="O794" i="18"/>
  <c r="O795" i="18"/>
  <c r="P794" i="18" s="1"/>
  <c r="O796" i="18"/>
  <c r="P795" i="18" s="1"/>
  <c r="O797" i="18"/>
  <c r="P796" i="18" s="1"/>
  <c r="O798" i="18"/>
  <c r="O799" i="18"/>
  <c r="P798" i="18" s="1"/>
  <c r="O800" i="18"/>
  <c r="P799" i="18" s="1"/>
  <c r="O801" i="18"/>
  <c r="P800" i="18" s="1"/>
  <c r="O802" i="18"/>
  <c r="O803" i="18"/>
  <c r="P802" i="18" s="1"/>
  <c r="O804" i="18"/>
  <c r="P803" i="18" s="1"/>
  <c r="O805" i="18"/>
  <c r="P804" i="18" s="1"/>
  <c r="O806" i="18"/>
  <c r="P805" i="18" s="1"/>
  <c r="O807" i="18"/>
  <c r="O808" i="18"/>
  <c r="P807" i="18" s="1"/>
  <c r="O809" i="18"/>
  <c r="P808" i="18" s="1"/>
  <c r="O810" i="18"/>
  <c r="P809" i="18" s="1"/>
  <c r="O811" i="18"/>
  <c r="P810" i="18" s="1"/>
  <c r="O812" i="18"/>
  <c r="O813" i="18"/>
  <c r="P812" i="18" s="1"/>
  <c r="O814" i="18"/>
  <c r="P813" i="18" s="1"/>
  <c r="O815" i="18"/>
  <c r="O816" i="18"/>
  <c r="P815" i="18" s="1"/>
  <c r="O817" i="18"/>
  <c r="P816" i="18" s="1"/>
  <c r="O818" i="18"/>
  <c r="P817" i="18" s="1"/>
  <c r="O819" i="18"/>
  <c r="O820" i="18"/>
  <c r="P819" i="18" s="1"/>
  <c r="O821" i="18"/>
  <c r="P820" i="18" s="1"/>
  <c r="O822" i="18"/>
  <c r="O823" i="18"/>
  <c r="P822" i="18" s="1"/>
  <c r="O824" i="18"/>
  <c r="O825" i="18"/>
  <c r="P824" i="18" s="1"/>
  <c r="O826" i="18"/>
  <c r="O827" i="18"/>
  <c r="P826" i="18" s="1"/>
  <c r="O828" i="18"/>
  <c r="P827" i="18" s="1"/>
  <c r="O829" i="18"/>
  <c r="P828" i="18" s="1"/>
  <c r="O830" i="18"/>
  <c r="P829" i="18" s="1"/>
  <c r="O831" i="18"/>
  <c r="O832" i="18"/>
  <c r="P831" i="18" s="1"/>
  <c r="O833" i="18"/>
  <c r="O834" i="18"/>
  <c r="P833" i="18" s="1"/>
  <c r="O837" i="18"/>
  <c r="O838" i="18"/>
  <c r="P837" i="18" s="1"/>
  <c r="O839" i="18"/>
  <c r="O840" i="18"/>
  <c r="P839" i="18" s="1"/>
  <c r="O841" i="18"/>
  <c r="O842" i="18"/>
  <c r="P841" i="18" s="1"/>
  <c r="O843" i="18"/>
  <c r="P842" i="18" s="1"/>
  <c r="O844" i="18"/>
  <c r="P843" i="18" s="1"/>
  <c r="O845" i="18"/>
  <c r="P844" i="18" s="1"/>
  <c r="O846" i="18"/>
  <c r="O847" i="18"/>
  <c r="P846" i="18" s="1"/>
  <c r="O848" i="18"/>
  <c r="O849" i="18"/>
  <c r="O850" i="18"/>
  <c r="P849" i="18" s="1"/>
  <c r="O851" i="18"/>
  <c r="O852" i="18"/>
  <c r="P851" i="18" s="1"/>
  <c r="O853" i="18"/>
  <c r="P852" i="18" s="1"/>
  <c r="O855" i="18"/>
  <c r="P854" i="18" s="1"/>
  <c r="O856" i="18"/>
  <c r="O857" i="18"/>
  <c r="P856" i="18" s="1"/>
  <c r="O858" i="18"/>
  <c r="P857" i="18" s="1"/>
  <c r="O859" i="18"/>
  <c r="O860" i="18"/>
  <c r="P859" i="18" s="1"/>
  <c r="O861" i="18"/>
  <c r="P860" i="18" s="1"/>
  <c r="O862" i="18"/>
  <c r="O863" i="18"/>
  <c r="P862" i="18" s="1"/>
  <c r="O864" i="18"/>
  <c r="O865" i="18"/>
  <c r="P864" i="18" s="1"/>
  <c r="O866" i="18"/>
  <c r="O867" i="18"/>
  <c r="P866" i="18" s="1"/>
  <c r="O868" i="18"/>
  <c r="P867" i="18" s="1"/>
  <c r="O869" i="18"/>
  <c r="P868" i="18" s="1"/>
  <c r="O871" i="18"/>
  <c r="P870" i="18" s="1"/>
  <c r="O872" i="18"/>
  <c r="P871" i="18" s="1"/>
  <c r="O873" i="18"/>
  <c r="P872" i="18" s="1"/>
  <c r="O874" i="18"/>
  <c r="O875" i="18"/>
  <c r="P874" i="18" s="1"/>
  <c r="O876" i="18"/>
  <c r="O877" i="18"/>
  <c r="P876" i="18" s="1"/>
  <c r="O878" i="18"/>
  <c r="P877" i="18" s="1"/>
  <c r="O879" i="18"/>
  <c r="P878" i="18" s="1"/>
  <c r="O880" i="18"/>
  <c r="P879" i="18" s="1"/>
  <c r="O881" i="18"/>
  <c r="P880" i="18" s="1"/>
  <c r="O882" i="18"/>
  <c r="P881" i="18" s="1"/>
  <c r="O883" i="18"/>
  <c r="P882" i="18" s="1"/>
  <c r="O885" i="18"/>
  <c r="O886" i="18"/>
  <c r="O887" i="18"/>
  <c r="P886" i="18" s="1"/>
  <c r="O888" i="18"/>
  <c r="P887" i="18" s="1"/>
  <c r="O889" i="18"/>
  <c r="P888" i="18" s="1"/>
  <c r="O890" i="18"/>
  <c r="O891" i="18"/>
  <c r="P890" i="18" s="1"/>
  <c r="O892" i="18"/>
  <c r="P891" i="18" s="1"/>
  <c r="O893" i="18"/>
  <c r="P892" i="18" s="1"/>
  <c r="O894" i="18"/>
  <c r="O895" i="18"/>
  <c r="P894" i="18" s="1"/>
  <c r="O896" i="18"/>
  <c r="P895" i="18" s="1"/>
  <c r="O897" i="18"/>
  <c r="O898" i="18"/>
  <c r="P897" i="18" s="1"/>
  <c r="O899" i="18"/>
  <c r="O900" i="18"/>
  <c r="P899" i="18" s="1"/>
  <c r="O901" i="18"/>
  <c r="P900" i="18" s="1"/>
  <c r="O902" i="18"/>
  <c r="O903" i="18"/>
  <c r="P902" i="18" s="1"/>
  <c r="O904" i="18"/>
  <c r="P903" i="18" s="1"/>
  <c r="O905" i="18"/>
  <c r="P904" i="18" s="1"/>
  <c r="O906" i="18"/>
  <c r="P905" i="18" s="1"/>
  <c r="O907" i="18"/>
  <c r="P906" i="18" s="1"/>
  <c r="O908" i="18"/>
  <c r="P907" i="18" s="1"/>
  <c r="O909" i="18"/>
  <c r="P908" i="18" s="1"/>
  <c r="O910" i="18"/>
  <c r="O911" i="18"/>
  <c r="O912" i="18"/>
  <c r="O913" i="18"/>
  <c r="O914" i="18"/>
  <c r="O915" i="18"/>
  <c r="P914" i="18" s="1"/>
  <c r="O916" i="18"/>
  <c r="O917" i="18"/>
  <c r="O918" i="18"/>
  <c r="O919" i="18"/>
  <c r="O920" i="18"/>
  <c r="P919" i="18" s="1"/>
  <c r="O921" i="18"/>
  <c r="O922" i="18"/>
  <c r="P921" i="18" s="1"/>
  <c r="O923" i="18"/>
  <c r="P922" i="18" s="1"/>
  <c r="O924" i="18"/>
  <c r="O925" i="18"/>
  <c r="O926" i="18"/>
  <c r="O927" i="18"/>
  <c r="O928" i="18"/>
  <c r="P927" i="18" s="1"/>
  <c r="O929" i="18"/>
  <c r="O930" i="18"/>
  <c r="O931" i="18"/>
  <c r="O932" i="18"/>
  <c r="P931" i="18" s="1"/>
  <c r="O933" i="18"/>
  <c r="O934" i="18"/>
  <c r="O935" i="18"/>
  <c r="O936" i="18"/>
  <c r="O937" i="18"/>
  <c r="O938" i="18"/>
  <c r="O939" i="18"/>
  <c r="P938" i="18" s="1"/>
  <c r="O940" i="18"/>
  <c r="O941" i="18"/>
  <c r="P940" i="18" s="1"/>
  <c r="O942" i="18"/>
  <c r="P941" i="18" s="1"/>
  <c r="O943" i="18"/>
  <c r="P942" i="18" s="1"/>
  <c r="O944" i="18"/>
  <c r="P943" i="18" s="1"/>
  <c r="O945" i="18"/>
  <c r="P944" i="18" s="1"/>
  <c r="O946" i="18"/>
  <c r="P945" i="18" s="1"/>
  <c r="O947" i="18"/>
  <c r="P946" i="18" s="1"/>
  <c r="O948" i="18"/>
  <c r="O949" i="18"/>
  <c r="P948" i="18" s="1"/>
  <c r="O950" i="18"/>
  <c r="P949" i="18" s="1"/>
  <c r="O951" i="18"/>
  <c r="O952" i="18"/>
  <c r="P951" i="18" s="1"/>
  <c r="O953" i="18"/>
  <c r="P952" i="18" s="1"/>
  <c r="O954" i="18"/>
  <c r="O955" i="18"/>
  <c r="O956" i="18"/>
  <c r="P955" i="18" s="1"/>
  <c r="O957" i="18"/>
  <c r="P956" i="18" s="1"/>
  <c r="O958" i="18"/>
  <c r="P957" i="18" s="1"/>
  <c r="O959" i="18"/>
  <c r="P958" i="18" s="1"/>
  <c r="O960" i="18"/>
  <c r="O961" i="18"/>
  <c r="O962" i="18"/>
  <c r="O963" i="18"/>
  <c r="P962" i="18" s="1"/>
  <c r="O964" i="18"/>
  <c r="P963" i="18" s="1"/>
  <c r="O965" i="18"/>
  <c r="O966" i="18"/>
  <c r="O967" i="18"/>
  <c r="O968" i="18"/>
  <c r="P967" i="18" s="1"/>
  <c r="O969" i="18"/>
  <c r="O970" i="18"/>
  <c r="O971" i="18"/>
  <c r="O972" i="18"/>
  <c r="O973" i="18"/>
  <c r="O974" i="18"/>
  <c r="O975" i="18"/>
  <c r="P974" i="18" s="1"/>
  <c r="O976" i="18"/>
  <c r="O977" i="18"/>
  <c r="P976" i="18" s="1"/>
  <c r="O978" i="18"/>
  <c r="O980" i="18"/>
  <c r="O981" i="18"/>
  <c r="O982" i="18"/>
  <c r="O983" i="18"/>
  <c r="O984" i="18"/>
  <c r="P983" i="18" s="1"/>
  <c r="O985" i="18"/>
  <c r="O986" i="18"/>
  <c r="O987" i="18"/>
  <c r="O988" i="18"/>
  <c r="P987" i="18" s="1"/>
  <c r="O989" i="18"/>
  <c r="P988" i="18" s="1"/>
  <c r="O990" i="18"/>
  <c r="O991" i="18"/>
  <c r="P990" i="18" s="1"/>
  <c r="O992" i="18"/>
  <c r="O993" i="18"/>
  <c r="P992" i="18" s="1"/>
  <c r="O994" i="18"/>
  <c r="O995" i="18"/>
  <c r="O996" i="18"/>
  <c r="O997" i="18"/>
  <c r="P996" i="18" s="1"/>
  <c r="O998" i="18"/>
  <c r="P997" i="18" s="1"/>
  <c r="O999" i="18"/>
  <c r="P998" i="18" s="1"/>
  <c r="O1000" i="18"/>
  <c r="O1001" i="18"/>
  <c r="P1000" i="18" s="1"/>
  <c r="O1002" i="18"/>
  <c r="P1001" i="18" s="1"/>
  <c r="O1003" i="18"/>
  <c r="O1004" i="18"/>
  <c r="P1003" i="18" s="1"/>
  <c r="O1005" i="18"/>
  <c r="O1006" i="18"/>
  <c r="P1005" i="18" s="1"/>
  <c r="O1007" i="18"/>
  <c r="O1008" i="18"/>
  <c r="P1007" i="18" s="1"/>
  <c r="O1009" i="18"/>
  <c r="O1010" i="18"/>
  <c r="P1009" i="18" s="1"/>
  <c r="O1011" i="18"/>
  <c r="P1010" i="18" s="1"/>
  <c r="O1012" i="18"/>
  <c r="O1013" i="18"/>
  <c r="P1012" i="18" s="1"/>
  <c r="O1014" i="18"/>
  <c r="O1015" i="18"/>
  <c r="P1014" i="18" s="1"/>
  <c r="O1016" i="18"/>
  <c r="O1017" i="18"/>
  <c r="P1016" i="18" s="1"/>
  <c r="O1018" i="18"/>
  <c r="P1017" i="18" s="1"/>
  <c r="O1019" i="18"/>
  <c r="O1020" i="18"/>
  <c r="O1021" i="18"/>
  <c r="O1022" i="18"/>
  <c r="O1023" i="18"/>
  <c r="O1024" i="18"/>
  <c r="P1023" i="18" s="1"/>
  <c r="O1025" i="18"/>
  <c r="P1024" i="18" s="1"/>
  <c r="O1026" i="18"/>
  <c r="O1027" i="18"/>
  <c r="P1026" i="18" s="1"/>
  <c r="O1028" i="18"/>
  <c r="P1027" i="18" s="1"/>
  <c r="O1029" i="18"/>
  <c r="O1030" i="18"/>
  <c r="P1029" i="18" s="1"/>
  <c r="O1031" i="18"/>
  <c r="O1033" i="18"/>
  <c r="O1034" i="18"/>
  <c r="O1035" i="18"/>
  <c r="P1034" i="18" s="1"/>
  <c r="O1036" i="18"/>
  <c r="O1037" i="18"/>
  <c r="P1036" i="18" s="1"/>
  <c r="O1038" i="18"/>
  <c r="O1039" i="18"/>
  <c r="O1040" i="18"/>
  <c r="P1039" i="18" s="1"/>
  <c r="O1041" i="18"/>
  <c r="O1042" i="18"/>
  <c r="P1041" i="18" s="1"/>
  <c r="O1043" i="18"/>
  <c r="P1042" i="18" s="1"/>
  <c r="O1044" i="18"/>
  <c r="O1045" i="18"/>
  <c r="P1044" i="18" s="1"/>
  <c r="O1046" i="18"/>
  <c r="O1047" i="18"/>
  <c r="O1048" i="18"/>
  <c r="O1049" i="18"/>
  <c r="O1050" i="18"/>
  <c r="O1051" i="18"/>
  <c r="P1050" i="18" s="1"/>
  <c r="O1052" i="18"/>
  <c r="O1053" i="18"/>
  <c r="P1052" i="18" s="1"/>
  <c r="O1054" i="18"/>
  <c r="O1055" i="18"/>
  <c r="O1056" i="18"/>
  <c r="P1055" i="18" s="1"/>
  <c r="O1057" i="18"/>
  <c r="O1058" i="18"/>
  <c r="P1057" i="18" s="1"/>
  <c r="O1059" i="18"/>
  <c r="O1060" i="18"/>
  <c r="O1061" i="18"/>
  <c r="P1060" i="18" s="1"/>
  <c r="O1062" i="18"/>
  <c r="O1064" i="18"/>
  <c r="P1062" i="18" s="1"/>
  <c r="O1065" i="18"/>
  <c r="O1066" i="18"/>
  <c r="P1065" i="18" s="1"/>
  <c r="O1067" i="18"/>
  <c r="O1068" i="18"/>
  <c r="O1069" i="18"/>
  <c r="O1070" i="18"/>
  <c r="O1071" i="18"/>
  <c r="O1072" i="18"/>
  <c r="O1073" i="18"/>
  <c r="O1074" i="18"/>
  <c r="O1075" i="18"/>
  <c r="P1074" i="18" s="1"/>
  <c r="O1076" i="18"/>
  <c r="P1075" i="18" s="1"/>
  <c r="O1077" i="18"/>
  <c r="O1078" i="18"/>
  <c r="P1077" i="18" s="1"/>
  <c r="O1079" i="18"/>
  <c r="P1078" i="18" s="1"/>
  <c r="O1080" i="18"/>
  <c r="P1079" i="18" s="1"/>
  <c r="O1081" i="18"/>
  <c r="P1080" i="18" s="1"/>
  <c r="O1082" i="18"/>
  <c r="P1081" i="18" s="1"/>
  <c r="O1083" i="18"/>
  <c r="O1084" i="18"/>
  <c r="P1083" i="18" s="1"/>
  <c r="O1085" i="18"/>
  <c r="P1084" i="18" s="1"/>
  <c r="O1086" i="18"/>
  <c r="P1085" i="18" s="1"/>
  <c r="O1087" i="18"/>
  <c r="P1086" i="18" s="1"/>
  <c r="O1088" i="18"/>
  <c r="P1087" i="18" s="1"/>
  <c r="O1089" i="18"/>
  <c r="P1088" i="18" s="1"/>
  <c r="O1090" i="18"/>
  <c r="P1089" i="18" s="1"/>
  <c r="O1091" i="18"/>
  <c r="P1090" i="18" s="1"/>
  <c r="O1092" i="18"/>
  <c r="O1093" i="18"/>
  <c r="P1092" i="18" s="1"/>
  <c r="O1094" i="18"/>
  <c r="P1093" i="18" s="1"/>
  <c r="O1095" i="18"/>
  <c r="P1094" i="18" s="1"/>
  <c r="O1096" i="18"/>
  <c r="P1095" i="18" s="1"/>
  <c r="O1097" i="18"/>
  <c r="O1098" i="18"/>
  <c r="P1097" i="18" s="1"/>
  <c r="O1099" i="18"/>
  <c r="P1098" i="18" s="1"/>
  <c r="O1100" i="18"/>
  <c r="P1099" i="18" s="1"/>
  <c r="O1101" i="18"/>
  <c r="P1100" i="18" s="1"/>
  <c r="O1102" i="18"/>
  <c r="P1101" i="18" s="1"/>
  <c r="O1103" i="18"/>
  <c r="O1104" i="18"/>
  <c r="P1103" i="18" s="1"/>
  <c r="O1105" i="18"/>
  <c r="P1104" i="18" s="1"/>
  <c r="O1106" i="18"/>
  <c r="P1105" i="18" s="1"/>
  <c r="O1107" i="18"/>
  <c r="P1106" i="18" s="1"/>
  <c r="O1108" i="18"/>
  <c r="O1109" i="18"/>
  <c r="P1108" i="18" s="1"/>
  <c r="O1110" i="18"/>
  <c r="P1109" i="18" s="1"/>
  <c r="O1111" i="18"/>
  <c r="P1110" i="18" s="1"/>
  <c r="O1112" i="18"/>
  <c r="O1113" i="18"/>
  <c r="O1114" i="18"/>
  <c r="P1113" i="18" s="1"/>
  <c r="O1115" i="18"/>
  <c r="O1116" i="18"/>
  <c r="P1115" i="18" s="1"/>
  <c r="O1117" i="18"/>
  <c r="P1116" i="18" s="1"/>
  <c r="O1118" i="18"/>
  <c r="P1117" i="18" s="1"/>
  <c r="O1119" i="18"/>
  <c r="O1120" i="18"/>
  <c r="P1119" i="18" s="1"/>
  <c r="O1121" i="18"/>
  <c r="P1120" i="18" s="1"/>
  <c r="O1122" i="18"/>
  <c r="P1121" i="18" s="1"/>
  <c r="O1123" i="18"/>
  <c r="P1122" i="18" s="1"/>
  <c r="O1124" i="18"/>
  <c r="P1123" i="18" s="1"/>
  <c r="O1132" i="18"/>
  <c r="O1133" i="18"/>
  <c r="P1132" i="18" s="1"/>
  <c r="O1134" i="18"/>
  <c r="O1135" i="18"/>
  <c r="P1134" i="18" s="1"/>
  <c r="O1136" i="18"/>
  <c r="P1135" i="18" s="1"/>
  <c r="O1137" i="18"/>
  <c r="P1136" i="18" s="1"/>
  <c r="O1138" i="18"/>
  <c r="P1137" i="18" s="1"/>
  <c r="O1139" i="18"/>
  <c r="P1138" i="18" s="1"/>
  <c r="O1140" i="18"/>
  <c r="O1141" i="18"/>
  <c r="P1140" i="18" s="1"/>
  <c r="O1142" i="18"/>
  <c r="O1143" i="18"/>
  <c r="P1142" i="18" s="1"/>
  <c r="O1144" i="18"/>
  <c r="O1145" i="18"/>
  <c r="P1144" i="18" s="1"/>
  <c r="O1146" i="18"/>
  <c r="P1145" i="18" s="1"/>
  <c r="O1147" i="18"/>
  <c r="P1146" i="18" s="1"/>
  <c r="O1148" i="18"/>
  <c r="O1149" i="18"/>
  <c r="P1148" i="18" s="1"/>
  <c r="O1150" i="18"/>
  <c r="P1149" i="18" s="1"/>
  <c r="O1151" i="18"/>
  <c r="P1150" i="18" s="1"/>
  <c r="O1152" i="18"/>
  <c r="P1151" i="18" s="1"/>
  <c r="O1153" i="18"/>
  <c r="P1152" i="18" s="1"/>
  <c r="O1154" i="18"/>
  <c r="O1155" i="18"/>
  <c r="P1154" i="18" s="1"/>
  <c r="O1156" i="18"/>
  <c r="O1157" i="18"/>
  <c r="P1156" i="18" s="1"/>
  <c r="O1158" i="18"/>
  <c r="P1157" i="18" s="1"/>
  <c r="O1159" i="18"/>
  <c r="O1160" i="18"/>
  <c r="O1161" i="18"/>
  <c r="P1160" i="18" s="1"/>
  <c r="O1162" i="18"/>
  <c r="O1163" i="18"/>
  <c r="O1164" i="18"/>
  <c r="O1165" i="18"/>
  <c r="O1166" i="18"/>
  <c r="O1167" i="18"/>
  <c r="O1168" i="18"/>
  <c r="O1169" i="18"/>
  <c r="O1170" i="18"/>
  <c r="O1171" i="18"/>
  <c r="P1170" i="18" s="1"/>
  <c r="O1172" i="18"/>
  <c r="O1173" i="18"/>
  <c r="O1174" i="18"/>
  <c r="O1175" i="18"/>
  <c r="O1176" i="18"/>
  <c r="O1177" i="18"/>
  <c r="O1178" i="18"/>
  <c r="P1177" i="18" s="1"/>
  <c r="O1179" i="18"/>
  <c r="O1180" i="18"/>
  <c r="O1181" i="18"/>
  <c r="M716" i="18"/>
  <c r="M651" i="18"/>
  <c r="AA52" i="12"/>
  <c r="AA49" i="12"/>
  <c r="AA47" i="12"/>
  <c r="AA46" i="12"/>
  <c r="AA45" i="12"/>
  <c r="AA40" i="12"/>
  <c r="AA38" i="12"/>
  <c r="AA37" i="12"/>
  <c r="AA36" i="12"/>
  <c r="AA35" i="12"/>
  <c r="AA33" i="12"/>
  <c r="AA32" i="12"/>
  <c r="AA31" i="12"/>
  <c r="AA29" i="12"/>
  <c r="AA28" i="12"/>
  <c r="AA27" i="12"/>
  <c r="AA26" i="12"/>
  <c r="AA25" i="12"/>
  <c r="AA23" i="12"/>
  <c r="AA21" i="12"/>
  <c r="AA20" i="12"/>
  <c r="AA19" i="12"/>
  <c r="AA18" i="12"/>
  <c r="AA17" i="12"/>
  <c r="AA16" i="12"/>
  <c r="AA15" i="12"/>
  <c r="AA14" i="12"/>
  <c r="AA13" i="12"/>
  <c r="AA12" i="12"/>
  <c r="AA10" i="12"/>
  <c r="AA11" i="12"/>
  <c r="AF12" i="12"/>
  <c r="O642" i="18"/>
  <c r="O641" i="18"/>
  <c r="P640" i="18" s="1"/>
  <c r="O640" i="18"/>
  <c r="P639" i="18" s="1"/>
  <c r="O639" i="18"/>
  <c r="P638" i="18" s="1"/>
  <c r="O638" i="18"/>
  <c r="P637" i="18" s="1"/>
  <c r="O637" i="18"/>
  <c r="O636" i="18"/>
  <c r="O635" i="18"/>
  <c r="P634" i="18" s="1"/>
  <c r="O634" i="18"/>
  <c r="P633" i="18" s="1"/>
  <c r="O633" i="18"/>
  <c r="P632" i="18" s="1"/>
  <c r="O632" i="18"/>
  <c r="P631" i="18" s="1"/>
  <c r="O631" i="18"/>
  <c r="P630" i="18" s="1"/>
  <c r="O630" i="18"/>
  <c r="P629" i="18" s="1"/>
  <c r="O629" i="18"/>
  <c r="P628" i="18" s="1"/>
  <c r="O628" i="18"/>
  <c r="P627" i="18" s="1"/>
  <c r="O627" i="18"/>
  <c r="P626" i="18" s="1"/>
  <c r="O626" i="18"/>
  <c r="P625" i="18" s="1"/>
  <c r="O625" i="18"/>
  <c r="P624" i="18" s="1"/>
  <c r="O624" i="18"/>
  <c r="P623" i="18" s="1"/>
  <c r="O623" i="18"/>
  <c r="P622" i="18" s="1"/>
  <c r="O622" i="18"/>
  <c r="P621" i="18" s="1"/>
  <c r="O621" i="18"/>
  <c r="P620" i="18" s="1"/>
  <c r="O620" i="18"/>
  <c r="P619" i="18" s="1"/>
  <c r="O619" i="18"/>
  <c r="P618" i="18" s="1"/>
  <c r="O618" i="18"/>
  <c r="P617" i="18" s="1"/>
  <c r="O617" i="18"/>
  <c r="P616" i="18" s="1"/>
  <c r="O616" i="18"/>
  <c r="P615" i="18" s="1"/>
  <c r="O615" i="18"/>
  <c r="P614" i="18" s="1"/>
  <c r="O614" i="18"/>
  <c r="P613" i="18" s="1"/>
  <c r="O613" i="18"/>
  <c r="P612" i="18" s="1"/>
  <c r="O612" i="18"/>
  <c r="P611" i="18" s="1"/>
  <c r="O611" i="18"/>
  <c r="P610" i="18" s="1"/>
  <c r="O610" i="18"/>
  <c r="P609" i="18" s="1"/>
  <c r="O609" i="18"/>
  <c r="P608" i="18" s="1"/>
  <c r="O608" i="18"/>
  <c r="P607" i="18" s="1"/>
  <c r="O607" i="18"/>
  <c r="O606" i="18"/>
  <c r="P606" i="18" s="1"/>
  <c r="O605" i="18"/>
  <c r="O604" i="18"/>
  <c r="P604" i="18" s="1"/>
  <c r="O603" i="18"/>
  <c r="O601" i="18"/>
  <c r="P601" i="18" s="1"/>
  <c r="O600" i="18"/>
  <c r="P600" i="18" s="1"/>
  <c r="O599" i="18"/>
  <c r="P599" i="18" s="1"/>
  <c r="O598" i="18"/>
  <c r="P598" i="18" s="1"/>
  <c r="O597" i="18"/>
  <c r="P597" i="18" s="1"/>
  <c r="O596" i="18"/>
  <c r="P596" i="18" s="1"/>
  <c r="O595" i="18"/>
  <c r="P595" i="18" s="1"/>
  <c r="O594" i="18"/>
  <c r="P594" i="18" s="1"/>
  <c r="O593" i="18"/>
  <c r="P593" i="18" s="1"/>
  <c r="O592" i="18"/>
  <c r="O591" i="18"/>
  <c r="P591" i="18" s="1"/>
  <c r="O590" i="18"/>
  <c r="P590" i="18" s="1"/>
  <c r="O589" i="18"/>
  <c r="P589" i="18" s="1"/>
  <c r="O588" i="18"/>
  <c r="P588" i="18" s="1"/>
  <c r="O587" i="18"/>
  <c r="P587" i="18" s="1"/>
  <c r="O586" i="18"/>
  <c r="P586" i="18" s="1"/>
  <c r="O585" i="18"/>
  <c r="P585" i="18" s="1"/>
  <c r="O584" i="18"/>
  <c r="P584" i="18" s="1"/>
  <c r="O583" i="18"/>
  <c r="P583" i="18" s="1"/>
  <c r="O582" i="18"/>
  <c r="P582" i="18" s="1"/>
  <c r="O581" i="18"/>
  <c r="O580" i="18"/>
  <c r="P580" i="18" s="1"/>
  <c r="O579" i="18"/>
  <c r="P579" i="18" s="1"/>
  <c r="O578" i="18"/>
  <c r="P578" i="18" s="1"/>
  <c r="O577" i="18"/>
  <c r="P577" i="18" s="1"/>
  <c r="O576" i="18"/>
  <c r="P576" i="18" s="1"/>
  <c r="O575" i="18"/>
  <c r="P575" i="18" s="1"/>
  <c r="O574" i="18"/>
  <c r="P574" i="18" s="1"/>
  <c r="O573" i="18"/>
  <c r="P573" i="18" s="1"/>
  <c r="O572" i="18"/>
  <c r="P572" i="18" s="1"/>
  <c r="O571" i="18"/>
  <c r="P571" i="18" s="1"/>
  <c r="O570" i="18"/>
  <c r="P570" i="18" s="1"/>
  <c r="O569" i="18"/>
  <c r="P569" i="18" s="1"/>
  <c r="O568" i="18"/>
  <c r="P568" i="18" s="1"/>
  <c r="O567" i="18"/>
  <c r="P567" i="18" s="1"/>
  <c r="O566" i="18"/>
  <c r="P566" i="18" s="1"/>
  <c r="O565" i="18"/>
  <c r="O564" i="18"/>
  <c r="P564" i="18" s="1"/>
  <c r="O563" i="18"/>
  <c r="P563" i="18" s="1"/>
  <c r="O562" i="18"/>
  <c r="P562" i="18" s="1"/>
  <c r="O561" i="18"/>
  <c r="P561" i="18" s="1"/>
  <c r="O560" i="18"/>
  <c r="P560" i="18" s="1"/>
  <c r="O559" i="18"/>
  <c r="P559" i="18" s="1"/>
  <c r="O558" i="18"/>
  <c r="P558" i="18" s="1"/>
  <c r="O557" i="18"/>
  <c r="P557" i="18" s="1"/>
  <c r="O556" i="18"/>
  <c r="P556" i="18" s="1"/>
  <c r="O555" i="18"/>
  <c r="P555" i="18" s="1"/>
  <c r="O554" i="18"/>
  <c r="P554" i="18" s="1"/>
  <c r="O553" i="18"/>
  <c r="P553" i="18" s="1"/>
  <c r="O552" i="18"/>
  <c r="P552" i="18" s="1"/>
  <c r="O551" i="18"/>
  <c r="P551" i="18" s="1"/>
  <c r="O550" i="18"/>
  <c r="P550" i="18" s="1"/>
  <c r="O549" i="18"/>
  <c r="P549" i="18" s="1"/>
  <c r="O548" i="18"/>
  <c r="P548" i="18" s="1"/>
  <c r="O547" i="18"/>
  <c r="P547" i="18" s="1"/>
  <c r="O546" i="18"/>
  <c r="P546" i="18" s="1"/>
  <c r="O545" i="18"/>
  <c r="P545" i="18" s="1"/>
  <c r="O544" i="18"/>
  <c r="P544" i="18" s="1"/>
  <c r="O543" i="18"/>
  <c r="P543" i="18" s="1"/>
  <c r="O542" i="18"/>
  <c r="P542" i="18" s="1"/>
  <c r="O541" i="18"/>
  <c r="P541" i="18" s="1"/>
  <c r="O540" i="18"/>
  <c r="P540" i="18" s="1"/>
  <c r="O539" i="18"/>
  <c r="P539" i="18" s="1"/>
  <c r="O538" i="18"/>
  <c r="P538" i="18" s="1"/>
  <c r="O537" i="18"/>
  <c r="P537" i="18" s="1"/>
  <c r="O536" i="18"/>
  <c r="P536" i="18" s="1"/>
  <c r="O535" i="18"/>
  <c r="P535" i="18" s="1"/>
  <c r="O534" i="18"/>
  <c r="P534" i="18" s="1"/>
  <c r="O533" i="18"/>
  <c r="P533" i="18" s="1"/>
  <c r="O532" i="18"/>
  <c r="P532" i="18" s="1"/>
  <c r="O531" i="18"/>
  <c r="P531" i="18" s="1"/>
  <c r="O530" i="18"/>
  <c r="P530" i="18" s="1"/>
  <c r="O529" i="18"/>
  <c r="P529" i="18" s="1"/>
  <c r="O528" i="18"/>
  <c r="P528" i="18" s="1"/>
  <c r="O527" i="18"/>
  <c r="P527" i="18" s="1"/>
  <c r="O526" i="18"/>
  <c r="P526" i="18" s="1"/>
  <c r="O525" i="18"/>
  <c r="P525" i="18" s="1"/>
  <c r="O524" i="18"/>
  <c r="P524" i="18" s="1"/>
  <c r="O523" i="18"/>
  <c r="P523" i="18" s="1"/>
  <c r="O522" i="18"/>
  <c r="P522" i="18" s="1"/>
  <c r="O521" i="18"/>
  <c r="P521" i="18" s="1"/>
  <c r="O520" i="18"/>
  <c r="P520" i="18" s="1"/>
  <c r="O519" i="18"/>
  <c r="P519" i="18" s="1"/>
  <c r="O518" i="18"/>
  <c r="P518" i="18" s="1"/>
  <c r="O517" i="18"/>
  <c r="P517" i="18" s="1"/>
  <c r="O516" i="18"/>
  <c r="P516" i="18" s="1"/>
  <c r="O515" i="18"/>
  <c r="P515" i="18" s="1"/>
  <c r="O514" i="18"/>
  <c r="P514" i="18" s="1"/>
  <c r="O513" i="18"/>
  <c r="P513" i="18" s="1"/>
  <c r="O512" i="18"/>
  <c r="P512" i="18" s="1"/>
  <c r="O511" i="18"/>
  <c r="P511" i="18" s="1"/>
  <c r="O510" i="18"/>
  <c r="P510" i="18" s="1"/>
  <c r="O509" i="18"/>
  <c r="P509" i="18" s="1"/>
  <c r="O508" i="18"/>
  <c r="P508" i="18" s="1"/>
  <c r="O507" i="18"/>
  <c r="O506" i="18"/>
  <c r="P506" i="18" s="1"/>
  <c r="O505" i="18"/>
  <c r="O504" i="18"/>
  <c r="P504" i="18" s="1"/>
  <c r="O503" i="18"/>
  <c r="P503" i="18" s="1"/>
  <c r="O502" i="18"/>
  <c r="P502" i="18" s="1"/>
  <c r="O501" i="18"/>
  <c r="P501" i="18" s="1"/>
  <c r="O500" i="18"/>
  <c r="P500" i="18" s="1"/>
  <c r="O499" i="18"/>
  <c r="P499" i="18" s="1"/>
  <c r="O498" i="18"/>
  <c r="P498" i="18" s="1"/>
  <c r="O497" i="18"/>
  <c r="P497" i="18" s="1"/>
  <c r="O496" i="18"/>
  <c r="O495" i="18"/>
  <c r="O494" i="18"/>
  <c r="P494" i="18" s="1"/>
  <c r="O492" i="18"/>
  <c r="O491" i="18"/>
  <c r="P491" i="18" s="1"/>
  <c r="O490" i="18"/>
  <c r="P490" i="18" s="1"/>
  <c r="O489" i="18"/>
  <c r="P489" i="18" s="1"/>
  <c r="O488" i="18"/>
  <c r="O487" i="18"/>
  <c r="P487" i="18" s="1"/>
  <c r="O486" i="18"/>
  <c r="P486" i="18" s="1"/>
  <c r="O485" i="18"/>
  <c r="O484" i="18"/>
  <c r="P484" i="18" s="1"/>
  <c r="O483" i="18"/>
  <c r="P483" i="18" s="1"/>
  <c r="O482" i="18"/>
  <c r="P482" i="18" s="1"/>
  <c r="O481" i="18"/>
  <c r="P481" i="18" s="1"/>
  <c r="O480" i="18"/>
  <c r="P480" i="18" s="1"/>
  <c r="O479" i="18"/>
  <c r="P479" i="18" s="1"/>
  <c r="O478" i="18"/>
  <c r="O477" i="18"/>
  <c r="P477" i="18" s="1"/>
  <c r="O476" i="18"/>
  <c r="P476" i="18" s="1"/>
  <c r="O475" i="18"/>
  <c r="P475" i="18" s="1"/>
  <c r="O474" i="18"/>
  <c r="P474" i="18" s="1"/>
  <c r="O473" i="18"/>
  <c r="P473" i="18" s="1"/>
  <c r="O472" i="18"/>
  <c r="P472" i="18" s="1"/>
  <c r="O471" i="18"/>
  <c r="P471" i="18" s="1"/>
  <c r="O470" i="18"/>
  <c r="P470" i="18" s="1"/>
  <c r="O469" i="18"/>
  <c r="P469" i="18" s="1"/>
  <c r="O468" i="18"/>
  <c r="O467" i="18"/>
  <c r="P467" i="18" s="1"/>
  <c r="O466" i="18"/>
  <c r="P466" i="18" s="1"/>
  <c r="O465" i="18"/>
  <c r="P465" i="18" s="1"/>
  <c r="O464" i="18"/>
  <c r="P464" i="18" s="1"/>
  <c r="O463" i="18"/>
  <c r="P463" i="18" s="1"/>
  <c r="O462" i="18"/>
  <c r="P462" i="18" s="1"/>
  <c r="O461" i="18"/>
  <c r="P461" i="18" s="1"/>
  <c r="O460" i="18"/>
  <c r="P460" i="18" s="1"/>
  <c r="O459" i="18"/>
  <c r="P459" i="18" s="1"/>
  <c r="O458" i="18"/>
  <c r="P458" i="18" s="1"/>
  <c r="O457" i="18"/>
  <c r="P457" i="18" s="1"/>
  <c r="O456" i="18"/>
  <c r="P456" i="18" s="1"/>
  <c r="O455" i="18"/>
  <c r="P455" i="18" s="1"/>
  <c r="O454" i="18"/>
  <c r="P454" i="18" s="1"/>
  <c r="O453" i="18"/>
  <c r="P453" i="18" s="1"/>
  <c r="O452" i="18"/>
  <c r="P452" i="18" s="1"/>
  <c r="O451" i="18"/>
  <c r="P451" i="18" s="1"/>
  <c r="O450" i="18"/>
  <c r="P450" i="18" s="1"/>
  <c r="O449" i="18"/>
  <c r="P449" i="18" s="1"/>
  <c r="O448" i="18"/>
  <c r="P448" i="18" s="1"/>
  <c r="O447" i="18"/>
  <c r="P447" i="18" s="1"/>
  <c r="O446" i="18"/>
  <c r="O445" i="18"/>
  <c r="P445" i="18" s="1"/>
  <c r="O444" i="18"/>
  <c r="P444" i="18" s="1"/>
  <c r="O443" i="18"/>
  <c r="P443" i="18" s="1"/>
  <c r="O442" i="18"/>
  <c r="P442" i="18" s="1"/>
  <c r="O441" i="18"/>
  <c r="P441" i="18" s="1"/>
  <c r="O440" i="18"/>
  <c r="O439" i="18"/>
  <c r="P439" i="18" s="1"/>
  <c r="O438" i="18"/>
  <c r="P438" i="18" s="1"/>
  <c r="O437" i="18"/>
  <c r="O436" i="18"/>
  <c r="P436" i="18" s="1"/>
  <c r="O435" i="18"/>
  <c r="O434" i="18"/>
  <c r="P434" i="18" s="1"/>
  <c r="O433" i="18"/>
  <c r="P433" i="18" s="1"/>
  <c r="O432" i="18"/>
  <c r="O431" i="18"/>
  <c r="P431" i="18" s="1"/>
  <c r="O430" i="18"/>
  <c r="P430" i="18" s="1"/>
  <c r="O429" i="18"/>
  <c r="P429" i="18" s="1"/>
  <c r="O428" i="18"/>
  <c r="P428" i="18" s="1"/>
  <c r="O427" i="18"/>
  <c r="P427" i="18" s="1"/>
  <c r="O426" i="18"/>
  <c r="P426" i="18" s="1"/>
  <c r="O425" i="18"/>
  <c r="P425" i="18" s="1"/>
  <c r="O424" i="18"/>
  <c r="P424" i="18" s="1"/>
  <c r="O423" i="18"/>
  <c r="P423" i="18" s="1"/>
  <c r="O422" i="18"/>
  <c r="P422" i="18" s="1"/>
  <c r="O421" i="18"/>
  <c r="P421" i="18" s="1"/>
  <c r="O420" i="18"/>
  <c r="P420" i="18" s="1"/>
  <c r="O419" i="18"/>
  <c r="P419" i="18" s="1"/>
  <c r="O418" i="18"/>
  <c r="P418" i="18" s="1"/>
  <c r="O417" i="18"/>
  <c r="O416" i="18"/>
  <c r="P416" i="18" s="1"/>
  <c r="O415" i="18"/>
  <c r="P415" i="18" s="1"/>
  <c r="O414" i="18"/>
  <c r="P414" i="18" s="1"/>
  <c r="O413" i="18"/>
  <c r="P413" i="18" s="1"/>
  <c r="O412" i="18"/>
  <c r="P412" i="18" s="1"/>
  <c r="O411" i="18"/>
  <c r="P411" i="18" s="1"/>
  <c r="O410" i="18"/>
  <c r="P410" i="18" s="1"/>
  <c r="O409" i="18"/>
  <c r="P409" i="18" s="1"/>
  <c r="O408" i="18"/>
  <c r="P408" i="18" s="1"/>
  <c r="O407" i="18"/>
  <c r="P407" i="18" s="1"/>
  <c r="O406" i="18"/>
  <c r="P406" i="18" s="1"/>
  <c r="O405" i="18"/>
  <c r="P405" i="18" s="1"/>
  <c r="O404" i="18"/>
  <c r="O403" i="18"/>
  <c r="P403" i="18" s="1"/>
  <c r="O402" i="18"/>
  <c r="P402" i="18" s="1"/>
  <c r="O401" i="18"/>
  <c r="P401" i="18" s="1"/>
  <c r="O400" i="18"/>
  <c r="P400" i="18" s="1"/>
  <c r="O399" i="18"/>
  <c r="O398" i="18"/>
  <c r="P398" i="18" s="1"/>
  <c r="O397" i="18"/>
  <c r="P397" i="18" s="1"/>
  <c r="O396" i="18"/>
  <c r="P396" i="18" s="1"/>
  <c r="O395" i="18"/>
  <c r="O394" i="18"/>
  <c r="P394" i="18" s="1"/>
  <c r="O393" i="18"/>
  <c r="P393" i="18" s="1"/>
  <c r="O392" i="18"/>
  <c r="P392" i="18" s="1"/>
  <c r="O391" i="18"/>
  <c r="P391" i="18" s="1"/>
  <c r="O390" i="18"/>
  <c r="P390" i="18" s="1"/>
  <c r="O389" i="18"/>
  <c r="P389" i="18" s="1"/>
  <c r="O388" i="18"/>
  <c r="P388" i="18" s="1"/>
  <c r="O387" i="18"/>
  <c r="P387" i="18" s="1"/>
  <c r="O386" i="18"/>
  <c r="P386" i="18" s="1"/>
  <c r="O385" i="18"/>
  <c r="P385" i="18" s="1"/>
  <c r="O384" i="18"/>
  <c r="P384" i="18" s="1"/>
  <c r="O383" i="18"/>
  <c r="P383" i="18" s="1"/>
  <c r="O382" i="18"/>
  <c r="P382" i="18" s="1"/>
  <c r="O381" i="18"/>
  <c r="P381" i="18" s="1"/>
  <c r="O380" i="18"/>
  <c r="P380" i="18" s="1"/>
  <c r="O379" i="18"/>
  <c r="P379" i="18" s="1"/>
  <c r="O378" i="18"/>
  <c r="P378" i="18" s="1"/>
  <c r="O377" i="18"/>
  <c r="P377" i="18" s="1"/>
  <c r="O376" i="18"/>
  <c r="P376" i="18" s="1"/>
  <c r="O375" i="18"/>
  <c r="O374" i="18"/>
  <c r="P374" i="18" s="1"/>
  <c r="O373" i="18"/>
  <c r="P373" i="18" s="1"/>
  <c r="O372" i="18"/>
  <c r="P372" i="18" s="1"/>
  <c r="O371" i="18"/>
  <c r="P371" i="18" s="1"/>
  <c r="O370" i="18"/>
  <c r="P370" i="18" s="1"/>
  <c r="O369" i="18"/>
  <c r="P369" i="18" s="1"/>
  <c r="O368" i="18"/>
  <c r="P368" i="18" s="1"/>
  <c r="O367" i="18"/>
  <c r="P367" i="18" s="1"/>
  <c r="O366" i="18"/>
  <c r="P366" i="18" s="1"/>
  <c r="O365" i="18"/>
  <c r="P365" i="18" s="1"/>
  <c r="O364" i="18"/>
  <c r="P364" i="18" s="1"/>
  <c r="O363" i="18"/>
  <c r="P363" i="18" s="1"/>
  <c r="O362" i="18"/>
  <c r="O361" i="18"/>
  <c r="P361" i="18" s="1"/>
  <c r="O360" i="18"/>
  <c r="P360" i="18" s="1"/>
  <c r="O359" i="18"/>
  <c r="P359" i="18" s="1"/>
  <c r="O358" i="18"/>
  <c r="P358" i="18" s="1"/>
  <c r="O357" i="18"/>
  <c r="P357" i="18" s="1"/>
  <c r="O356" i="18"/>
  <c r="P356" i="18" s="1"/>
  <c r="O355" i="18"/>
  <c r="P355" i="18" s="1"/>
  <c r="O354" i="18"/>
  <c r="P354" i="18" s="1"/>
  <c r="O353" i="18"/>
  <c r="P353" i="18" s="1"/>
  <c r="O352" i="18"/>
  <c r="P352" i="18" s="1"/>
  <c r="O351" i="18"/>
  <c r="P351" i="18" s="1"/>
  <c r="O350" i="18"/>
  <c r="P350" i="18" s="1"/>
  <c r="O349" i="18"/>
  <c r="P349" i="18" s="1"/>
  <c r="O348" i="18"/>
  <c r="P348" i="18" s="1"/>
  <c r="O347" i="18"/>
  <c r="P347" i="18" s="1"/>
  <c r="O346" i="18"/>
  <c r="P346" i="18" s="1"/>
  <c r="O345" i="18"/>
  <c r="P345" i="18" s="1"/>
  <c r="O344" i="18"/>
  <c r="O343" i="18"/>
  <c r="P343" i="18" s="1"/>
  <c r="O342" i="18"/>
  <c r="P342" i="18" s="1"/>
  <c r="O341" i="18"/>
  <c r="P341" i="18" s="1"/>
  <c r="O340" i="18"/>
  <c r="P340" i="18" s="1"/>
  <c r="O339" i="18"/>
  <c r="P339" i="18" s="1"/>
  <c r="O338" i="18"/>
  <c r="P338" i="18" s="1"/>
  <c r="O337" i="18"/>
  <c r="P337" i="18" s="1"/>
  <c r="O336" i="18"/>
  <c r="P336" i="18" s="1"/>
  <c r="O335" i="18"/>
  <c r="P335" i="18" s="1"/>
  <c r="O334" i="18"/>
  <c r="P334" i="18" s="1"/>
  <c r="O333" i="18"/>
  <c r="P333" i="18" s="1"/>
  <c r="O332" i="18"/>
  <c r="P332" i="18" s="1"/>
  <c r="O331" i="18"/>
  <c r="P331" i="18" s="1"/>
  <c r="O330" i="18"/>
  <c r="P330" i="18" s="1"/>
  <c r="O329" i="18"/>
  <c r="P329" i="18" s="1"/>
  <c r="O328" i="18"/>
  <c r="P328" i="18" s="1"/>
  <c r="O327" i="18"/>
  <c r="P327" i="18" s="1"/>
  <c r="O326" i="18"/>
  <c r="P326" i="18" s="1"/>
  <c r="O325" i="18"/>
  <c r="P325" i="18" s="1"/>
  <c r="O324" i="18"/>
  <c r="O323" i="18"/>
  <c r="P323" i="18" s="1"/>
  <c r="O322" i="18"/>
  <c r="O321" i="18"/>
  <c r="P321" i="18" s="1"/>
  <c r="O320" i="18"/>
  <c r="P320" i="18" s="1"/>
  <c r="O319" i="18"/>
  <c r="O318" i="18"/>
  <c r="P318" i="18" s="1"/>
  <c r="O317" i="18"/>
  <c r="P317" i="18" s="1"/>
  <c r="O316" i="18"/>
  <c r="O315" i="18"/>
  <c r="P315" i="18" s="1"/>
  <c r="O314" i="18"/>
  <c r="P314" i="18" s="1"/>
  <c r="O313" i="18"/>
  <c r="P313" i="18" s="1"/>
  <c r="O312" i="18"/>
  <c r="O311" i="18"/>
  <c r="P311" i="18" s="1"/>
  <c r="O310" i="18"/>
  <c r="P310" i="18" s="1"/>
  <c r="O309" i="18"/>
  <c r="P309" i="18" s="1"/>
  <c r="O308" i="18"/>
  <c r="P308" i="18" s="1"/>
  <c r="O307" i="18"/>
  <c r="P307" i="18" s="1"/>
  <c r="O306" i="18"/>
  <c r="P306" i="18" s="1"/>
  <c r="O305" i="18"/>
  <c r="P305" i="18" s="1"/>
  <c r="O304" i="18"/>
  <c r="O303" i="18"/>
  <c r="P303" i="18" s="1"/>
  <c r="O302" i="18"/>
  <c r="P302" i="18" s="1"/>
  <c r="O301" i="18"/>
  <c r="P301" i="18" s="1"/>
  <c r="O300" i="18"/>
  <c r="P300" i="18" s="1"/>
  <c r="O299" i="18"/>
  <c r="P299" i="18" s="1"/>
  <c r="O298" i="18"/>
  <c r="P298" i="18" s="1"/>
  <c r="O297" i="18"/>
  <c r="P297" i="18" s="1"/>
  <c r="O296" i="18"/>
  <c r="P296" i="18" s="1"/>
  <c r="O295" i="18"/>
  <c r="P295" i="18" s="1"/>
  <c r="O294" i="18"/>
  <c r="O293" i="18"/>
  <c r="P293" i="18" s="1"/>
  <c r="O292" i="18"/>
  <c r="P292" i="18" s="1"/>
  <c r="O291" i="18"/>
  <c r="P291" i="18" s="1"/>
  <c r="O290" i="18"/>
  <c r="P290" i="18" s="1"/>
  <c r="O289" i="18"/>
  <c r="O288" i="18"/>
  <c r="P288" i="18" s="1"/>
  <c r="O287" i="18"/>
  <c r="O286" i="18"/>
  <c r="O285" i="18"/>
  <c r="P285" i="18" s="1"/>
  <c r="O284" i="18"/>
  <c r="O283" i="18"/>
  <c r="O282" i="18"/>
  <c r="O281" i="18"/>
  <c r="O280" i="18"/>
  <c r="P280" i="18" s="1"/>
  <c r="O279" i="18"/>
  <c r="O278" i="18"/>
  <c r="P278" i="18" s="1"/>
  <c r="O276" i="18"/>
  <c r="P276" i="18" s="1"/>
  <c r="O275" i="18"/>
  <c r="P275" i="18" s="1"/>
  <c r="O274" i="18"/>
  <c r="P274" i="18" s="1"/>
  <c r="O273" i="18"/>
  <c r="P273" i="18" s="1"/>
  <c r="O272" i="18"/>
  <c r="P272" i="18" s="1"/>
  <c r="O271" i="18"/>
  <c r="O270" i="18"/>
  <c r="P270" i="18" s="1"/>
  <c r="O269" i="18"/>
  <c r="P269" i="18" s="1"/>
  <c r="O268" i="18"/>
  <c r="P268" i="18" s="1"/>
  <c r="O267" i="18"/>
  <c r="P267" i="18" s="1"/>
  <c r="O266" i="18"/>
  <c r="P266" i="18" s="1"/>
  <c r="O265" i="18"/>
  <c r="O264" i="18"/>
  <c r="P264" i="18" s="1"/>
  <c r="O263" i="18"/>
  <c r="P263" i="18" s="1"/>
  <c r="O262" i="18"/>
  <c r="P262" i="18" s="1"/>
  <c r="O261" i="18"/>
  <c r="P261" i="18" s="1"/>
  <c r="O260" i="18"/>
  <c r="P260" i="18" s="1"/>
  <c r="O259" i="18"/>
  <c r="P259" i="18" s="1"/>
  <c r="O258" i="18"/>
  <c r="O257" i="18"/>
  <c r="P257" i="18" s="1"/>
  <c r="O256" i="18"/>
  <c r="P256" i="18" s="1"/>
  <c r="O255" i="18"/>
  <c r="O254" i="18"/>
  <c r="P254" i="18" s="1"/>
  <c r="O253" i="18"/>
  <c r="P253" i="18" s="1"/>
  <c r="O252" i="18"/>
  <c r="P252" i="18" s="1"/>
  <c r="O251" i="18"/>
  <c r="O250" i="18"/>
  <c r="P250" i="18" s="1"/>
  <c r="O249" i="18"/>
  <c r="P249" i="18" s="1"/>
  <c r="O248" i="18"/>
  <c r="P248" i="18" s="1"/>
  <c r="O247" i="18"/>
  <c r="O246" i="18"/>
  <c r="P246" i="18" s="1"/>
  <c r="O245" i="18"/>
  <c r="P245" i="18" s="1"/>
  <c r="O244" i="18"/>
  <c r="P244" i="18" s="1"/>
  <c r="O243" i="18"/>
  <c r="P243" i="18" s="1"/>
  <c r="O242" i="18"/>
  <c r="P242" i="18" s="1"/>
  <c r="O241" i="18"/>
  <c r="O240" i="18"/>
  <c r="P240" i="18" s="1"/>
  <c r="O239" i="18"/>
  <c r="P239" i="18" s="1"/>
  <c r="O238" i="18"/>
  <c r="O237" i="18"/>
  <c r="P237" i="18" s="1"/>
  <c r="O236" i="18"/>
  <c r="O235" i="18"/>
  <c r="P235" i="18" s="1"/>
  <c r="O234" i="18"/>
  <c r="P234" i="18" s="1"/>
  <c r="O233" i="18"/>
  <c r="P233" i="18" s="1"/>
  <c r="O232" i="18"/>
  <c r="P232" i="18" s="1"/>
  <c r="O231" i="18"/>
  <c r="P231" i="18" s="1"/>
  <c r="O230" i="18"/>
  <c r="P230" i="18" s="1"/>
  <c r="O229" i="18"/>
  <c r="P229" i="18" s="1"/>
  <c r="O228" i="18"/>
  <c r="O227" i="18"/>
  <c r="P227" i="18" s="1"/>
  <c r="O226" i="18"/>
  <c r="P226" i="18" s="1"/>
  <c r="O225" i="18"/>
  <c r="P225" i="18" s="1"/>
  <c r="O224" i="18"/>
  <c r="P224" i="18" s="1"/>
  <c r="O223" i="18"/>
  <c r="P223" i="18" s="1"/>
  <c r="O222" i="18"/>
  <c r="P222" i="18" s="1"/>
  <c r="O221" i="18"/>
  <c r="P221" i="18" s="1"/>
  <c r="O220" i="18"/>
  <c r="P220" i="18" s="1"/>
  <c r="O219" i="18"/>
  <c r="P219" i="18" s="1"/>
  <c r="O218" i="18"/>
  <c r="P218" i="18" s="1"/>
  <c r="O217" i="18"/>
  <c r="P217" i="18" s="1"/>
  <c r="O216" i="18"/>
  <c r="P216" i="18" s="1"/>
  <c r="O215" i="18"/>
  <c r="P215" i="18" s="1"/>
  <c r="O214" i="18"/>
  <c r="P214" i="18" s="1"/>
  <c r="O213" i="18"/>
  <c r="P213" i="18" s="1"/>
  <c r="O212" i="18"/>
  <c r="P212" i="18" s="1"/>
  <c r="O211" i="18"/>
  <c r="P211" i="18" s="1"/>
  <c r="O210" i="18"/>
  <c r="P210" i="18" s="1"/>
  <c r="O209" i="18"/>
  <c r="P209" i="18" s="1"/>
  <c r="O208" i="18"/>
  <c r="P208" i="18" s="1"/>
  <c r="O207" i="18"/>
  <c r="P207" i="18" s="1"/>
  <c r="O206" i="18"/>
  <c r="P206" i="18" s="1"/>
  <c r="O205" i="18"/>
  <c r="P205" i="18" s="1"/>
  <c r="O204" i="18"/>
  <c r="P204" i="18" s="1"/>
  <c r="O203" i="18"/>
  <c r="P203" i="18" s="1"/>
  <c r="O202" i="18"/>
  <c r="P202" i="18" s="1"/>
  <c r="O201" i="18"/>
  <c r="P201" i="18" s="1"/>
  <c r="O200" i="18"/>
  <c r="P200" i="18" s="1"/>
  <c r="O199" i="18"/>
  <c r="P199" i="18" s="1"/>
  <c r="O198" i="18"/>
  <c r="P198" i="18" s="1"/>
  <c r="O197" i="18"/>
  <c r="P197" i="18" s="1"/>
  <c r="O196" i="18"/>
  <c r="P196" i="18" s="1"/>
  <c r="O195" i="18"/>
  <c r="P195" i="18" s="1"/>
  <c r="O194" i="18"/>
  <c r="P194" i="18" s="1"/>
  <c r="O193" i="18"/>
  <c r="P193" i="18" s="1"/>
  <c r="O192" i="18"/>
  <c r="P192" i="18" s="1"/>
  <c r="O191" i="18"/>
  <c r="P191" i="18" s="1"/>
  <c r="O190" i="18"/>
  <c r="P190" i="18" s="1"/>
  <c r="O189" i="18"/>
  <c r="P189" i="18" s="1"/>
  <c r="O188" i="18"/>
  <c r="P188" i="18" s="1"/>
  <c r="O187" i="18"/>
  <c r="P187" i="18" s="1"/>
  <c r="O186" i="18"/>
  <c r="P186" i="18" s="1"/>
  <c r="O185" i="18"/>
  <c r="P185" i="18" s="1"/>
  <c r="O184" i="18"/>
  <c r="P184" i="18" s="1"/>
  <c r="O183" i="18"/>
  <c r="P183" i="18" s="1"/>
  <c r="O182" i="18"/>
  <c r="P182" i="18" s="1"/>
  <c r="O181" i="18"/>
  <c r="P181" i="18" s="1"/>
  <c r="O180" i="18"/>
  <c r="P180" i="18" s="1"/>
  <c r="O179" i="18"/>
  <c r="P179" i="18" s="1"/>
  <c r="O178" i="18"/>
  <c r="P178" i="18" s="1"/>
  <c r="O177" i="18"/>
  <c r="P177" i="18" s="1"/>
  <c r="O176" i="18"/>
  <c r="P176" i="18" s="1"/>
  <c r="O175" i="18"/>
  <c r="P175" i="18" s="1"/>
  <c r="O174" i="18"/>
  <c r="P174" i="18" s="1"/>
  <c r="O173" i="18"/>
  <c r="P173" i="18" s="1"/>
  <c r="O172" i="18"/>
  <c r="P172" i="18" s="1"/>
  <c r="O171" i="18"/>
  <c r="O170" i="18"/>
  <c r="P170" i="18" s="1"/>
  <c r="O169" i="18"/>
  <c r="P169" i="18" s="1"/>
  <c r="O168" i="18"/>
  <c r="P168" i="18" s="1"/>
  <c r="O167" i="18"/>
  <c r="P167" i="18" s="1"/>
  <c r="O166" i="18"/>
  <c r="P166" i="18" s="1"/>
  <c r="O165" i="18"/>
  <c r="O164" i="18"/>
  <c r="P164" i="18" s="1"/>
  <c r="O163" i="18"/>
  <c r="P163" i="18" s="1"/>
  <c r="O162" i="18"/>
  <c r="P162" i="18" s="1"/>
  <c r="O161" i="18"/>
  <c r="P161" i="18" s="1"/>
  <c r="O160" i="18"/>
  <c r="P160" i="18" s="1"/>
  <c r="O159" i="18"/>
  <c r="P159" i="18" s="1"/>
  <c r="O158" i="18"/>
  <c r="P158" i="18" s="1"/>
  <c r="O157" i="18"/>
  <c r="O156" i="18"/>
  <c r="P156" i="18" s="1"/>
  <c r="O155" i="18"/>
  <c r="P155" i="18" s="1"/>
  <c r="O154" i="18"/>
  <c r="P154" i="18" s="1"/>
  <c r="O153" i="18"/>
  <c r="P153" i="18" s="1"/>
  <c r="O152" i="18"/>
  <c r="P152" i="18" s="1"/>
  <c r="O151" i="18"/>
  <c r="P151" i="18" s="1"/>
  <c r="O150" i="18"/>
  <c r="P150" i="18" s="1"/>
  <c r="O149" i="18"/>
  <c r="P149" i="18" s="1"/>
  <c r="O148" i="18"/>
  <c r="P148" i="18" s="1"/>
  <c r="O147" i="18"/>
  <c r="P147" i="18" s="1"/>
  <c r="O146" i="18"/>
  <c r="P146" i="18" s="1"/>
  <c r="O145" i="18"/>
  <c r="P145" i="18" s="1"/>
  <c r="O144" i="18"/>
  <c r="P144" i="18" s="1"/>
  <c r="O143" i="18"/>
  <c r="O142" i="18"/>
  <c r="P142" i="18" s="1"/>
  <c r="O140" i="18"/>
  <c r="P140" i="18" s="1"/>
  <c r="O139" i="18"/>
  <c r="P139" i="18" s="1"/>
  <c r="O138" i="18"/>
  <c r="P138" i="18" s="1"/>
  <c r="O137" i="18"/>
  <c r="P137" i="18" s="1"/>
  <c r="O136" i="18"/>
  <c r="P136" i="18" s="1"/>
  <c r="O135" i="18"/>
  <c r="P135" i="18" s="1"/>
  <c r="O134" i="18"/>
  <c r="P134" i="18" s="1"/>
  <c r="O133" i="18"/>
  <c r="P133" i="18" s="1"/>
  <c r="O132" i="18"/>
  <c r="P132" i="18" s="1"/>
  <c r="O131" i="18"/>
  <c r="P131" i="18" s="1"/>
  <c r="O141" i="18"/>
  <c r="P141" i="18" s="1"/>
  <c r="O130" i="18"/>
  <c r="P130" i="18" s="1"/>
  <c r="O129" i="18"/>
  <c r="P129" i="18" s="1"/>
  <c r="O128" i="18"/>
  <c r="P128" i="18" s="1"/>
  <c r="O127" i="18"/>
  <c r="O126" i="18"/>
  <c r="P126" i="18" s="1"/>
  <c r="O125" i="18"/>
  <c r="P125" i="18" s="1"/>
  <c r="O124" i="18"/>
  <c r="P124" i="18" s="1"/>
  <c r="O123" i="18"/>
  <c r="P123" i="18" s="1"/>
  <c r="O122" i="18"/>
  <c r="P122" i="18" s="1"/>
  <c r="O121" i="18"/>
  <c r="P121" i="18" s="1"/>
  <c r="O120" i="18"/>
  <c r="P120" i="18" s="1"/>
  <c r="O119" i="18"/>
  <c r="P119" i="18" s="1"/>
  <c r="O118" i="18"/>
  <c r="P118" i="18" s="1"/>
  <c r="O117" i="18"/>
  <c r="P117" i="18" s="1"/>
  <c r="O116" i="18"/>
  <c r="O115" i="18"/>
  <c r="P115" i="18" s="1"/>
  <c r="O114" i="18"/>
  <c r="P114" i="18" s="1"/>
  <c r="O113" i="18"/>
  <c r="P113" i="18" s="1"/>
  <c r="O112" i="18"/>
  <c r="P112" i="18" s="1"/>
  <c r="O111" i="18"/>
  <c r="P111" i="18" s="1"/>
  <c r="O110" i="18"/>
  <c r="P110" i="18" s="1"/>
  <c r="O109" i="18"/>
  <c r="P109" i="18" s="1"/>
  <c r="O108" i="18"/>
  <c r="P108" i="18" s="1"/>
  <c r="O107" i="18"/>
  <c r="P107" i="18" s="1"/>
  <c r="O106" i="18"/>
  <c r="P106" i="18" s="1"/>
  <c r="O105" i="18"/>
  <c r="P105" i="18" s="1"/>
  <c r="O104" i="18"/>
  <c r="P104" i="18" s="1"/>
  <c r="O103" i="18"/>
  <c r="P103" i="18" s="1"/>
  <c r="O102" i="18"/>
  <c r="P102" i="18" s="1"/>
  <c r="O101" i="18"/>
  <c r="P101" i="18" s="1"/>
  <c r="O100" i="18"/>
  <c r="P100" i="18" s="1"/>
  <c r="O99" i="18"/>
  <c r="P99" i="18" s="1"/>
  <c r="O98" i="18"/>
  <c r="P98" i="18" s="1"/>
  <c r="O97" i="18"/>
  <c r="P97" i="18" s="1"/>
  <c r="O96" i="18"/>
  <c r="P96" i="18" s="1"/>
  <c r="O95" i="18"/>
  <c r="P95" i="18" s="1"/>
  <c r="O94" i="18"/>
  <c r="P94" i="18" s="1"/>
  <c r="O93" i="18"/>
  <c r="P93" i="18" s="1"/>
  <c r="O92" i="18"/>
  <c r="P92" i="18" s="1"/>
  <c r="O91" i="18"/>
  <c r="P91" i="18" s="1"/>
  <c r="O90" i="18"/>
  <c r="P90" i="18" s="1"/>
  <c r="O89" i="18"/>
  <c r="P89" i="18" s="1"/>
  <c r="O88" i="18"/>
  <c r="P88" i="18" s="1"/>
  <c r="O87" i="18"/>
  <c r="P87" i="18" s="1"/>
  <c r="O86" i="18"/>
  <c r="P86" i="18" s="1"/>
  <c r="O85" i="18"/>
  <c r="P85" i="18" s="1"/>
  <c r="O84" i="18"/>
  <c r="O83" i="18"/>
  <c r="P83" i="18" s="1"/>
  <c r="O82" i="18"/>
  <c r="O81" i="18"/>
  <c r="P81" i="18" s="1"/>
  <c r="O80" i="18"/>
  <c r="P80" i="18" s="1"/>
  <c r="O79" i="18"/>
  <c r="P79" i="18" s="1"/>
  <c r="O78" i="18"/>
  <c r="O77" i="18"/>
  <c r="P77" i="18" s="1"/>
  <c r="O76" i="18"/>
  <c r="O75" i="18"/>
  <c r="P75" i="18" s="1"/>
  <c r="O74" i="18"/>
  <c r="P74" i="18" s="1"/>
  <c r="O73" i="18"/>
  <c r="P73" i="18" s="1"/>
  <c r="O72" i="18"/>
  <c r="P72" i="18" s="1"/>
  <c r="O71" i="18"/>
  <c r="O70" i="18"/>
  <c r="P70" i="18" s="1"/>
  <c r="O69" i="18"/>
  <c r="P69" i="18" s="1"/>
  <c r="O68" i="18"/>
  <c r="P68" i="18" s="1"/>
  <c r="O67" i="18"/>
  <c r="O66" i="18"/>
  <c r="P66" i="18" s="1"/>
  <c r="O65" i="18"/>
  <c r="P65" i="18" s="1"/>
  <c r="O64" i="18"/>
  <c r="P64" i="18" s="1"/>
  <c r="O63" i="18"/>
  <c r="P63" i="18" s="1"/>
  <c r="O62" i="18"/>
  <c r="O61" i="18"/>
  <c r="P61" i="18" s="1"/>
  <c r="O60" i="18"/>
  <c r="P60" i="18" s="1"/>
  <c r="O59" i="18"/>
  <c r="P59" i="18" s="1"/>
  <c r="O58" i="18"/>
  <c r="P58" i="18" s="1"/>
  <c r="O57" i="18"/>
  <c r="P57" i="18" s="1"/>
  <c r="O56" i="18"/>
  <c r="O55" i="18"/>
  <c r="P55" i="18" s="1"/>
  <c r="O54" i="18"/>
  <c r="O53" i="18"/>
  <c r="P53" i="18" s="1"/>
  <c r="O52" i="18"/>
  <c r="O51" i="18"/>
  <c r="O50" i="18"/>
  <c r="O49" i="18"/>
  <c r="P49" i="18" s="1"/>
  <c r="O48" i="18"/>
  <c r="P48" i="18" s="1"/>
  <c r="O47" i="18"/>
  <c r="P47" i="18" s="1"/>
  <c r="O46" i="18"/>
  <c r="P46" i="18" s="1"/>
  <c r="O45" i="18"/>
  <c r="O44" i="18"/>
  <c r="P44" i="18" s="1"/>
  <c r="O43" i="18"/>
  <c r="P43" i="18" s="1"/>
  <c r="O42" i="18"/>
  <c r="P42" i="18" s="1"/>
  <c r="O41" i="18"/>
  <c r="O40" i="18"/>
  <c r="P40" i="18" s="1"/>
  <c r="O39" i="18"/>
  <c r="P39" i="18" s="1"/>
  <c r="O38" i="18"/>
  <c r="P38" i="18" s="1"/>
  <c r="O37" i="18"/>
  <c r="P37" i="18" s="1"/>
  <c r="O36" i="18"/>
  <c r="P36" i="18" s="1"/>
  <c r="O35" i="18"/>
  <c r="P35" i="18" s="1"/>
  <c r="O34" i="18"/>
  <c r="P34" i="18" s="1"/>
  <c r="O33" i="18"/>
  <c r="O32" i="18"/>
  <c r="P32" i="18" s="1"/>
  <c r="O31" i="18"/>
  <c r="P31" i="18" s="1"/>
  <c r="O30" i="18"/>
  <c r="P30" i="18" s="1"/>
  <c r="O29" i="18"/>
  <c r="P29" i="18" s="1"/>
  <c r="O28" i="18"/>
  <c r="P28" i="18" s="1"/>
  <c r="O27" i="18"/>
  <c r="O26" i="18"/>
  <c r="P26" i="18" s="1"/>
  <c r="O25" i="18"/>
  <c r="O24" i="18"/>
  <c r="P24" i="18" s="1"/>
  <c r="O23" i="18"/>
  <c r="O22" i="18"/>
  <c r="P22" i="18" s="1"/>
  <c r="O21" i="18"/>
  <c r="P21" i="18" s="1"/>
  <c r="O20" i="18"/>
  <c r="P20" i="18" s="1"/>
  <c r="O19" i="18"/>
  <c r="P19" i="18" s="1"/>
  <c r="O18" i="18"/>
  <c r="O17" i="18"/>
  <c r="P17" i="18" s="1"/>
  <c r="O16" i="18"/>
  <c r="P16" i="18" s="1"/>
  <c r="O15" i="18"/>
  <c r="O14" i="18"/>
  <c r="P14" i="18" s="1"/>
  <c r="O12" i="18"/>
  <c r="O11" i="18"/>
  <c r="P11" i="18" s="1"/>
  <c r="O10" i="18"/>
  <c r="P10" i="18" s="1"/>
  <c r="O9" i="18"/>
  <c r="P9" i="18" s="1"/>
  <c r="O8" i="18"/>
  <c r="P8" i="18" s="1"/>
  <c r="O7" i="18"/>
  <c r="P7" i="18" s="1"/>
  <c r="O6" i="18"/>
  <c r="O5" i="18"/>
  <c r="O4" i="18"/>
  <c r="O3" i="18"/>
  <c r="P3" i="18" s="1"/>
  <c r="L3" i="18"/>
  <c r="O2" i="18"/>
  <c r="L2" i="18"/>
  <c r="M537" i="18"/>
  <c r="N427" i="18"/>
  <c r="N137" i="18"/>
  <c r="N625" i="18"/>
  <c r="N114" i="18"/>
  <c r="N635" i="18"/>
  <c r="M20" i="18"/>
  <c r="M44" i="18"/>
  <c r="M76" i="18"/>
  <c r="M90" i="18"/>
  <c r="M120" i="18"/>
  <c r="M139" i="18"/>
  <c r="M154" i="18"/>
  <c r="M174" i="18"/>
  <c r="N210" i="18"/>
  <c r="N238" i="18"/>
  <c r="N307" i="18"/>
  <c r="N317" i="18"/>
  <c r="N351" i="18"/>
  <c r="N357" i="18"/>
  <c r="N367" i="18"/>
  <c r="N389" i="18"/>
  <c r="N445" i="18"/>
  <c r="N455" i="18"/>
  <c r="N552" i="18"/>
  <c r="N560" i="18"/>
  <c r="N576" i="18"/>
  <c r="N637" i="18"/>
  <c r="M14" i="18"/>
  <c r="M34" i="18"/>
  <c r="M58" i="18"/>
  <c r="M124" i="18"/>
  <c r="M133" i="18"/>
  <c r="M152" i="18"/>
  <c r="M170" i="18"/>
  <c r="M192" i="18"/>
  <c r="M202" i="18"/>
  <c r="M224" i="18"/>
  <c r="M236" i="18"/>
  <c r="M248" i="18"/>
  <c r="N264" i="18"/>
  <c r="M293" i="18"/>
  <c r="M305" i="18"/>
  <c r="M327" i="18"/>
  <c r="M343" i="18"/>
  <c r="M379" i="18"/>
  <c r="M407" i="18"/>
  <c r="M417" i="18"/>
  <c r="M431" i="18"/>
  <c r="M443" i="18"/>
  <c r="M465" i="18"/>
  <c r="M475" i="18"/>
  <c r="M485" i="18"/>
  <c r="M508" i="18"/>
  <c r="N536" i="18"/>
  <c r="M546" i="18"/>
  <c r="N584" i="18"/>
  <c r="N592" i="18"/>
  <c r="N600" i="18"/>
  <c r="N609" i="18"/>
  <c r="N623" i="18"/>
  <c r="M631" i="18"/>
  <c r="N54" i="18"/>
  <c r="N96" i="18"/>
  <c r="N116" i="18"/>
  <c r="N158" i="18"/>
  <c r="M204" i="18"/>
  <c r="N226" i="18"/>
  <c r="N260" i="18"/>
  <c r="M281" i="18"/>
  <c r="N301" i="18"/>
  <c r="M375" i="18"/>
  <c r="N409" i="18"/>
  <c r="N459" i="18"/>
  <c r="M498" i="18"/>
  <c r="N510" i="18"/>
  <c r="N520" i="18"/>
  <c r="N532" i="18"/>
  <c r="N568" i="18"/>
  <c r="M6" i="18"/>
  <c r="N24" i="18"/>
  <c r="N74" i="18"/>
  <c r="N18" i="18"/>
  <c r="M38" i="18"/>
  <c r="N46" i="18"/>
  <c r="N62" i="18"/>
  <c r="N84" i="18"/>
  <c r="N98" i="18"/>
  <c r="N113" i="18"/>
  <c r="M118" i="18"/>
  <c r="N126" i="18"/>
  <c r="M148" i="18"/>
  <c r="M160" i="18"/>
  <c r="M176" i="18"/>
  <c r="N200" i="18"/>
  <c r="M218" i="18"/>
  <c r="M252" i="18"/>
  <c r="M262" i="18"/>
  <c r="N272" i="18"/>
  <c r="M285" i="18"/>
  <c r="M299" i="18"/>
  <c r="M311" i="18"/>
  <c r="N319" i="18"/>
  <c r="M341" i="18"/>
  <c r="M353" i="18"/>
  <c r="M361" i="18"/>
  <c r="M369" i="18"/>
  <c r="M383" i="18"/>
  <c r="M393" i="18"/>
  <c r="M411" i="18"/>
  <c r="M447" i="18"/>
  <c r="M457" i="18"/>
  <c r="M473" i="18"/>
  <c r="M500" i="18"/>
  <c r="M512" i="18"/>
  <c r="M528" i="18"/>
  <c r="N554" i="18"/>
  <c r="N562" i="18"/>
  <c r="N570" i="18"/>
  <c r="N578" i="18"/>
  <c r="M12" i="18"/>
  <c r="N36" i="18"/>
  <c r="N66" i="18"/>
  <c r="N92" i="18"/>
  <c r="M112" i="18"/>
  <c r="M142" i="18"/>
  <c r="M159" i="18"/>
  <c r="M164" i="18"/>
  <c r="N180" i="18"/>
  <c r="M190" i="18"/>
  <c r="N199" i="18"/>
  <c r="M212" i="18"/>
  <c r="M228" i="18"/>
  <c r="N240" i="18"/>
  <c r="N250" i="18"/>
  <c r="N266" i="18"/>
  <c r="N291" i="18"/>
  <c r="N303" i="18"/>
  <c r="N325" i="18"/>
  <c r="N335" i="18"/>
  <c r="N377" i="18"/>
  <c r="N397" i="18"/>
  <c r="M405" i="18"/>
  <c r="M419" i="18"/>
  <c r="M429" i="18"/>
  <c r="N439" i="18"/>
  <c r="M461" i="18"/>
  <c r="M471" i="18"/>
  <c r="M483" i="18"/>
  <c r="M491" i="18"/>
  <c r="M516" i="18"/>
  <c r="N534" i="18"/>
  <c r="M544" i="18"/>
  <c r="N582" i="18"/>
  <c r="M590" i="18"/>
  <c r="N598" i="18"/>
  <c r="M607" i="18"/>
  <c r="M617" i="18"/>
  <c r="M629" i="18"/>
  <c r="P145" i="4"/>
  <c r="P146" i="4"/>
  <c r="O145" i="4"/>
  <c r="O146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44" i="4"/>
  <c r="P45" i="4"/>
  <c r="P46" i="4"/>
  <c r="P47" i="4"/>
  <c r="P48" i="4"/>
  <c r="P49" i="4"/>
  <c r="P50" i="4"/>
  <c r="P51" i="4"/>
  <c r="P52" i="4"/>
  <c r="P53" i="4"/>
  <c r="P54" i="4"/>
  <c r="P55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AF11" i="12"/>
  <c r="AF13" i="12"/>
  <c r="AF14" i="12"/>
  <c r="AF15" i="12"/>
  <c r="AF16" i="12"/>
  <c r="AF17" i="12"/>
  <c r="AF18" i="12"/>
  <c r="AF19" i="12"/>
  <c r="AF20" i="12"/>
  <c r="AF21" i="12"/>
  <c r="AF22" i="12"/>
  <c r="AF23" i="12"/>
  <c r="AF25" i="12"/>
  <c r="AF26" i="12"/>
  <c r="AF27" i="12"/>
  <c r="AF28" i="12"/>
  <c r="AF29" i="12"/>
  <c r="AG29" i="12" s="1"/>
  <c r="AF31" i="12"/>
  <c r="AF32" i="12"/>
  <c r="AF33" i="12"/>
  <c r="AF35" i="12"/>
  <c r="AF36" i="12"/>
  <c r="AF37" i="12"/>
  <c r="AF38" i="12"/>
  <c r="AF40" i="12"/>
  <c r="AF45" i="12"/>
  <c r="AF46" i="12"/>
  <c r="AF47" i="12"/>
  <c r="AF49" i="12"/>
  <c r="AF52" i="12"/>
  <c r="AF54" i="12"/>
  <c r="AF55" i="12"/>
  <c r="AF59" i="12"/>
  <c r="AF60" i="12"/>
  <c r="AF61" i="12"/>
  <c r="AF62" i="12"/>
  <c r="AF63" i="12"/>
  <c r="AF64" i="12"/>
  <c r="AF65" i="12"/>
  <c r="AF66" i="12"/>
  <c r="AF67" i="12"/>
  <c r="AF73" i="12"/>
  <c r="AF74" i="12"/>
  <c r="AF75" i="12"/>
  <c r="AF76" i="12"/>
  <c r="AF85" i="12"/>
  <c r="AF86" i="12"/>
  <c r="AF87" i="12"/>
  <c r="AF88" i="12"/>
  <c r="AF90" i="12"/>
  <c r="AF92" i="12"/>
  <c r="AF93" i="12"/>
  <c r="AF95" i="12"/>
  <c r="AF96" i="12"/>
  <c r="AF97" i="12"/>
  <c r="AF100" i="12"/>
  <c r="AF101" i="12"/>
  <c r="AF102" i="12"/>
  <c r="AF105" i="12"/>
  <c r="AF106" i="12"/>
  <c r="AF107" i="12"/>
  <c r="AF109" i="12"/>
  <c r="AF110" i="12"/>
  <c r="AF111" i="12"/>
  <c r="AF112" i="12"/>
  <c r="AF113" i="12"/>
  <c r="AF114" i="12"/>
  <c r="AF115" i="12"/>
  <c r="AF116" i="12"/>
  <c r="AF120" i="12"/>
  <c r="AF121" i="12"/>
  <c r="AF123" i="12"/>
  <c r="AF125" i="12"/>
  <c r="AF126" i="12"/>
  <c r="AF127" i="12"/>
  <c r="AF130" i="12"/>
  <c r="AF131" i="12"/>
  <c r="AF132" i="12"/>
  <c r="AF144" i="12"/>
  <c r="AF147" i="12"/>
  <c r="AF151" i="12"/>
  <c r="AF153" i="12"/>
  <c r="AF154" i="12"/>
  <c r="AF156" i="12"/>
  <c r="P94" i="4"/>
  <c r="O94" i="4"/>
  <c r="P93" i="4"/>
  <c r="O93" i="4"/>
  <c r="P36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O165" i="4"/>
  <c r="O166" i="4"/>
  <c r="O167" i="4"/>
  <c r="O168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P144" i="4"/>
  <c r="P147" i="4"/>
  <c r="P148" i="4"/>
  <c r="P149" i="4"/>
  <c r="O144" i="4"/>
  <c r="O147" i="4"/>
  <c r="O148" i="4"/>
  <c r="O149" i="4"/>
  <c r="P37" i="4"/>
  <c r="P38" i="4"/>
  <c r="P39" i="4"/>
  <c r="P40" i="4"/>
  <c r="P41" i="4"/>
  <c r="P42" i="4"/>
  <c r="P43" i="4"/>
  <c r="P90" i="4"/>
  <c r="P91" i="4"/>
  <c r="P92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41" i="4"/>
  <c r="O42" i="4"/>
  <c r="O43" i="4"/>
  <c r="O90" i="4"/>
  <c r="O91" i="4"/>
  <c r="O92" i="4"/>
  <c r="O40" i="4"/>
  <c r="O39" i="4"/>
  <c r="O38" i="4"/>
  <c r="O37" i="4"/>
  <c r="O36" i="4"/>
  <c r="S11" i="12"/>
  <c r="S12" i="12"/>
  <c r="S13" i="12"/>
  <c r="S14" i="12"/>
  <c r="S15" i="12"/>
  <c r="S16" i="12"/>
  <c r="S17" i="12"/>
  <c r="S18" i="12"/>
  <c r="S19" i="12"/>
  <c r="S20" i="12"/>
  <c r="S21" i="12"/>
  <c r="S22" i="12"/>
  <c r="S23" i="12"/>
  <c r="S25" i="12"/>
  <c r="S26" i="12"/>
  <c r="S27" i="12"/>
  <c r="S28" i="12"/>
  <c r="P122" i="4"/>
  <c r="P121" i="4"/>
  <c r="P120" i="4"/>
  <c r="P123" i="4"/>
  <c r="P124" i="4"/>
  <c r="P125" i="4"/>
  <c r="P128" i="4"/>
  <c r="P129" i="4"/>
  <c r="P130" i="4"/>
  <c r="P131" i="4"/>
  <c r="P132" i="4"/>
  <c r="P133" i="4"/>
  <c r="P134" i="4"/>
  <c r="P135" i="4"/>
  <c r="P136" i="4"/>
  <c r="P137" i="4"/>
  <c r="P127" i="4"/>
  <c r="P138" i="4"/>
  <c r="P126" i="4"/>
  <c r="P139" i="4"/>
  <c r="P140" i="4"/>
  <c r="P141" i="4"/>
  <c r="P142" i="4"/>
  <c r="P143" i="4"/>
  <c r="O128" i="4"/>
  <c r="O129" i="4"/>
  <c r="O130" i="4"/>
  <c r="O131" i="4"/>
  <c r="O132" i="4"/>
  <c r="O133" i="4"/>
  <c r="O134" i="4"/>
  <c r="O135" i="4"/>
  <c r="O136" i="4"/>
  <c r="O137" i="4"/>
  <c r="O127" i="4"/>
  <c r="O138" i="4"/>
  <c r="O126" i="4"/>
  <c r="O139" i="4"/>
  <c r="O140" i="4"/>
  <c r="O141" i="4"/>
  <c r="O142" i="4"/>
  <c r="O143" i="4"/>
  <c r="O122" i="4"/>
  <c r="O121" i="4"/>
  <c r="O120" i="4"/>
  <c r="O123" i="4"/>
  <c r="O124" i="4"/>
  <c r="O125" i="4"/>
  <c r="S10" i="12"/>
  <c r="P145" i="6"/>
  <c r="O145" i="6"/>
  <c r="P144" i="6"/>
  <c r="O144" i="6"/>
  <c r="P143" i="6"/>
  <c r="O143" i="6"/>
  <c r="P142" i="6"/>
  <c r="O142" i="6"/>
  <c r="P141" i="6"/>
  <c r="O141" i="6"/>
  <c r="P140" i="6"/>
  <c r="O140" i="6"/>
  <c r="P139" i="6"/>
  <c r="O139" i="6"/>
  <c r="P138" i="6"/>
  <c r="O138" i="6"/>
  <c r="P137" i="6"/>
  <c r="O137" i="6"/>
  <c r="P136" i="6"/>
  <c r="O136" i="6"/>
  <c r="P135" i="6"/>
  <c r="O135" i="6"/>
  <c r="P134" i="6"/>
  <c r="O134" i="6"/>
  <c r="P133" i="6"/>
  <c r="O133" i="6"/>
  <c r="P132" i="6"/>
  <c r="O132" i="6"/>
  <c r="P131" i="6"/>
  <c r="O131" i="6"/>
  <c r="O88" i="6"/>
  <c r="P88" i="6"/>
  <c r="O89" i="6"/>
  <c r="P89" i="6"/>
  <c r="O90" i="6"/>
  <c r="P90" i="6"/>
  <c r="O91" i="6"/>
  <c r="P91" i="6"/>
  <c r="O92" i="6"/>
  <c r="P92" i="6"/>
  <c r="O93" i="6"/>
  <c r="P93" i="6"/>
  <c r="O94" i="6"/>
  <c r="P94" i="6"/>
  <c r="O95" i="6"/>
  <c r="P95" i="6"/>
  <c r="O96" i="6"/>
  <c r="P96" i="6"/>
  <c r="O97" i="6"/>
  <c r="P97" i="6"/>
  <c r="O98" i="6"/>
  <c r="P98" i="6"/>
  <c r="O99" i="6"/>
  <c r="P99" i="6"/>
  <c r="O100" i="6"/>
  <c r="P100" i="6"/>
  <c r="O101" i="6"/>
  <c r="P101" i="6"/>
  <c r="O102" i="6"/>
  <c r="P102" i="6"/>
  <c r="O103" i="6"/>
  <c r="P103" i="6"/>
  <c r="O104" i="6"/>
  <c r="P104" i="6"/>
  <c r="O105" i="6"/>
  <c r="P105" i="6"/>
  <c r="O106" i="6"/>
  <c r="P106" i="6"/>
  <c r="O107" i="6"/>
  <c r="P107" i="6"/>
  <c r="O108" i="6"/>
  <c r="P108" i="6"/>
  <c r="O109" i="6"/>
  <c r="P109" i="6"/>
  <c r="O110" i="6"/>
  <c r="P110" i="6"/>
  <c r="O111" i="6"/>
  <c r="P111" i="6"/>
  <c r="O112" i="6"/>
  <c r="P112" i="6"/>
  <c r="O113" i="6"/>
  <c r="P113" i="6"/>
  <c r="O114" i="6"/>
  <c r="P114" i="6"/>
  <c r="O115" i="6"/>
  <c r="P115" i="6"/>
  <c r="O116" i="6"/>
  <c r="P116" i="6"/>
  <c r="O117" i="6"/>
  <c r="P117" i="6"/>
  <c r="O118" i="6"/>
  <c r="P118" i="6"/>
  <c r="O119" i="6"/>
  <c r="P119" i="6"/>
  <c r="O120" i="6"/>
  <c r="P120" i="6"/>
  <c r="O121" i="6"/>
  <c r="P121" i="6"/>
  <c r="O122" i="6"/>
  <c r="P122" i="6"/>
  <c r="O123" i="6"/>
  <c r="P123" i="6"/>
  <c r="O124" i="6"/>
  <c r="P124" i="6"/>
  <c r="O125" i="6"/>
  <c r="P125" i="6"/>
  <c r="O126" i="6"/>
  <c r="P126" i="6"/>
  <c r="O127" i="6"/>
  <c r="P127" i="6"/>
  <c r="O128" i="6"/>
  <c r="P128" i="6"/>
  <c r="O129" i="6"/>
  <c r="P129" i="6"/>
  <c r="O130" i="6"/>
  <c r="P130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3" i="6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3" i="6"/>
  <c r="P115" i="4"/>
  <c r="P116" i="4"/>
  <c r="P117" i="4"/>
  <c r="P118" i="4"/>
  <c r="P119" i="4"/>
  <c r="P114" i="4"/>
  <c r="O115" i="4"/>
  <c r="O116" i="4"/>
  <c r="O117" i="4"/>
  <c r="O118" i="4"/>
  <c r="O119" i="4"/>
  <c r="O114" i="4"/>
  <c r="AG133" i="12" l="1"/>
  <c r="P979" i="18"/>
  <c r="M55" i="18"/>
  <c r="M107" i="18"/>
  <c r="AG208" i="12"/>
  <c r="AG108" i="12"/>
  <c r="AG117" i="12"/>
  <c r="Q93" i="12"/>
  <c r="Q97" i="12"/>
  <c r="Q101" i="12"/>
  <c r="Q105" i="12"/>
  <c r="Q110" i="12"/>
  <c r="Q114" i="12"/>
  <c r="Q119" i="12"/>
  <c r="Q123" i="12"/>
  <c r="Q127" i="12"/>
  <c r="Q131" i="12"/>
  <c r="Q137" i="12"/>
  <c r="Q141" i="12"/>
  <c r="Q145" i="12"/>
  <c r="Q149" i="12"/>
  <c r="Q154" i="12"/>
  <c r="Q158" i="12"/>
  <c r="Q162" i="12"/>
  <c r="Q166" i="12"/>
  <c r="Q170" i="12"/>
  <c r="Q174" i="12"/>
  <c r="Q178" i="12"/>
  <c r="Q182" i="12"/>
  <c r="Q186" i="12"/>
  <c r="Q190" i="12"/>
  <c r="Q194" i="12"/>
  <c r="Q94" i="12"/>
  <c r="Q98" i="12"/>
  <c r="Q102" i="12"/>
  <c r="Q106" i="12"/>
  <c r="Q111" i="12"/>
  <c r="Q115" i="12"/>
  <c r="Q120" i="12"/>
  <c r="Q124" i="12"/>
  <c r="Q128" i="12"/>
  <c r="Q132" i="12"/>
  <c r="Q138" i="12"/>
  <c r="Q142" i="12"/>
  <c r="Q146" i="12"/>
  <c r="Q151" i="12"/>
  <c r="Q155" i="12"/>
  <c r="Q159" i="12"/>
  <c r="Q163" i="12"/>
  <c r="Q167" i="12"/>
  <c r="Q171" i="12"/>
  <c r="Q175" i="12"/>
  <c r="Q179" i="12"/>
  <c r="Q183" i="12"/>
  <c r="Q187" i="12"/>
  <c r="Q191" i="12"/>
  <c r="Q195" i="12"/>
  <c r="Q92" i="12"/>
  <c r="Q100" i="12"/>
  <c r="Q109" i="12"/>
  <c r="Q118" i="12"/>
  <c r="Q126" i="12"/>
  <c r="Q136" i="12"/>
  <c r="Q144" i="12"/>
  <c r="Q153" i="12"/>
  <c r="Q161" i="12"/>
  <c r="Q169" i="12"/>
  <c r="Q177" i="12"/>
  <c r="Q185" i="12"/>
  <c r="Q95" i="12"/>
  <c r="Q103" i="12"/>
  <c r="Q112" i="12"/>
  <c r="Q121" i="12"/>
  <c r="Q129" i="12"/>
  <c r="Q139" i="12"/>
  <c r="Q147" i="12"/>
  <c r="Q156" i="12"/>
  <c r="Q164" i="12"/>
  <c r="Q172" i="12"/>
  <c r="Q180" i="12"/>
  <c r="Q188" i="12"/>
  <c r="Q196" i="12"/>
  <c r="Q200" i="12"/>
  <c r="Q204" i="12"/>
  <c r="Q209" i="12"/>
  <c r="Q213" i="12"/>
  <c r="O93" i="12"/>
  <c r="O97" i="12"/>
  <c r="O101" i="12"/>
  <c r="O105" i="12"/>
  <c r="O110" i="12"/>
  <c r="O114" i="12"/>
  <c r="O119" i="12"/>
  <c r="O123" i="12"/>
  <c r="O127" i="12"/>
  <c r="O131" i="12"/>
  <c r="O137" i="12"/>
  <c r="O141" i="12"/>
  <c r="O145" i="12"/>
  <c r="O149" i="12"/>
  <c r="O154" i="12"/>
  <c r="O158" i="12"/>
  <c r="O162" i="12"/>
  <c r="O166" i="12"/>
  <c r="O170" i="12"/>
  <c r="O174" i="12"/>
  <c r="O178" i="12"/>
  <c r="O182" i="12"/>
  <c r="O186" i="12"/>
  <c r="O190" i="12"/>
  <c r="O194" i="12"/>
  <c r="M92" i="12"/>
  <c r="M96" i="12"/>
  <c r="M100" i="12"/>
  <c r="M104" i="12"/>
  <c r="M109" i="12"/>
  <c r="M113" i="12"/>
  <c r="M118" i="12"/>
  <c r="M122" i="12"/>
  <c r="M126" i="12"/>
  <c r="M130" i="12"/>
  <c r="M136" i="12"/>
  <c r="M140" i="12"/>
  <c r="M144" i="12"/>
  <c r="Q96" i="12"/>
  <c r="Q113" i="12"/>
  <c r="Q130" i="12"/>
  <c r="Q148" i="12"/>
  <c r="Q165" i="12"/>
  <c r="Q181" i="12"/>
  <c r="Q193" i="12"/>
  <c r="Q201" i="12"/>
  <c r="Q206" i="12"/>
  <c r="Q212" i="12"/>
  <c r="O94" i="12"/>
  <c r="O99" i="12"/>
  <c r="O104" i="12"/>
  <c r="O111" i="12"/>
  <c r="O116" i="12"/>
  <c r="O122" i="12"/>
  <c r="O128" i="12"/>
  <c r="O135" i="12"/>
  <c r="O140" i="12"/>
  <c r="O146" i="12"/>
  <c r="O152" i="12"/>
  <c r="O157" i="12"/>
  <c r="O163" i="12"/>
  <c r="O168" i="12"/>
  <c r="O173" i="12"/>
  <c r="O179" i="12"/>
  <c r="O184" i="12"/>
  <c r="O189" i="12"/>
  <c r="O195" i="12"/>
  <c r="M94" i="12"/>
  <c r="M99" i="12"/>
  <c r="M105" i="12"/>
  <c r="M111" i="12"/>
  <c r="M116" i="12"/>
  <c r="M123" i="12"/>
  <c r="M128" i="12"/>
  <c r="M135" i="12"/>
  <c r="M141" i="12"/>
  <c r="M146" i="12"/>
  <c r="M151" i="12"/>
  <c r="M155" i="12"/>
  <c r="M159" i="12"/>
  <c r="M163" i="12"/>
  <c r="M167" i="12"/>
  <c r="M171" i="12"/>
  <c r="M175" i="12"/>
  <c r="M179" i="12"/>
  <c r="M183" i="12"/>
  <c r="M187" i="12"/>
  <c r="M191" i="12"/>
  <c r="M195" i="12"/>
  <c r="M199" i="12"/>
  <c r="M203" i="12"/>
  <c r="Q82" i="12"/>
  <c r="Q39" i="12"/>
  <c r="Q24" i="12"/>
  <c r="Q122" i="12"/>
  <c r="Q157" i="12"/>
  <c r="Q189" i="12"/>
  <c r="Q203" i="12"/>
  <c r="O91" i="12"/>
  <c r="O102" i="12"/>
  <c r="O113" i="12"/>
  <c r="O125" i="12"/>
  <c r="O138" i="12"/>
  <c r="O148" i="12"/>
  <c r="O160" i="12"/>
  <c r="O171" i="12"/>
  <c r="O181" i="12"/>
  <c r="O192" i="12"/>
  <c r="M97" i="12"/>
  <c r="M107" i="12"/>
  <c r="M120" i="12"/>
  <c r="M131" i="12"/>
  <c r="M143" i="12"/>
  <c r="M153" i="12"/>
  <c r="M161" i="12"/>
  <c r="M169" i="12"/>
  <c r="M177" i="12"/>
  <c r="M185" i="12"/>
  <c r="M193" i="12"/>
  <c r="M201" i="12"/>
  <c r="M82" i="12"/>
  <c r="O48" i="12"/>
  <c r="Q107" i="12"/>
  <c r="Q143" i="12"/>
  <c r="Q160" i="12"/>
  <c r="Q192" i="12"/>
  <c r="Q205" i="12"/>
  <c r="O92" i="12"/>
  <c r="O103" i="12"/>
  <c r="O115" i="12"/>
  <c r="Q99" i="12"/>
  <c r="Q116" i="12"/>
  <c r="Q135" i="12"/>
  <c r="Q152" i="12"/>
  <c r="Q168" i="12"/>
  <c r="Q184" i="12"/>
  <c r="Q197" i="12"/>
  <c r="Q202" i="12"/>
  <c r="Q207" i="12"/>
  <c r="Q215" i="12"/>
  <c r="O95" i="12"/>
  <c r="O100" i="12"/>
  <c r="O106" i="12"/>
  <c r="O112" i="12"/>
  <c r="O118" i="12"/>
  <c r="O124" i="12"/>
  <c r="O129" i="12"/>
  <c r="O136" i="12"/>
  <c r="O142" i="12"/>
  <c r="O147" i="12"/>
  <c r="O153" i="12"/>
  <c r="O159" i="12"/>
  <c r="O164" i="12"/>
  <c r="O169" i="12"/>
  <c r="O175" i="12"/>
  <c r="O180" i="12"/>
  <c r="O185" i="12"/>
  <c r="O191" i="12"/>
  <c r="O196" i="12"/>
  <c r="M95" i="12"/>
  <c r="M101" i="12"/>
  <c r="M106" i="12"/>
  <c r="M112" i="12"/>
  <c r="M119" i="12"/>
  <c r="M124" i="12"/>
  <c r="M129" i="12"/>
  <c r="M137" i="12"/>
  <c r="M142" i="12"/>
  <c r="M147" i="12"/>
  <c r="M152" i="12"/>
  <c r="M156" i="12"/>
  <c r="M160" i="12"/>
  <c r="M164" i="12"/>
  <c r="M168" i="12"/>
  <c r="M172" i="12"/>
  <c r="M176" i="12"/>
  <c r="M180" i="12"/>
  <c r="M184" i="12"/>
  <c r="M188" i="12"/>
  <c r="M192" i="12"/>
  <c r="M196" i="12"/>
  <c r="M200" i="12"/>
  <c r="M204" i="12"/>
  <c r="Q48" i="12"/>
  <c r="O24" i="12"/>
  <c r="Q104" i="12"/>
  <c r="Q140" i="12"/>
  <c r="Q173" i="12"/>
  <c r="Q198" i="12"/>
  <c r="Q210" i="12"/>
  <c r="O96" i="12"/>
  <c r="O107" i="12"/>
  <c r="O120" i="12"/>
  <c r="O130" i="12"/>
  <c r="O143" i="12"/>
  <c r="O155" i="12"/>
  <c r="O165" i="12"/>
  <c r="O176" i="12"/>
  <c r="O187" i="12"/>
  <c r="M91" i="12"/>
  <c r="M102" i="12"/>
  <c r="M114" i="12"/>
  <c r="M125" i="12"/>
  <c r="M138" i="12"/>
  <c r="M148" i="12"/>
  <c r="M157" i="12"/>
  <c r="M165" i="12"/>
  <c r="M173" i="12"/>
  <c r="M181" i="12"/>
  <c r="M189" i="12"/>
  <c r="M197" i="12"/>
  <c r="M205" i="12"/>
  <c r="M39" i="12"/>
  <c r="M24" i="12"/>
  <c r="Q91" i="12"/>
  <c r="Q125" i="12"/>
  <c r="Q176" i="12"/>
  <c r="Q199" i="12"/>
  <c r="Q211" i="12"/>
  <c r="O98" i="12"/>
  <c r="O109" i="12"/>
  <c r="O121" i="12"/>
  <c r="O126" i="12"/>
  <c r="O151" i="12"/>
  <c r="O172" i="12"/>
  <c r="O193" i="12"/>
  <c r="M110" i="12"/>
  <c r="M132" i="12"/>
  <c r="M154" i="12"/>
  <c r="M170" i="12"/>
  <c r="M186" i="12"/>
  <c r="M202" i="12"/>
  <c r="M48" i="12"/>
  <c r="O161" i="12"/>
  <c r="O183" i="12"/>
  <c r="M121" i="12"/>
  <c r="M162" i="12"/>
  <c r="M194" i="12"/>
  <c r="O144" i="12"/>
  <c r="M103" i="12"/>
  <c r="M149" i="12"/>
  <c r="M166" i="12"/>
  <c r="M198" i="12"/>
  <c r="O132" i="12"/>
  <c r="O156" i="12"/>
  <c r="O177" i="12"/>
  <c r="M93" i="12"/>
  <c r="M115" i="12"/>
  <c r="M139" i="12"/>
  <c r="M158" i="12"/>
  <c r="M174" i="12"/>
  <c r="M190" i="12"/>
  <c r="M206" i="12"/>
  <c r="O82" i="12"/>
  <c r="O39" i="12"/>
  <c r="O139" i="12"/>
  <c r="M98" i="12"/>
  <c r="M145" i="12"/>
  <c r="M178" i="12"/>
  <c r="O167" i="12"/>
  <c r="O188" i="12"/>
  <c r="M127" i="12"/>
  <c r="M182" i="12"/>
  <c r="J114" i="12"/>
  <c r="J119" i="12"/>
  <c r="J123" i="12"/>
  <c r="J127" i="12"/>
  <c r="J131" i="12"/>
  <c r="J137" i="12"/>
  <c r="J141" i="12"/>
  <c r="J145" i="12"/>
  <c r="J149" i="12"/>
  <c r="J154" i="12"/>
  <c r="J158" i="12"/>
  <c r="J162" i="12"/>
  <c r="J166" i="12"/>
  <c r="J170" i="12"/>
  <c r="J174" i="12"/>
  <c r="J178" i="12"/>
  <c r="J182" i="12"/>
  <c r="J186" i="12"/>
  <c r="J190" i="12"/>
  <c r="J194" i="12"/>
  <c r="J198" i="12"/>
  <c r="J202" i="12"/>
  <c r="J206" i="12"/>
  <c r="J105" i="12"/>
  <c r="J110" i="12"/>
  <c r="J91" i="12"/>
  <c r="J95" i="12"/>
  <c r="J99" i="12"/>
  <c r="J48" i="12"/>
  <c r="J96" i="12"/>
  <c r="J39" i="12"/>
  <c r="J116" i="12"/>
  <c r="J125" i="12"/>
  <c r="J135" i="12"/>
  <c r="J143" i="12"/>
  <c r="J152" i="12"/>
  <c r="J160" i="12"/>
  <c r="J168" i="12"/>
  <c r="J176" i="12"/>
  <c r="J184" i="12"/>
  <c r="J192" i="12"/>
  <c r="J200" i="12"/>
  <c r="J107" i="12"/>
  <c r="J93" i="12"/>
  <c r="J115" i="12"/>
  <c r="J120" i="12"/>
  <c r="J124" i="12"/>
  <c r="J128" i="12"/>
  <c r="J132" i="12"/>
  <c r="J138" i="12"/>
  <c r="J142" i="12"/>
  <c r="J146" i="12"/>
  <c r="J151" i="12"/>
  <c r="J155" i="12"/>
  <c r="J159" i="12"/>
  <c r="J163" i="12"/>
  <c r="J167" i="12"/>
  <c r="J171" i="12"/>
  <c r="J175" i="12"/>
  <c r="J179" i="12"/>
  <c r="J183" i="12"/>
  <c r="J187" i="12"/>
  <c r="J191" i="12"/>
  <c r="J195" i="12"/>
  <c r="J199" i="12"/>
  <c r="J203" i="12"/>
  <c r="J207" i="12"/>
  <c r="J106" i="12"/>
  <c r="J111" i="12"/>
  <c r="J92" i="12"/>
  <c r="J82" i="12"/>
  <c r="J121" i="12"/>
  <c r="J129" i="12"/>
  <c r="J139" i="12"/>
  <c r="J147" i="12"/>
  <c r="J156" i="12"/>
  <c r="J164" i="12"/>
  <c r="J172" i="12"/>
  <c r="J180" i="12"/>
  <c r="J188" i="12"/>
  <c r="J196" i="12"/>
  <c r="J204" i="12"/>
  <c r="J103" i="12"/>
  <c r="J112" i="12"/>
  <c r="J97" i="12"/>
  <c r="J126" i="12"/>
  <c r="J144" i="12"/>
  <c r="J161" i="12"/>
  <c r="J177" i="12"/>
  <c r="J193" i="12"/>
  <c r="J104" i="12"/>
  <c r="J98" i="12"/>
  <c r="J136" i="12"/>
  <c r="J169" i="12"/>
  <c r="J201" i="12"/>
  <c r="J140" i="12"/>
  <c r="J173" i="12"/>
  <c r="J205" i="12"/>
  <c r="J130" i="12"/>
  <c r="J148" i="12"/>
  <c r="J165" i="12"/>
  <c r="J181" i="12"/>
  <c r="J197" i="12"/>
  <c r="J109" i="12"/>
  <c r="J118" i="12"/>
  <c r="J153" i="12"/>
  <c r="J185" i="12"/>
  <c r="J113" i="12"/>
  <c r="J24" i="12"/>
  <c r="J122" i="12"/>
  <c r="J157" i="12"/>
  <c r="J189" i="12"/>
  <c r="J94" i="12"/>
  <c r="O25" i="12"/>
  <c r="P1063" i="18"/>
  <c r="AG134" i="12"/>
  <c r="AG214" i="12"/>
  <c r="AG51" i="12"/>
  <c r="M25" i="12"/>
  <c r="J17" i="12"/>
  <c r="AG118" i="12"/>
  <c r="Q16" i="12"/>
  <c r="N147" i="18"/>
  <c r="M525" i="18"/>
  <c r="AG102" i="12"/>
  <c r="M77" i="18"/>
  <c r="M27" i="18"/>
  <c r="N73" i="18"/>
  <c r="N29" i="18"/>
  <c r="M183" i="18"/>
  <c r="AG98" i="12"/>
  <c r="AG82" i="12"/>
  <c r="AG24" i="12"/>
  <c r="AG39" i="12"/>
  <c r="AG103" i="12"/>
  <c r="AG48" i="12"/>
  <c r="AG99" i="12"/>
  <c r="N633" i="18"/>
  <c r="N613" i="18"/>
  <c r="M594" i="18"/>
  <c r="M586" i="18"/>
  <c r="M538" i="18"/>
  <c r="N504" i="18"/>
  <c r="N477" i="18"/>
  <c r="N441" i="18"/>
  <c r="N425" i="18"/>
  <c r="N403" i="18"/>
  <c r="N194" i="18"/>
  <c r="M184" i="18"/>
  <c r="N168" i="18"/>
  <c r="N72" i="18"/>
  <c r="N50" i="18"/>
  <c r="N22" i="18"/>
  <c r="N574" i="18"/>
  <c r="N558" i="18"/>
  <c r="M518" i="18"/>
  <c r="N496" i="18"/>
  <c r="N451" i="18"/>
  <c r="N399" i="18"/>
  <c r="N373" i="18"/>
  <c r="N359" i="18"/>
  <c r="N331" i="18"/>
  <c r="N309" i="18"/>
  <c r="M276" i="18"/>
  <c r="N258" i="18"/>
  <c r="N208" i="18"/>
  <c r="N166" i="18"/>
  <c r="N130" i="18"/>
  <c r="N68" i="18"/>
  <c r="N52" i="18"/>
  <c r="N42" i="18"/>
  <c r="N489" i="18"/>
  <c r="N469" i="18"/>
  <c r="N437" i="18"/>
  <c r="N413" i="18"/>
  <c r="N349" i="18"/>
  <c r="N323" i="18"/>
  <c r="N279" i="18"/>
  <c r="N242" i="18"/>
  <c r="N214" i="18"/>
  <c r="N162" i="18"/>
  <c r="N144" i="18"/>
  <c r="N80" i="18"/>
  <c r="N30" i="18"/>
  <c r="N172" i="18"/>
  <c r="N128" i="18"/>
  <c r="N86" i="18"/>
  <c r="N40" i="18"/>
  <c r="N16" i="18"/>
  <c r="M94" i="18"/>
  <c r="M615" i="18"/>
  <c r="M682" i="18"/>
  <c r="N736" i="18"/>
  <c r="Q17" i="12"/>
  <c r="Q30" i="12"/>
  <c r="Q34" i="12"/>
  <c r="Q38" i="12"/>
  <c r="Q43" i="12"/>
  <c r="Q47" i="12"/>
  <c r="Q52" i="12"/>
  <c r="Q56" i="12"/>
  <c r="Q60" i="12"/>
  <c r="Q64" i="12"/>
  <c r="Q68" i="12"/>
  <c r="Q72" i="12"/>
  <c r="Q76" i="12"/>
  <c r="Q80" i="12"/>
  <c r="Q85" i="12"/>
  <c r="Q89" i="12"/>
  <c r="O29" i="12"/>
  <c r="O33" i="12"/>
  <c r="O37" i="12"/>
  <c r="O42" i="12"/>
  <c r="O46" i="12"/>
  <c r="O51" i="12"/>
  <c r="O55" i="12"/>
  <c r="O59" i="12"/>
  <c r="O63" i="12"/>
  <c r="O67" i="12"/>
  <c r="O71" i="12"/>
  <c r="O75" i="12"/>
  <c r="Q31" i="12"/>
  <c r="Q35" i="12"/>
  <c r="Q40" i="12"/>
  <c r="Q44" i="12"/>
  <c r="Q49" i="12"/>
  <c r="Q53" i="12"/>
  <c r="Q57" i="12"/>
  <c r="Q61" i="12"/>
  <c r="Q65" i="12"/>
  <c r="Q69" i="12"/>
  <c r="Q73" i="12"/>
  <c r="Q77" i="12"/>
  <c r="Q81" i="12"/>
  <c r="Q86" i="12"/>
  <c r="Q90" i="12"/>
  <c r="O30" i="12"/>
  <c r="Q32" i="12"/>
  <c r="Q41" i="12"/>
  <c r="Q50" i="12"/>
  <c r="Q58" i="12"/>
  <c r="Q66" i="12"/>
  <c r="Q74" i="12"/>
  <c r="Q83" i="12"/>
  <c r="O31" i="12"/>
  <c r="O36" i="12"/>
  <c r="O43" i="12"/>
  <c r="O49" i="12"/>
  <c r="O54" i="12"/>
  <c r="O60" i="12"/>
  <c r="O65" i="12"/>
  <c r="O70" i="12"/>
  <c r="O76" i="12"/>
  <c r="O80" i="12"/>
  <c r="O85" i="12"/>
  <c r="O89" i="12"/>
  <c r="O197" i="12"/>
  <c r="O201" i="12"/>
  <c r="O205" i="12"/>
  <c r="O210" i="12"/>
  <c r="O215" i="12"/>
  <c r="M32" i="12"/>
  <c r="M36" i="12"/>
  <c r="M41" i="12"/>
  <c r="M45" i="12"/>
  <c r="M50" i="12"/>
  <c r="M54" i="12"/>
  <c r="M58" i="12"/>
  <c r="M62" i="12"/>
  <c r="M66" i="12"/>
  <c r="M70" i="12"/>
  <c r="M74" i="12"/>
  <c r="M78" i="12"/>
  <c r="M83" i="12"/>
  <c r="M87" i="12"/>
  <c r="M207" i="12"/>
  <c r="M212" i="12"/>
  <c r="Q33" i="12"/>
  <c r="Q42" i="12"/>
  <c r="Q51" i="12"/>
  <c r="Q59" i="12"/>
  <c r="Q67" i="12"/>
  <c r="Q75" i="12"/>
  <c r="Q84" i="12"/>
  <c r="O32" i="12"/>
  <c r="O38" i="12"/>
  <c r="O44" i="12"/>
  <c r="O50" i="12"/>
  <c r="O56" i="12"/>
  <c r="O61" i="12"/>
  <c r="O66" i="12"/>
  <c r="O72" i="12"/>
  <c r="O77" i="12"/>
  <c r="O81" i="12"/>
  <c r="O86" i="12"/>
  <c r="O90" i="12"/>
  <c r="O198" i="12"/>
  <c r="O202" i="12"/>
  <c r="O206" i="12"/>
  <c r="O211" i="12"/>
  <c r="O216" i="12"/>
  <c r="M33" i="12"/>
  <c r="M37" i="12"/>
  <c r="M42" i="12"/>
  <c r="M46" i="12"/>
  <c r="M51" i="12"/>
  <c r="M55" i="12"/>
  <c r="M59" i="12"/>
  <c r="M63" i="12"/>
  <c r="M67" i="12"/>
  <c r="M71" i="12"/>
  <c r="M75" i="12"/>
  <c r="M79" i="12"/>
  <c r="M84" i="12"/>
  <c r="M88" i="12"/>
  <c r="M209" i="12"/>
  <c r="M213" i="12"/>
  <c r="Q45" i="12"/>
  <c r="Q62" i="12"/>
  <c r="Q78" i="12"/>
  <c r="O34" i="12"/>
  <c r="O45" i="12"/>
  <c r="O57" i="12"/>
  <c r="O68" i="12"/>
  <c r="O78" i="12"/>
  <c r="O87" i="12"/>
  <c r="O203" i="12"/>
  <c r="O212" i="12"/>
  <c r="M34" i="12"/>
  <c r="M43" i="12"/>
  <c r="M52" i="12"/>
  <c r="M60" i="12"/>
  <c r="M68" i="12"/>
  <c r="M76" i="12"/>
  <c r="M85" i="12"/>
  <c r="M210" i="12"/>
  <c r="Q54" i="12"/>
  <c r="Q87" i="12"/>
  <c r="O40" i="12"/>
  <c r="O52" i="12"/>
  <c r="O73" i="12"/>
  <c r="O207" i="12"/>
  <c r="M38" i="12"/>
  <c r="M47" i="12"/>
  <c r="M64" i="12"/>
  <c r="M80" i="12"/>
  <c r="Q55" i="12"/>
  <c r="Q71" i="12"/>
  <c r="O53" i="12"/>
  <c r="O84" i="12"/>
  <c r="O209" i="12"/>
  <c r="M40" i="12"/>
  <c r="M57" i="12"/>
  <c r="M73" i="12"/>
  <c r="M90" i="12"/>
  <c r="Q46" i="12"/>
  <c r="Q63" i="12"/>
  <c r="Q79" i="12"/>
  <c r="O35" i="12"/>
  <c r="O47" i="12"/>
  <c r="O58" i="12"/>
  <c r="O69" i="12"/>
  <c r="O79" i="12"/>
  <c r="O88" i="12"/>
  <c r="O204" i="12"/>
  <c r="O213" i="12"/>
  <c r="M35" i="12"/>
  <c r="M44" i="12"/>
  <c r="M53" i="12"/>
  <c r="M61" i="12"/>
  <c r="M69" i="12"/>
  <c r="M77" i="12"/>
  <c r="M86" i="12"/>
  <c r="M211" i="12"/>
  <c r="Q36" i="12"/>
  <c r="Q70" i="12"/>
  <c r="O62" i="12"/>
  <c r="O83" i="12"/>
  <c r="O199" i="12"/>
  <c r="M30" i="12"/>
  <c r="M56" i="12"/>
  <c r="M72" i="12"/>
  <c r="M89" i="12"/>
  <c r="M215" i="12"/>
  <c r="Q37" i="12"/>
  <c r="Q88" i="12"/>
  <c r="O41" i="12"/>
  <c r="O64" i="12"/>
  <c r="O74" i="12"/>
  <c r="O200" i="12"/>
  <c r="M31" i="12"/>
  <c r="M49" i="12"/>
  <c r="M65" i="12"/>
  <c r="M81" i="12"/>
  <c r="AG157" i="12"/>
  <c r="M621" i="18"/>
  <c r="N603" i="18"/>
  <c r="M548" i="18"/>
  <c r="N522" i="18"/>
  <c r="M487" i="18"/>
  <c r="M467" i="18"/>
  <c r="M435" i="18"/>
  <c r="M415" i="18"/>
  <c r="N391" i="18"/>
  <c r="N329" i="18"/>
  <c r="N297" i="18"/>
  <c r="N256" i="18"/>
  <c r="N102" i="18"/>
  <c r="M639" i="18"/>
  <c r="N566" i="18"/>
  <c r="N550" i="18"/>
  <c r="N506" i="18"/>
  <c r="M463" i="18"/>
  <c r="M421" i="18"/>
  <c r="M387" i="18"/>
  <c r="M365" i="18"/>
  <c r="M347" i="18"/>
  <c r="M315" i="18"/>
  <c r="N289" i="18"/>
  <c r="M268" i="18"/>
  <c r="M222" i="18"/>
  <c r="M186" i="18"/>
  <c r="M156" i="18"/>
  <c r="M122" i="18"/>
  <c r="N88" i="18"/>
  <c r="N100" i="18"/>
  <c r="N8" i="18"/>
  <c r="N542" i="18"/>
  <c r="M514" i="18"/>
  <c r="N494" i="18"/>
  <c r="N381" i="18"/>
  <c r="N287" i="18"/>
  <c r="N244" i="18"/>
  <c r="N150" i="18"/>
  <c r="N60" i="18"/>
  <c r="M627" i="18"/>
  <c r="N605" i="18"/>
  <c r="N580" i="18"/>
  <c r="M530" i="18"/>
  <c r="M182" i="18"/>
  <c r="M611" i="18"/>
  <c r="N556" i="18"/>
  <c r="N449" i="18"/>
  <c r="N371" i="18"/>
  <c r="N355" i="18"/>
  <c r="N313" i="18"/>
  <c r="N232" i="18"/>
  <c r="M178" i="18"/>
  <c r="M146" i="18"/>
  <c r="M110" i="18"/>
  <c r="N104" i="18"/>
  <c r="AG160" i="12"/>
  <c r="AG191" i="12"/>
  <c r="M4" i="18"/>
  <c r="N135" i="18"/>
  <c r="N10" i="18"/>
  <c r="N524" i="18"/>
  <c r="N479" i="18"/>
  <c r="N453" i="18"/>
  <c r="N423" i="18"/>
  <c r="N395" i="18"/>
  <c r="N337" i="18"/>
  <c r="N295" i="18"/>
  <c r="N254" i="18"/>
  <c r="N230" i="18"/>
  <c r="M196" i="18"/>
  <c r="N131" i="18"/>
  <c r="N48" i="18"/>
  <c r="M7" i="18"/>
  <c r="N70" i="18"/>
  <c r="M385" i="18"/>
  <c r="AG166" i="12"/>
  <c r="AG139" i="12"/>
  <c r="J31" i="12"/>
  <c r="J35" i="12"/>
  <c r="J40" i="12"/>
  <c r="J44" i="12"/>
  <c r="J49" i="12"/>
  <c r="J53" i="12"/>
  <c r="J57" i="12"/>
  <c r="J61" i="12"/>
  <c r="J65" i="12"/>
  <c r="J69" i="12"/>
  <c r="J73" i="12"/>
  <c r="J77" i="12"/>
  <c r="J81" i="12"/>
  <c r="J86" i="12"/>
  <c r="J90" i="12"/>
  <c r="J100" i="12"/>
  <c r="J211" i="12"/>
  <c r="J216" i="12"/>
  <c r="J212" i="12"/>
  <c r="J32" i="12"/>
  <c r="J36" i="12"/>
  <c r="J41" i="12"/>
  <c r="J45" i="12"/>
  <c r="J50" i="12"/>
  <c r="J54" i="12"/>
  <c r="J58" i="12"/>
  <c r="J62" i="12"/>
  <c r="J66" i="12"/>
  <c r="J70" i="12"/>
  <c r="J74" i="12"/>
  <c r="J78" i="12"/>
  <c r="J83" i="12"/>
  <c r="J87" i="12"/>
  <c r="J101" i="12"/>
  <c r="J33" i="12"/>
  <c r="J42" i="12"/>
  <c r="J51" i="12"/>
  <c r="J59" i="12"/>
  <c r="J67" i="12"/>
  <c r="J75" i="12"/>
  <c r="J84" i="12"/>
  <c r="J102" i="12"/>
  <c r="J209" i="12"/>
  <c r="J210" i="12"/>
  <c r="J37" i="12"/>
  <c r="J55" i="12"/>
  <c r="J71" i="12"/>
  <c r="J88" i="12"/>
  <c r="J213" i="12"/>
  <c r="J38" i="12"/>
  <c r="J47" i="12"/>
  <c r="J64" i="12"/>
  <c r="J80" i="12"/>
  <c r="J34" i="12"/>
  <c r="J43" i="12"/>
  <c r="J52" i="12"/>
  <c r="J60" i="12"/>
  <c r="J68" i="12"/>
  <c r="J76" i="12"/>
  <c r="J85" i="12"/>
  <c r="J46" i="12"/>
  <c r="J63" i="12"/>
  <c r="J79" i="12"/>
  <c r="J30" i="12"/>
  <c r="J56" i="12"/>
  <c r="J72" i="12"/>
  <c r="J89" i="12"/>
  <c r="J215" i="12"/>
  <c r="N339" i="18"/>
  <c r="N321" i="18"/>
  <c r="N283" i="18"/>
  <c r="N246" i="18"/>
  <c r="N234" i="18"/>
  <c r="M216" i="18"/>
  <c r="N206" i="18"/>
  <c r="N82" i="18"/>
  <c r="N56" i="18"/>
  <c r="N32" i="18"/>
  <c r="N108" i="18"/>
  <c r="N78" i="18"/>
  <c r="N28" i="18"/>
  <c r="N64" i="18"/>
  <c r="N572" i="18"/>
  <c r="N526" i="18"/>
  <c r="M502" i="18"/>
  <c r="N433" i="18"/>
  <c r="N333" i="18"/>
  <c r="N270" i="18"/>
  <c r="M220" i="18"/>
  <c r="N198" i="18"/>
  <c r="N106" i="18"/>
  <c r="N26" i="18"/>
  <c r="M619" i="18"/>
  <c r="N596" i="18"/>
  <c r="N588" i="18"/>
  <c r="N540" i="18"/>
  <c r="N641" i="18"/>
  <c r="N564" i="18"/>
  <c r="N481" i="18"/>
  <c r="N401" i="18"/>
  <c r="N363" i="18"/>
  <c r="N345" i="18"/>
  <c r="N274" i="18"/>
  <c r="M188" i="18"/>
  <c r="M698" i="18"/>
  <c r="Q14" i="12"/>
  <c r="AG203" i="12"/>
  <c r="N398" i="18"/>
  <c r="M71" i="18"/>
  <c r="M45" i="18"/>
  <c r="N828" i="18"/>
  <c r="AG140" i="12"/>
  <c r="AG91" i="12"/>
  <c r="AG129" i="12"/>
  <c r="AG104" i="12"/>
  <c r="AG155" i="12"/>
  <c r="AG192" i="12"/>
  <c r="AG178" i="12"/>
  <c r="M16" i="12"/>
  <c r="O22" i="12"/>
  <c r="M26" i="12"/>
  <c r="Q15" i="12"/>
  <c r="AG159" i="12"/>
  <c r="AG190" i="12"/>
  <c r="AG202" i="12"/>
  <c r="M314" i="18"/>
  <c r="N314" i="18"/>
  <c r="Q29" i="12"/>
  <c r="M11" i="12"/>
  <c r="O26" i="12"/>
  <c r="AG196" i="12"/>
  <c r="AG57" i="12"/>
  <c r="AG71" i="12"/>
  <c r="AG69" i="12"/>
  <c r="AG53" i="12"/>
  <c r="AG58" i="12"/>
  <c r="AG68" i="12"/>
  <c r="AG70" i="12"/>
  <c r="AG72" i="12"/>
  <c r="AG143" i="12"/>
  <c r="AG145" i="12"/>
  <c r="AG165" i="12"/>
  <c r="AG162" i="12"/>
  <c r="AG146" i="12"/>
  <c r="AG149" i="12"/>
  <c r="AG137" i="12"/>
  <c r="AG161" i="12"/>
  <c r="AG152" i="12"/>
  <c r="AG164" i="12"/>
  <c r="AG142" i="12"/>
  <c r="AG138" i="12"/>
  <c r="AG163" i="12"/>
  <c r="AG141" i="12"/>
  <c r="AG158" i="12"/>
  <c r="AG89" i="12"/>
  <c r="AG30" i="12"/>
  <c r="AG94" i="12"/>
  <c r="AG170" i="12"/>
  <c r="AG200" i="12"/>
  <c r="AG199" i="12"/>
  <c r="AG177" i="12"/>
  <c r="AG197" i="12"/>
  <c r="AG184" i="12"/>
  <c r="AG167" i="12"/>
  <c r="AG176" i="12"/>
  <c r="AG168" i="12"/>
  <c r="AG173" i="12"/>
  <c r="AG181" i="12"/>
  <c r="AG172" i="12"/>
  <c r="AG189" i="12"/>
  <c r="AG194" i="12"/>
  <c r="AG169" i="12"/>
  <c r="AG179" i="12"/>
  <c r="AG187" i="12"/>
  <c r="AG193" i="12"/>
  <c r="AG180" i="12"/>
  <c r="AG198" i="12"/>
  <c r="AG195" i="12"/>
  <c r="AG186" i="12"/>
  <c r="AG183" i="12"/>
  <c r="AG188" i="12"/>
  <c r="AG182" i="12"/>
  <c r="AG174" i="12"/>
  <c r="AG171" i="12"/>
  <c r="AG175" i="12"/>
  <c r="AG185" i="12"/>
  <c r="AG201" i="12"/>
  <c r="AG122" i="12"/>
  <c r="AG148" i="12"/>
  <c r="Q25" i="12"/>
  <c r="M13" i="12"/>
  <c r="O15" i="12"/>
  <c r="O13" i="12"/>
  <c r="AG204" i="12"/>
  <c r="N5" i="18"/>
  <c r="AG215" i="12"/>
  <c r="AG47" i="12"/>
  <c r="AG211" i="12"/>
  <c r="AG207" i="12"/>
  <c r="AG212" i="12"/>
  <c r="AG210" i="12"/>
  <c r="AG206" i="12"/>
  <c r="AG213" i="12"/>
  <c r="AG209" i="12"/>
  <c r="AG205" i="12"/>
  <c r="AG22" i="12"/>
  <c r="AG116" i="12"/>
  <c r="M577" i="18"/>
  <c r="M129" i="18"/>
  <c r="M87" i="18"/>
  <c r="M235" i="18"/>
  <c r="N103" i="18"/>
  <c r="N51" i="18"/>
  <c r="N167" i="18"/>
  <c r="M1055" i="18"/>
  <c r="M376" i="18"/>
  <c r="M630" i="18"/>
  <c r="M702" i="18"/>
  <c r="M655" i="18"/>
  <c r="M645" i="18"/>
  <c r="M505" i="18"/>
  <c r="M302" i="18"/>
  <c r="M179" i="18"/>
  <c r="M61" i="18"/>
  <c r="N93" i="18"/>
  <c r="M519" i="18"/>
  <c r="M123" i="18"/>
  <c r="M191" i="18"/>
  <c r="N892" i="18"/>
  <c r="M892" i="18"/>
  <c r="M875" i="18"/>
  <c r="N875" i="18"/>
  <c r="N650" i="18"/>
  <c r="M650" i="18"/>
  <c r="N642" i="18"/>
  <c r="M642" i="18"/>
  <c r="N638" i="18"/>
  <c r="M638" i="18"/>
  <c r="M634" i="18"/>
  <c r="N634" i="18"/>
  <c r="M626" i="18"/>
  <c r="N626" i="18"/>
  <c r="M622" i="18"/>
  <c r="N622" i="18"/>
  <c r="M618" i="18"/>
  <c r="N618" i="18"/>
  <c r="M614" i="18"/>
  <c r="N614" i="18"/>
  <c r="M599" i="18"/>
  <c r="N599" i="18"/>
  <c r="N595" i="18"/>
  <c r="M595" i="18"/>
  <c r="M591" i="18"/>
  <c r="N591" i="18"/>
  <c r="M587" i="18"/>
  <c r="N587" i="18"/>
  <c r="M583" i="18"/>
  <c r="N583" i="18"/>
  <c r="M575" i="18"/>
  <c r="N575" i="18"/>
  <c r="M573" i="18"/>
  <c r="N573" i="18"/>
  <c r="M571" i="18"/>
  <c r="N571" i="18"/>
  <c r="N569" i="18"/>
  <c r="M569" i="18"/>
  <c r="M563" i="18"/>
  <c r="N563" i="18"/>
  <c r="M559" i="18"/>
  <c r="N559" i="18"/>
  <c r="N555" i="18"/>
  <c r="M555" i="18"/>
  <c r="N547" i="18"/>
  <c r="M547" i="18"/>
  <c r="N543" i="18"/>
  <c r="M543" i="18"/>
  <c r="M517" i="18"/>
  <c r="N517" i="18"/>
  <c r="M503" i="18"/>
  <c r="N503" i="18"/>
  <c r="M501" i="18"/>
  <c r="N501" i="18"/>
  <c r="N499" i="18"/>
  <c r="M499" i="18"/>
  <c r="M497" i="18"/>
  <c r="N497" i="18"/>
  <c r="M488" i="18"/>
  <c r="N488" i="18"/>
  <c r="M478" i="18"/>
  <c r="N478" i="18"/>
  <c r="M474" i="18"/>
  <c r="N474" i="18"/>
  <c r="N470" i="18"/>
  <c r="M470" i="18"/>
  <c r="N466" i="18"/>
  <c r="M466" i="18"/>
  <c r="N462" i="18"/>
  <c r="M462" i="18"/>
  <c r="M454" i="18"/>
  <c r="N454" i="18"/>
  <c r="M436" i="18"/>
  <c r="N436" i="18"/>
  <c r="M432" i="18"/>
  <c r="N432" i="18"/>
  <c r="N428" i="18"/>
  <c r="M428" i="18"/>
  <c r="N424" i="18"/>
  <c r="M424" i="18"/>
  <c r="N420" i="18"/>
  <c r="M420" i="18"/>
  <c r="M416" i="18"/>
  <c r="N416" i="18"/>
  <c r="M394" i="18"/>
  <c r="N394" i="18"/>
  <c r="N390" i="18"/>
  <c r="M390" i="18"/>
  <c r="M386" i="18"/>
  <c r="N386" i="18"/>
  <c r="N378" i="18"/>
  <c r="M378" i="18"/>
  <c r="M374" i="18"/>
  <c r="N374" i="18"/>
  <c r="N370" i="18"/>
  <c r="M370" i="18"/>
  <c r="N366" i="18"/>
  <c r="M366" i="18"/>
  <c r="N354" i="18"/>
  <c r="M354" i="18"/>
  <c r="M352" i="18"/>
  <c r="N352" i="18"/>
  <c r="M350" i="18"/>
  <c r="N350" i="18"/>
  <c r="N348" i="18"/>
  <c r="M348" i="18"/>
  <c r="M346" i="18"/>
  <c r="N346" i="18"/>
  <c r="M336" i="18"/>
  <c r="N336" i="18"/>
  <c r="M332" i="18"/>
  <c r="N332" i="18"/>
  <c r="N324" i="18"/>
  <c r="M324" i="18"/>
  <c r="M316" i="18"/>
  <c r="N316" i="18"/>
  <c r="N312" i="18"/>
  <c r="M312" i="18"/>
  <c r="N308" i="18"/>
  <c r="M308" i="18"/>
  <c r="N304" i="18"/>
  <c r="M304" i="18"/>
  <c r="M300" i="18"/>
  <c r="N300" i="18"/>
  <c r="M296" i="18"/>
  <c r="N296" i="18"/>
  <c r="N292" i="18"/>
  <c r="M292" i="18"/>
  <c r="M288" i="18"/>
  <c r="N288" i="18"/>
  <c r="N284" i="18"/>
  <c r="M284" i="18"/>
  <c r="M280" i="18"/>
  <c r="N280" i="18"/>
  <c r="M263" i="18"/>
  <c r="N263" i="18"/>
  <c r="N1025" i="18"/>
  <c r="M1025" i="18"/>
  <c r="N862" i="18"/>
  <c r="M862" i="18"/>
  <c r="N644" i="18"/>
  <c r="M644" i="18"/>
  <c r="M640" i="18"/>
  <c r="N640" i="18"/>
  <c r="M636" i="18"/>
  <c r="N636" i="18"/>
  <c r="N632" i="18"/>
  <c r="M632" i="18"/>
  <c r="M628" i="18"/>
  <c r="N628" i="18"/>
  <c r="N624" i="18"/>
  <c r="M624" i="18"/>
  <c r="M616" i="18"/>
  <c r="N616" i="18"/>
  <c r="N612" i="18"/>
  <c r="M612" i="18"/>
  <c r="M608" i="18"/>
  <c r="N608" i="18"/>
  <c r="M606" i="18"/>
  <c r="N606" i="18"/>
  <c r="N601" i="18"/>
  <c r="M601" i="18"/>
  <c r="M593" i="18"/>
  <c r="N593" i="18"/>
  <c r="M589" i="18"/>
  <c r="N589" i="18"/>
  <c r="M585" i="18"/>
  <c r="N585" i="18"/>
  <c r="N581" i="18"/>
  <c r="M581" i="18"/>
  <c r="N561" i="18"/>
  <c r="M561" i="18"/>
  <c r="N549" i="18"/>
  <c r="M549" i="18"/>
  <c r="M545" i="18"/>
  <c r="N545" i="18"/>
  <c r="M541" i="18"/>
  <c r="N541" i="18"/>
  <c r="M539" i="18"/>
  <c r="N539" i="18"/>
  <c r="N535" i="18"/>
  <c r="M535" i="18"/>
  <c r="M533" i="18"/>
  <c r="N533" i="18"/>
  <c r="M529" i="18"/>
  <c r="N529" i="18"/>
  <c r="M527" i="18"/>
  <c r="N527" i="18"/>
  <c r="M523" i="18"/>
  <c r="N523" i="18"/>
  <c r="M521" i="18"/>
  <c r="N521" i="18"/>
  <c r="M515" i="18"/>
  <c r="N515" i="18"/>
  <c r="N511" i="18"/>
  <c r="M511" i="18"/>
  <c r="M509" i="18"/>
  <c r="N509" i="18"/>
  <c r="M507" i="18"/>
  <c r="N507" i="18"/>
  <c r="N486" i="18"/>
  <c r="M486" i="18"/>
  <c r="M484" i="18"/>
  <c r="N484" i="18"/>
  <c r="M480" i="18"/>
  <c r="N480" i="18"/>
  <c r="N476" i="18"/>
  <c r="M476" i="18"/>
  <c r="M472" i="18"/>
  <c r="N472" i="18"/>
  <c r="M468" i="18"/>
  <c r="N468" i="18"/>
  <c r="N464" i="18"/>
  <c r="M464" i="18"/>
  <c r="N460" i="18"/>
  <c r="M460" i="18"/>
  <c r="M452" i="18"/>
  <c r="N452" i="18"/>
  <c r="M448" i="18"/>
  <c r="N448" i="18"/>
  <c r="N446" i="18"/>
  <c r="M446" i="18"/>
  <c r="N444" i="18"/>
  <c r="M444" i="18"/>
  <c r="M442" i="18"/>
  <c r="N442" i="18"/>
  <c r="N438" i="18"/>
  <c r="M438" i="18"/>
  <c r="N434" i="18"/>
  <c r="M434" i="18"/>
  <c r="M426" i="18"/>
  <c r="N426" i="18"/>
  <c r="M422" i="18"/>
  <c r="N422" i="18"/>
  <c r="M418" i="18"/>
  <c r="N418" i="18"/>
  <c r="N414" i="18"/>
  <c r="M414" i="18"/>
  <c r="N408" i="18"/>
  <c r="M408" i="18"/>
  <c r="M406" i="18"/>
  <c r="N406" i="18"/>
  <c r="M402" i="18"/>
  <c r="N402" i="18"/>
  <c r="M400" i="18"/>
  <c r="N400" i="18"/>
  <c r="M396" i="18"/>
  <c r="N396" i="18"/>
  <c r="M392" i="18"/>
  <c r="N392" i="18"/>
  <c r="M388" i="18"/>
  <c r="N388" i="18"/>
  <c r="M384" i="18"/>
  <c r="N384" i="18"/>
  <c r="M380" i="18"/>
  <c r="N380" i="18"/>
  <c r="M372" i="18"/>
  <c r="N372" i="18"/>
  <c r="N368" i="18"/>
  <c r="M368" i="18"/>
  <c r="M364" i="18"/>
  <c r="N364" i="18"/>
  <c r="M360" i="18"/>
  <c r="N360" i="18"/>
  <c r="M356" i="18"/>
  <c r="N356" i="18"/>
  <c r="M342" i="18"/>
  <c r="N342" i="18"/>
  <c r="N338" i="18"/>
  <c r="M338" i="18"/>
  <c r="N334" i="18"/>
  <c r="M334" i="18"/>
  <c r="N330" i="18"/>
  <c r="M330" i="18"/>
  <c r="M326" i="18"/>
  <c r="N326" i="18"/>
  <c r="M322" i="18"/>
  <c r="N322" i="18"/>
  <c r="N318" i="18"/>
  <c r="M318" i="18"/>
  <c r="M310" i="18"/>
  <c r="N310" i="18"/>
  <c r="M306" i="18"/>
  <c r="N306" i="18"/>
  <c r="M298" i="18"/>
  <c r="N298" i="18"/>
  <c r="M290" i="18"/>
  <c r="N290" i="18"/>
  <c r="N286" i="18"/>
  <c r="M286" i="18"/>
  <c r="N282" i="18"/>
  <c r="M282" i="18"/>
  <c r="M278" i="18"/>
  <c r="N278" i="18"/>
  <c r="N275" i="18"/>
  <c r="M275" i="18"/>
  <c r="M273" i="18"/>
  <c r="N273" i="18"/>
  <c r="N269" i="18"/>
  <c r="M269" i="18"/>
  <c r="N267" i="18"/>
  <c r="M267" i="18"/>
  <c r="M265" i="18"/>
  <c r="N265" i="18"/>
  <c r="N259" i="18"/>
  <c r="M259" i="18"/>
  <c r="N257" i="18"/>
  <c r="M257" i="18"/>
  <c r="M255" i="18"/>
  <c r="N255" i="18"/>
  <c r="N253" i="18"/>
  <c r="M253" i="18"/>
  <c r="M251" i="18"/>
  <c r="N251" i="18"/>
  <c r="N249" i="18"/>
  <c r="M249" i="18"/>
  <c r="N247" i="18"/>
  <c r="M247" i="18"/>
  <c r="N245" i="18"/>
  <c r="M245" i="18"/>
  <c r="N243" i="18"/>
  <c r="M243" i="18"/>
  <c r="M241" i="18"/>
  <c r="N241" i="18"/>
  <c r="N239" i="18"/>
  <c r="M239" i="18"/>
  <c r="N233" i="18"/>
  <c r="M233" i="18"/>
  <c r="N231" i="18"/>
  <c r="M231" i="18"/>
  <c r="M229" i="18"/>
  <c r="N229" i="18"/>
  <c r="M227" i="18"/>
  <c r="N227" i="18"/>
  <c r="M223" i="18"/>
  <c r="N223" i="18"/>
  <c r="N221" i="18"/>
  <c r="M221" i="18"/>
  <c r="M219" i="18"/>
  <c r="N219" i="18"/>
  <c r="M215" i="18"/>
  <c r="N215" i="18"/>
  <c r="M213" i="18"/>
  <c r="N213" i="18"/>
  <c r="N211" i="18"/>
  <c r="M211" i="18"/>
  <c r="M209" i="18"/>
  <c r="N209" i="18"/>
  <c r="M207" i="18"/>
  <c r="N207" i="18"/>
  <c r="N205" i="18"/>
  <c r="M205" i="18"/>
  <c r="M203" i="18"/>
  <c r="N203" i="18"/>
  <c r="N565" i="18"/>
  <c r="M482" i="18"/>
  <c r="M440" i="18"/>
  <c r="N404" i="18"/>
  <c r="M382" i="18"/>
  <c r="M358" i="18"/>
  <c r="N261" i="18"/>
  <c r="N604" i="18"/>
  <c r="M430" i="18"/>
  <c r="M610" i="18"/>
  <c r="N320" i="18"/>
  <c r="M531" i="18"/>
  <c r="M553" i="18"/>
  <c r="N495" i="18"/>
  <c r="N450" i="18"/>
  <c r="M410" i="18"/>
  <c r="M271" i="18"/>
  <c r="M217" i="18"/>
  <c r="N579" i="18"/>
  <c r="N340" i="18"/>
  <c r="N344" i="18"/>
  <c r="N551" i="18"/>
  <c r="M458" i="18"/>
  <c r="M557" i="18"/>
  <c r="M195" i="18"/>
  <c r="N195" i="18"/>
  <c r="M187" i="18"/>
  <c r="N187" i="18"/>
  <c r="M161" i="18"/>
  <c r="N161" i="18"/>
  <c r="M134" i="18"/>
  <c r="N134" i="18"/>
  <c r="M119" i="18"/>
  <c r="N119" i="18"/>
  <c r="M115" i="18"/>
  <c r="N115" i="18"/>
  <c r="M89" i="18"/>
  <c r="N89" i="18"/>
  <c r="M85" i="18"/>
  <c r="N85" i="18"/>
  <c r="N69" i="18"/>
  <c r="M69" i="18"/>
  <c r="M57" i="18"/>
  <c r="N57" i="18"/>
  <c r="M49" i="18"/>
  <c r="N49" i="18"/>
  <c r="N39" i="18"/>
  <c r="M39" i="18"/>
  <c r="M25" i="18"/>
  <c r="N25" i="18"/>
  <c r="N155" i="18"/>
  <c r="M121" i="18"/>
  <c r="M41" i="18"/>
  <c r="M193" i="18"/>
  <c r="M173" i="18"/>
  <c r="M151" i="18"/>
  <c r="M117" i="18"/>
  <c r="N111" i="18"/>
  <c r="M97" i="18"/>
  <c r="M37" i="18"/>
  <c r="M17" i="18"/>
  <c r="N143" i="18"/>
  <c r="N67" i="18"/>
  <c r="N33" i="18"/>
  <c r="N23" i="18"/>
  <c r="M105" i="18"/>
  <c r="N59" i="18"/>
  <c r="N157" i="18"/>
  <c r="M163" i="18"/>
  <c r="N181" i="18"/>
  <c r="M197" i="18"/>
  <c r="N197" i="18"/>
  <c r="M185" i="18"/>
  <c r="N185" i="18"/>
  <c r="M169" i="18"/>
  <c r="N169" i="18"/>
  <c r="M165" i="18"/>
  <c r="N165" i="18"/>
  <c r="M149" i="18"/>
  <c r="N149" i="18"/>
  <c r="M140" i="18"/>
  <c r="N140" i="18"/>
  <c r="M136" i="18"/>
  <c r="N136" i="18"/>
  <c r="M141" i="18"/>
  <c r="N141" i="18"/>
  <c r="M101" i="18"/>
  <c r="N101" i="18"/>
  <c r="M99" i="18"/>
  <c r="N99" i="18"/>
  <c r="N95" i="18"/>
  <c r="M95" i="18"/>
  <c r="M83" i="18"/>
  <c r="N83" i="18"/>
  <c r="M79" i="18"/>
  <c r="N79" i="18"/>
  <c r="N75" i="18"/>
  <c r="M75" i="18"/>
  <c r="M35" i="18"/>
  <c r="N35" i="18"/>
  <c r="M13" i="18"/>
  <c r="N13" i="18"/>
  <c r="M11" i="18"/>
  <c r="N11" i="18"/>
  <c r="M175" i="18"/>
  <c r="M19" i="18"/>
  <c r="M127" i="18"/>
  <c r="M109" i="18"/>
  <c r="N21" i="18"/>
  <c r="M189" i="18"/>
  <c r="M132" i="18"/>
  <c r="M91" i="18"/>
  <c r="M47" i="18"/>
  <c r="M15" i="18"/>
  <c r="M171" i="18"/>
  <c r="M31" i="18"/>
  <c r="N145" i="18"/>
  <c r="N53" i="18"/>
  <c r="N43" i="18"/>
  <c r="N9" i="18"/>
  <c r="N939" i="18"/>
  <c r="M1037" i="18"/>
  <c r="N1037" i="18"/>
  <c r="M678" i="18"/>
  <c r="M784" i="18"/>
  <c r="N804" i="18"/>
  <c r="M710" i="18"/>
  <c r="N930" i="18"/>
  <c r="M930" i="18"/>
  <c r="N697" i="18"/>
  <c r="M697" i="18"/>
  <c r="N695" i="18"/>
  <c r="M695" i="18"/>
  <c r="M689" i="18"/>
  <c r="N689" i="18"/>
  <c r="M597" i="18"/>
  <c r="N597" i="18"/>
  <c r="M567" i="18"/>
  <c r="N567" i="18"/>
  <c r="M513" i="18"/>
  <c r="N513" i="18"/>
  <c r="N490" i="18"/>
  <c r="M490" i="18"/>
  <c r="N456" i="18"/>
  <c r="M456" i="18"/>
  <c r="N412" i="18"/>
  <c r="M412" i="18"/>
  <c r="M362" i="18"/>
  <c r="N362" i="18"/>
  <c r="M328" i="18"/>
  <c r="N328" i="18"/>
  <c r="M294" i="18"/>
  <c r="N294" i="18"/>
  <c r="M237" i="18"/>
  <c r="N237" i="18"/>
  <c r="M225" i="18"/>
  <c r="N225" i="18"/>
  <c r="N201" i="18"/>
  <c r="M201" i="18"/>
  <c r="M177" i="18"/>
  <c r="N177" i="18"/>
  <c r="N153" i="18"/>
  <c r="M153" i="18"/>
  <c r="M138" i="18"/>
  <c r="N138" i="18"/>
  <c r="M125" i="18"/>
  <c r="N125" i="18"/>
  <c r="M81" i="18"/>
  <c r="N81" i="18"/>
  <c r="M65" i="18"/>
  <c r="N65" i="18"/>
  <c r="M63" i="18"/>
  <c r="N63" i="18"/>
  <c r="M1050" i="18"/>
  <c r="M781" i="18"/>
  <c r="N1134" i="18"/>
  <c r="N742" i="18"/>
  <c r="N734" i="18"/>
  <c r="N796" i="18"/>
  <c r="N657" i="18"/>
  <c r="M649" i="18"/>
  <c r="O16" i="12"/>
  <c r="M29" i="12"/>
  <c r="Q19" i="12"/>
  <c r="M19" i="12"/>
  <c r="J25" i="12"/>
  <c r="O11" i="12"/>
  <c r="Q12" i="12"/>
  <c r="O23" i="12"/>
  <c r="Q28" i="12"/>
  <c r="O28" i="12"/>
  <c r="O17" i="12"/>
  <c r="Q11" i="12"/>
  <c r="O10" i="12"/>
  <c r="M28" i="12"/>
  <c r="M23" i="12"/>
  <c r="M17" i="12"/>
  <c r="Q10" i="12"/>
  <c r="O18" i="12"/>
  <c r="O27" i="12"/>
  <c r="Q27" i="12"/>
  <c r="Q23" i="12"/>
  <c r="O19" i="12"/>
  <c r="Q26" i="12"/>
  <c r="Q21" i="12"/>
  <c r="M10" i="12"/>
  <c r="Q13" i="12"/>
  <c r="M14" i="12"/>
  <c r="M27" i="12"/>
  <c r="M22" i="12"/>
  <c r="M15" i="12"/>
  <c r="O12" i="12"/>
  <c r="O20" i="12"/>
  <c r="AG44" i="12"/>
  <c r="AG42" i="12"/>
  <c r="AG128" i="12"/>
  <c r="AG34" i="12"/>
  <c r="AG119" i="12"/>
  <c r="AG50" i="12"/>
  <c r="AG56" i="12"/>
  <c r="N2" i="18"/>
  <c r="J14" i="12"/>
  <c r="J23" i="12"/>
  <c r="J12" i="12"/>
  <c r="J29" i="12"/>
  <c r="J21" i="12"/>
  <c r="J22" i="12"/>
  <c r="J11" i="12"/>
  <c r="J28" i="12"/>
  <c r="J16" i="12"/>
  <c r="J26" i="12"/>
  <c r="J27" i="12"/>
  <c r="J10" i="12"/>
  <c r="J13" i="12"/>
  <c r="Q22" i="12"/>
  <c r="M20" i="12"/>
  <c r="M12" i="12"/>
  <c r="J18" i="12"/>
  <c r="J19" i="12"/>
  <c r="Q20" i="12"/>
  <c r="O14" i="12"/>
  <c r="M21" i="12"/>
  <c r="M18" i="12"/>
  <c r="Q18" i="12"/>
  <c r="O21" i="12"/>
  <c r="J20" i="12"/>
  <c r="J15" i="12"/>
  <c r="M1112" i="18"/>
  <c r="N1112" i="18"/>
  <c r="Q216" i="12"/>
  <c r="M216" i="12"/>
  <c r="N1109" i="18"/>
  <c r="N777" i="18"/>
  <c r="M681" i="18"/>
  <c r="M1079" i="18"/>
  <c r="N1079" i="18"/>
  <c r="N1052" i="18"/>
  <c r="M1052" i="18"/>
  <c r="M972" i="18"/>
  <c r="N972" i="18"/>
  <c r="M771" i="18"/>
  <c r="N771" i="18"/>
  <c r="N765" i="18"/>
  <c r="M765" i="18"/>
  <c r="M646" i="18"/>
  <c r="N646" i="18"/>
  <c r="N620" i="18"/>
  <c r="M620" i="18"/>
  <c r="N772" i="18"/>
  <c r="M675" i="18"/>
  <c r="M659" i="18"/>
  <c r="M648" i="18"/>
  <c r="M815" i="18"/>
  <c r="M1048" i="18"/>
  <c r="M663" i="18"/>
  <c r="N665" i="18"/>
  <c r="M718" i="18"/>
  <c r="N794" i="18"/>
  <c r="M1189" i="18"/>
  <c r="M667" i="18"/>
  <c r="N643" i="18"/>
  <c r="N1133" i="18"/>
  <c r="N1115" i="18"/>
  <c r="M878" i="18"/>
  <c r="N696" i="18"/>
  <c r="AG43" i="12"/>
  <c r="AG41" i="12"/>
  <c r="AG124" i="12"/>
  <c r="AG136" i="12"/>
  <c r="AG216" i="12"/>
  <c r="AG135" i="12"/>
  <c r="M890" i="18"/>
  <c r="N1113" i="18"/>
  <c r="N1224" i="18"/>
  <c r="N1140" i="18"/>
  <c r="N989" i="18"/>
  <c r="M1016" i="18"/>
  <c r="M1208" i="18"/>
  <c r="M1228" i="18"/>
  <c r="AG154" i="12"/>
  <c r="AG144" i="12"/>
  <c r="AG127" i="12"/>
  <c r="AG121" i="12"/>
  <c r="AG114" i="12"/>
  <c r="AG110" i="12"/>
  <c r="AG101" i="12"/>
  <c r="AG95" i="12"/>
  <c r="AG88" i="12"/>
  <c r="AG76" i="12"/>
  <c r="AG67" i="12"/>
  <c r="AG63" i="12"/>
  <c r="AG59" i="12"/>
  <c r="AG54" i="12"/>
  <c r="AG46" i="12"/>
  <c r="AG37" i="12"/>
  <c r="AG32" i="12"/>
  <c r="AG27" i="12"/>
  <c r="AG18" i="12"/>
  <c r="AG14" i="12"/>
  <c r="M662" i="18"/>
  <c r="M699" i="18"/>
  <c r="M727" i="18"/>
  <c r="M726" i="18"/>
  <c r="M723" i="18"/>
  <c r="M690" i="18"/>
  <c r="M799" i="18"/>
  <c r="M873" i="18"/>
  <c r="N1085" i="18"/>
  <c r="N1081" i="18"/>
  <c r="M1083" i="18"/>
  <c r="N1200" i="18"/>
  <c r="N721" i="18"/>
  <c r="N673" i="18"/>
  <c r="N1227" i="18"/>
  <c r="N773" i="18"/>
  <c r="N995" i="18"/>
  <c r="N993" i="18"/>
  <c r="N952" i="18"/>
  <c r="M1076" i="18"/>
  <c r="N1252" i="18"/>
  <c r="N899" i="18"/>
  <c r="M775" i="18"/>
  <c r="M842" i="18"/>
  <c r="N652" i="18"/>
  <c r="M965" i="18"/>
  <c r="M1145" i="18"/>
  <c r="M1096" i="18"/>
  <c r="AG151" i="12"/>
  <c r="AG131" i="12"/>
  <c r="AG125" i="12"/>
  <c r="AG112" i="12"/>
  <c r="AG107" i="12"/>
  <c r="AG105" i="12"/>
  <c r="AG97" i="12"/>
  <c r="AG92" i="12"/>
  <c r="AG86" i="12"/>
  <c r="AG74" i="12"/>
  <c r="AG65" i="12"/>
  <c r="AG61" i="12"/>
  <c r="AG49" i="12"/>
  <c r="AG40" i="12"/>
  <c r="AG35" i="12"/>
  <c r="AG25" i="12"/>
  <c r="AG20" i="12"/>
  <c r="AG16" i="12"/>
  <c r="M679" i="18"/>
  <c r="M684" i="18"/>
  <c r="M676" i="18"/>
  <c r="N754" i="18"/>
  <c r="M680" i="18"/>
  <c r="M714" i="18"/>
  <c r="M827" i="18"/>
  <c r="M918" i="18"/>
  <c r="N1103" i="18"/>
  <c r="N1168" i="18"/>
  <c r="N1029" i="18"/>
  <c r="N893" i="18"/>
  <c r="N785" i="18"/>
  <c r="N872" i="18"/>
  <c r="N1186" i="18"/>
  <c r="M843" i="18"/>
  <c r="N1027" i="18"/>
  <c r="M1157" i="18"/>
  <c r="N1024" i="18"/>
  <c r="N729" i="18"/>
  <c r="M753" i="18"/>
  <c r="M670" i="18"/>
  <c r="N745" i="18"/>
  <c r="M946" i="18"/>
  <c r="M963" i="18"/>
  <c r="M916" i="18"/>
  <c r="N1163" i="18"/>
  <c r="M1006" i="18"/>
  <c r="N672" i="18"/>
  <c r="M1036" i="18"/>
  <c r="N1101" i="18"/>
  <c r="M1031" i="18"/>
  <c r="N1097" i="18"/>
  <c r="N1042" i="18"/>
  <c r="N1099" i="18"/>
  <c r="N1046" i="18"/>
  <c r="N1213" i="18"/>
  <c r="M1197" i="18"/>
  <c r="N934" i="18"/>
  <c r="N1017" i="18"/>
  <c r="N975" i="18"/>
  <c r="N1051" i="18"/>
  <c r="N1090" i="18"/>
  <c r="N1170" i="18"/>
  <c r="N1236" i="18"/>
  <c r="M1199" i="18"/>
  <c r="M969" i="18"/>
  <c r="M1204" i="18"/>
  <c r="N1043" i="18"/>
  <c r="N1190" i="18"/>
  <c r="M931" i="18"/>
  <c r="M1162" i="18"/>
  <c r="M1070" i="18"/>
  <c r="M859" i="18"/>
  <c r="N825" i="18"/>
  <c r="M1203" i="18"/>
  <c r="M658" i="18"/>
  <c r="M683" i="18"/>
  <c r="M653" i="18"/>
  <c r="N740" i="18"/>
  <c r="M692" i="18"/>
  <c r="M674" i="18"/>
  <c r="M783" i="18"/>
  <c r="M906" i="18"/>
  <c r="N1069" i="18"/>
  <c r="N1087" i="18"/>
  <c r="M1065" i="18"/>
  <c r="N1136" i="18"/>
  <c r="M1067" i="18"/>
  <c r="N1166" i="18"/>
  <c r="M1107" i="18"/>
  <c r="N751" i="18"/>
  <c r="N948" i="18"/>
  <c r="N656" i="18"/>
  <c r="N701" i="18"/>
  <c r="N1202" i="18"/>
  <c r="N664" i="18"/>
  <c r="M817" i="18"/>
  <c r="N986" i="18"/>
  <c r="N1164" i="18"/>
  <c r="M1218" i="18"/>
  <c r="M949" i="18"/>
  <c r="N997" i="18"/>
  <c r="N1068" i="18"/>
  <c r="M1137" i="18"/>
  <c r="N1141" i="18"/>
  <c r="N1196" i="18"/>
  <c r="N832" i="18"/>
  <c r="N728" i="18"/>
  <c r="M869" i="18"/>
  <c r="M755" i="18"/>
  <c r="M693" i="18"/>
  <c r="N812" i="18"/>
  <c r="N1030" i="18"/>
  <c r="N833" i="18"/>
  <c r="M903" i="18"/>
  <c r="M888" i="18"/>
  <c r="N1172" i="18"/>
  <c r="M647" i="18"/>
  <c r="M839" i="18"/>
  <c r="N962" i="18"/>
  <c r="M1179" i="18"/>
  <c r="M982" i="18"/>
  <c r="M885" i="18"/>
  <c r="N795" i="18"/>
  <c r="N671" i="18"/>
  <c r="AG10" i="12"/>
  <c r="M1247" i="18"/>
  <c r="N1247" i="18"/>
  <c r="N1245" i="18"/>
  <c r="M1245" i="18"/>
  <c r="N1233" i="18"/>
  <c r="M1233" i="18"/>
  <c r="M1231" i="18"/>
  <c r="N1231" i="18"/>
  <c r="M1211" i="18"/>
  <c r="N1211" i="18"/>
  <c r="N1209" i="18"/>
  <c r="M1209" i="18"/>
  <c r="N1207" i="18"/>
  <c r="M1207" i="18"/>
  <c r="M1175" i="18"/>
  <c r="N1175" i="18"/>
  <c r="N1173" i="18"/>
  <c r="M1173" i="18"/>
  <c r="M1171" i="18"/>
  <c r="N1171" i="18"/>
  <c r="M1169" i="18"/>
  <c r="N1169" i="18"/>
  <c r="N1159" i="18"/>
  <c r="M1159" i="18"/>
  <c r="M1155" i="18"/>
  <c r="N1155" i="18"/>
  <c r="M1149" i="18"/>
  <c r="N1149" i="18"/>
  <c r="M1135" i="18"/>
  <c r="N1135" i="18"/>
  <c r="M1122" i="18"/>
  <c r="N1122" i="18"/>
  <c r="M1074" i="18"/>
  <c r="N1074" i="18"/>
  <c r="M1039" i="18"/>
  <c r="N1039" i="18"/>
  <c r="N1022" i="18"/>
  <c r="M1022" i="18"/>
  <c r="M1010" i="18"/>
  <c r="N1010" i="18"/>
  <c r="N1000" i="18"/>
  <c r="M1000" i="18"/>
  <c r="M998" i="18"/>
  <c r="N998" i="18"/>
  <c r="N996" i="18"/>
  <c r="M996" i="18"/>
  <c r="AG153" i="12"/>
  <c r="AG132" i="12"/>
  <c r="AG126" i="12"/>
  <c r="AG120" i="12"/>
  <c r="AG113" i="12"/>
  <c r="AG109" i="12"/>
  <c r="AG106" i="12"/>
  <c r="AG100" i="12"/>
  <c r="AG93" i="12"/>
  <c r="AG87" i="12"/>
  <c r="AG75" i="12"/>
  <c r="AG66" i="12"/>
  <c r="AG62" i="12"/>
  <c r="AG52" i="12"/>
  <c r="AG45" i="12"/>
  <c r="AG36" i="12"/>
  <c r="AG31" i="12"/>
  <c r="AG26" i="12"/>
  <c r="AG21" i="12"/>
  <c r="AG17" i="12"/>
  <c r="AG13" i="12"/>
  <c r="AG12" i="12"/>
  <c r="M707" i="18"/>
  <c r="M686" i="18"/>
  <c r="N732" i="18"/>
  <c r="N760" i="18"/>
  <c r="N766" i="18"/>
  <c r="M706" i="18"/>
  <c r="M776" i="18"/>
  <c r="M803" i="18"/>
  <c r="M837" i="18"/>
  <c r="M866" i="18"/>
  <c r="M898" i="18"/>
  <c r="M1054" i="18"/>
  <c r="N1056" i="18"/>
  <c r="N1089" i="18"/>
  <c r="N1121" i="18"/>
  <c r="N1034" i="18"/>
  <c r="N1091" i="18"/>
  <c r="N1142" i="18"/>
  <c r="M1038" i="18"/>
  <c r="N1210" i="18"/>
  <c r="N748" i="18"/>
  <c r="M864" i="18"/>
  <c r="N942" i="18"/>
  <c r="M829" i="18"/>
  <c r="M798" i="18"/>
  <c r="M900" i="18"/>
  <c r="N980" i="18"/>
  <c r="N1013" i="18"/>
  <c r="N1146" i="18"/>
  <c r="M818" i="18"/>
  <c r="N897" i="18"/>
  <c r="M967" i="18"/>
  <c r="N1035" i="18"/>
  <c r="N1066" i="18"/>
  <c r="M1084" i="18"/>
  <c r="M1118" i="18"/>
  <c r="N1165" i="18"/>
  <c r="N1229" i="18"/>
  <c r="N720" i="18"/>
  <c r="M1205" i="18"/>
  <c r="N1244" i="18"/>
  <c r="N1220" i="18"/>
  <c r="M758" i="18"/>
  <c r="N861" i="18"/>
  <c r="M1219" i="18"/>
  <c r="N744" i="18"/>
  <c r="M769" i="18"/>
  <c r="M876" i="18"/>
  <c r="N1253" i="18"/>
  <c r="N767" i="18"/>
  <c r="M1230" i="18"/>
  <c r="M731" i="18"/>
  <c r="M801" i="18"/>
  <c r="M868" i="18"/>
  <c r="N956" i="18"/>
  <c r="M1237" i="18"/>
  <c r="M805" i="18"/>
  <c r="M970" i="18"/>
  <c r="N824" i="18"/>
  <c r="M1249" i="18"/>
  <c r="N820" i="18"/>
  <c r="M927" i="18"/>
  <c r="M1177" i="18"/>
  <c r="N999" i="18"/>
  <c r="N1003" i="18"/>
  <c r="M1114" i="18"/>
  <c r="M1110" i="18"/>
  <c r="N1008" i="18"/>
  <c r="M917" i="18"/>
  <c r="M850" i="18"/>
  <c r="N712" i="18"/>
  <c r="M1240" i="18"/>
  <c r="N1240" i="18"/>
  <c r="M1214" i="18"/>
  <c r="N1214" i="18"/>
  <c r="M1206" i="18"/>
  <c r="N1206" i="18"/>
  <c r="N1158" i="18"/>
  <c r="M1158" i="18"/>
  <c r="N1156" i="18"/>
  <c r="M1156" i="18"/>
  <c r="N1132" i="18"/>
  <c r="M1132" i="18"/>
  <c r="M1123" i="18"/>
  <c r="N1123" i="18"/>
  <c r="M1105" i="18"/>
  <c r="N1105" i="18"/>
  <c r="M1058" i="18"/>
  <c r="N1058" i="18"/>
  <c r="M1009" i="18"/>
  <c r="N1009" i="18"/>
  <c r="M1005" i="18"/>
  <c r="N1005" i="18"/>
  <c r="M991" i="18"/>
  <c r="N991" i="18"/>
  <c r="N987" i="18"/>
  <c r="M987" i="18"/>
  <c r="N985" i="18"/>
  <c r="M985" i="18"/>
  <c r="N983" i="18"/>
  <c r="M983" i="18"/>
  <c r="M981" i="18"/>
  <c r="N981" i="18"/>
  <c r="N976" i="18"/>
  <c r="M976" i="18"/>
  <c r="M968" i="18"/>
  <c r="N968" i="18"/>
  <c r="M960" i="18"/>
  <c r="N960" i="18"/>
  <c r="N958" i="18"/>
  <c r="M958" i="18"/>
  <c r="M954" i="18"/>
  <c r="N954" i="18"/>
  <c r="M940" i="18"/>
  <c r="N940" i="18"/>
  <c r="M938" i="18"/>
  <c r="N938" i="18"/>
  <c r="M936" i="18"/>
  <c r="N936" i="18"/>
  <c r="M932" i="18"/>
  <c r="N932" i="18"/>
  <c r="N928" i="18"/>
  <c r="M928" i="18"/>
  <c r="N922" i="18"/>
  <c r="M922" i="18"/>
  <c r="N920" i="18"/>
  <c r="M920" i="18"/>
  <c r="M904" i="18"/>
  <c r="N904" i="18"/>
  <c r="N902" i="18"/>
  <c r="M902" i="18"/>
  <c r="M896" i="18"/>
  <c r="N896" i="18"/>
  <c r="N883" i="18"/>
  <c r="M883" i="18"/>
  <c r="N881" i="18"/>
  <c r="M881" i="18"/>
  <c r="M879" i="18"/>
  <c r="N879" i="18"/>
  <c r="N871" i="18"/>
  <c r="M871" i="18"/>
  <c r="N853" i="18"/>
  <c r="M853" i="18"/>
  <c r="N847" i="18"/>
  <c r="M847" i="18"/>
  <c r="M841" i="18"/>
  <c r="N841" i="18"/>
  <c r="N831" i="18"/>
  <c r="M831" i="18"/>
  <c r="M823" i="18"/>
  <c r="N823" i="18"/>
  <c r="N821" i="18"/>
  <c r="M821" i="18"/>
  <c r="N811" i="18"/>
  <c r="M811" i="18"/>
  <c r="M809" i="18"/>
  <c r="N809" i="18"/>
  <c r="M807" i="18"/>
  <c r="N807" i="18"/>
  <c r="N797" i="18"/>
  <c r="M797" i="18"/>
  <c r="N787" i="18"/>
  <c r="M787" i="18"/>
  <c r="N779" i="18"/>
  <c r="M779" i="18"/>
  <c r="N763" i="18"/>
  <c r="M763" i="18"/>
  <c r="N761" i="18"/>
  <c r="M761" i="18"/>
  <c r="M759" i="18"/>
  <c r="N759" i="18"/>
  <c r="N743" i="18"/>
  <c r="M743" i="18"/>
  <c r="M741" i="18"/>
  <c r="N741" i="18"/>
  <c r="N739" i="18"/>
  <c r="M739" i="18"/>
  <c r="M735" i="18"/>
  <c r="N735" i="18"/>
  <c r="N715" i="18"/>
  <c r="M715" i="18"/>
  <c r="N691" i="18"/>
  <c r="M691" i="18"/>
  <c r="N685" i="18"/>
  <c r="M685" i="18"/>
  <c r="N677" i="18"/>
  <c r="M677" i="18"/>
  <c r="N668" i="18"/>
  <c r="M668" i="18"/>
  <c r="N666" i="18"/>
  <c r="M666" i="18"/>
  <c r="N1250" i="18"/>
  <c r="M1250" i="18"/>
  <c r="N1248" i="18"/>
  <c r="M1248" i="18"/>
  <c r="M1246" i="18"/>
  <c r="N1246" i="18"/>
  <c r="N1192" i="18"/>
  <c r="M1192" i="18"/>
  <c r="N1182" i="18"/>
  <c r="M1182" i="18"/>
  <c r="M1178" i="18"/>
  <c r="N1178" i="18"/>
  <c r="M1152" i="18"/>
  <c r="N1152" i="18"/>
  <c r="M1150" i="18"/>
  <c r="N1150" i="18"/>
  <c r="M1138" i="18"/>
  <c r="N1138" i="18"/>
  <c r="M1071" i="18"/>
  <c r="N1071" i="18"/>
  <c r="N1021" i="18"/>
  <c r="M1021" i="18"/>
  <c r="N1019" i="18"/>
  <c r="M1019" i="18"/>
  <c r="M1015" i="18"/>
  <c r="N1015" i="18"/>
  <c r="AG156" i="12"/>
  <c r="AG147" i="12"/>
  <c r="AG130" i="12"/>
  <c r="AG123" i="12"/>
  <c r="AG115" i="12"/>
  <c r="AG111" i="12"/>
  <c r="AG96" i="12"/>
  <c r="AG90" i="12"/>
  <c r="AG85" i="12"/>
  <c r="AG73" i="12"/>
  <c r="AG64" i="12"/>
  <c r="AG60" i="12"/>
  <c r="AG55" i="12"/>
  <c r="AG38" i="12"/>
  <c r="AG33" i="12"/>
  <c r="AG28" i="12"/>
  <c r="AG23" i="12"/>
  <c r="AG19" i="12"/>
  <c r="AG15" i="12"/>
  <c r="N711" i="18"/>
  <c r="N719" i="18"/>
  <c r="N746" i="18"/>
  <c r="M722" i="18"/>
  <c r="M819" i="18"/>
  <c r="M849" i="18"/>
  <c r="M886" i="18"/>
  <c r="M914" i="18"/>
  <c r="N1044" i="18"/>
  <c r="N1077" i="18"/>
  <c r="N1095" i="18"/>
  <c r="N1073" i="18"/>
  <c r="N1160" i="18"/>
  <c r="N1075" i="18"/>
  <c r="N1111" i="18"/>
  <c r="N1174" i="18"/>
  <c r="N1062" i="18"/>
  <c r="N1195" i="18"/>
  <c r="M717" i="18"/>
  <c r="N816" i="18"/>
  <c r="N905" i="18"/>
  <c r="N1184" i="18"/>
  <c r="M1216" i="18"/>
  <c r="N705" i="18"/>
  <c r="M793" i="18"/>
  <c r="N1221" i="18"/>
  <c r="N774" i="18"/>
  <c r="N944" i="18"/>
  <c r="N994" i="18"/>
  <c r="N1023" i="18"/>
  <c r="N974" i="18"/>
  <c r="N978" i="18"/>
  <c r="N749" i="18"/>
  <c r="M882" i="18"/>
  <c r="M951" i="18"/>
  <c r="M977" i="18"/>
  <c r="N1014" i="18"/>
  <c r="M1053" i="18"/>
  <c r="N1072" i="18"/>
  <c r="N1151" i="18"/>
  <c r="M1181" i="18"/>
  <c r="N1094" i="18"/>
  <c r="N1001" i="18"/>
  <c r="N1256" i="18"/>
  <c r="M725" i="18"/>
  <c r="N810" i="18"/>
  <c r="N1185" i="18"/>
  <c r="M724" i="18"/>
  <c r="M757" i="18"/>
  <c r="M813" i="18"/>
  <c r="N947" i="18"/>
  <c r="M737" i="18"/>
  <c r="N1201" i="18"/>
  <c r="M756" i="18"/>
  <c r="M830" i="18"/>
  <c r="N941" i="18"/>
  <c r="N1106" i="18"/>
  <c r="M747" i="18"/>
  <c r="M874" i="18"/>
  <c r="N1143" i="18"/>
  <c r="N913" i="18"/>
  <c r="M1225" i="18"/>
  <c r="M908" i="18"/>
  <c r="M1045" i="18"/>
  <c r="N1098" i="18"/>
  <c r="N1188" i="18"/>
  <c r="M860" i="18"/>
  <c r="N1139" i="18"/>
  <c r="M1154" i="18"/>
  <c r="M1147" i="18"/>
  <c r="M1119" i="18"/>
  <c r="M1082" i="18"/>
  <c r="N1059" i="18"/>
  <c r="N943" i="18"/>
  <c r="N1251" i="18"/>
  <c r="M1251" i="18"/>
  <c r="N1241" i="18"/>
  <c r="M1241" i="18"/>
  <c r="N1239" i="18"/>
  <c r="M1239" i="18"/>
  <c r="M1215" i="18"/>
  <c r="N1215" i="18"/>
  <c r="N1193" i="18"/>
  <c r="M1193" i="18"/>
  <c r="N1183" i="18"/>
  <c r="M1183" i="18"/>
  <c r="M1108" i="18"/>
  <c r="N1108" i="18"/>
  <c r="M1092" i="18"/>
  <c r="N1092" i="18"/>
  <c r="N1088" i="18"/>
  <c r="M1088" i="18"/>
  <c r="M1086" i="18"/>
  <c r="N1086" i="18"/>
  <c r="M1080" i="18"/>
  <c r="N1080" i="18"/>
  <c r="M1078" i="18"/>
  <c r="N1078" i="18"/>
  <c r="N1064" i="18"/>
  <c r="M1064" i="18"/>
  <c r="N1061" i="18"/>
  <c r="M1061" i="18"/>
  <c r="M1049" i="18"/>
  <c r="N1049" i="18"/>
  <c r="N1047" i="18"/>
  <c r="M1047" i="18"/>
  <c r="N1033" i="18"/>
  <c r="M1033" i="18"/>
  <c r="M1020" i="18"/>
  <c r="N1020" i="18"/>
  <c r="N1012" i="18"/>
  <c r="M1012" i="18"/>
  <c r="N1004" i="18"/>
  <c r="M1004" i="18"/>
  <c r="M988" i="18"/>
  <c r="N988" i="18"/>
  <c r="N984" i="18"/>
  <c r="M984" i="18"/>
  <c r="M973" i="18"/>
  <c r="N973" i="18"/>
  <c r="M971" i="18"/>
  <c r="N971" i="18"/>
  <c r="N961" i="18"/>
  <c r="M961" i="18"/>
  <c r="N959" i="18"/>
  <c r="M959" i="18"/>
  <c r="N957" i="18"/>
  <c r="M957" i="18"/>
  <c r="N955" i="18"/>
  <c r="M955" i="18"/>
  <c r="N953" i="18"/>
  <c r="M953" i="18"/>
  <c r="M945" i="18"/>
  <c r="N945" i="18"/>
  <c r="M933" i="18"/>
  <c r="N933" i="18"/>
  <c r="N929" i="18"/>
  <c r="M929" i="18"/>
  <c r="M923" i="18"/>
  <c r="N923" i="18"/>
  <c r="M921" i="18"/>
  <c r="N921" i="18"/>
  <c r="N919" i="18"/>
  <c r="M919" i="18"/>
  <c r="M915" i="18"/>
  <c r="N915" i="18"/>
  <c r="N911" i="18"/>
  <c r="M911" i="18"/>
  <c r="M909" i="18"/>
  <c r="N909" i="18"/>
  <c r="N907" i="18"/>
  <c r="M907" i="18"/>
  <c r="N901" i="18"/>
  <c r="M901" i="18"/>
  <c r="M895" i="18"/>
  <c r="N895" i="18"/>
  <c r="N891" i="18"/>
  <c r="M891" i="18"/>
  <c r="M889" i="18"/>
  <c r="N889" i="18"/>
  <c r="N887" i="18"/>
  <c r="M887" i="18"/>
  <c r="M867" i="18"/>
  <c r="N867" i="18"/>
  <c r="M865" i="18"/>
  <c r="N865" i="18"/>
  <c r="N857" i="18"/>
  <c r="M857" i="18"/>
  <c r="M855" i="18"/>
  <c r="N855" i="18"/>
  <c r="N852" i="18"/>
  <c r="M852" i="18"/>
  <c r="N846" i="18"/>
  <c r="M846" i="18"/>
  <c r="N844" i="18"/>
  <c r="M844" i="18"/>
  <c r="M840" i="18"/>
  <c r="N840" i="18"/>
  <c r="M838" i="18"/>
  <c r="N838" i="18"/>
  <c r="N834" i="18"/>
  <c r="M834" i="18"/>
  <c r="N822" i="18"/>
  <c r="M822" i="18"/>
  <c r="N814" i="18"/>
  <c r="M814" i="18"/>
  <c r="M808" i="18"/>
  <c r="N808" i="18"/>
  <c r="M802" i="18"/>
  <c r="N802" i="18"/>
  <c r="N800" i="18"/>
  <c r="M800" i="18"/>
  <c r="M792" i="18"/>
  <c r="N792" i="18"/>
  <c r="M788" i="18"/>
  <c r="N788" i="18"/>
  <c r="N782" i="18"/>
  <c r="M782" i="18"/>
  <c r="M780" i="18"/>
  <c r="N780" i="18"/>
  <c r="M778" i="18"/>
  <c r="N778" i="18"/>
  <c r="N768" i="18"/>
  <c r="M768" i="18"/>
  <c r="N764" i="18"/>
  <c r="M764" i="18"/>
  <c r="M762" i="18"/>
  <c r="N762" i="18"/>
  <c r="M752" i="18"/>
  <c r="N752" i="18"/>
  <c r="M738" i="18"/>
  <c r="N738" i="18"/>
  <c r="M730" i="18"/>
  <c r="N730" i="18"/>
  <c r="M708" i="18"/>
  <c r="N708" i="18"/>
  <c r="N704" i="18"/>
  <c r="M704" i="18"/>
  <c r="N700" i="18"/>
  <c r="M700" i="18"/>
  <c r="N694" i="18"/>
  <c r="M694" i="18"/>
  <c r="N688" i="18"/>
  <c r="M688" i="18"/>
  <c r="N660" i="18"/>
  <c r="M654" i="18"/>
  <c r="N654" i="18"/>
  <c r="M661" i="18"/>
  <c r="M2" i="18"/>
  <c r="AG83" i="12"/>
  <c r="AG84" i="12"/>
  <c r="AG77" i="12"/>
  <c r="AG80" i="12"/>
  <c r="AG78" i="12"/>
  <c r="AG81" i="12"/>
  <c r="AG79" i="12"/>
  <c r="Q253" i="18"/>
  <c r="Q168" i="18"/>
  <c r="Q345" i="18"/>
  <c r="Q90" i="18"/>
  <c r="Q76" i="18"/>
  <c r="Q257" i="18"/>
  <c r="Q26" i="18"/>
  <c r="Q291" i="18"/>
  <c r="Q55" i="18"/>
  <c r="Q178" i="18"/>
  <c r="Q380" i="18"/>
  <c r="Q235" i="18"/>
  <c r="Q108" i="18"/>
  <c r="Q121" i="18"/>
  <c r="Q208" i="18"/>
  <c r="Q410" i="18"/>
  <c r="Q111" i="18"/>
  <c r="Q29" i="18"/>
  <c r="Q468" i="18"/>
  <c r="Q59" i="18"/>
  <c r="Q336" i="18"/>
  <c r="Q505" i="18"/>
  <c r="Q87" i="18"/>
  <c r="Q193" i="18"/>
  <c r="Q10" i="18"/>
  <c r="Q92" i="18"/>
  <c r="Q221" i="18"/>
  <c r="Q89" i="18"/>
  <c r="Q396" i="18"/>
  <c r="Q122" i="18"/>
  <c r="Q297" i="18"/>
  <c r="Q321" i="18"/>
  <c r="Q411" i="18"/>
  <c r="Q150" i="18"/>
  <c r="Q272" i="18"/>
  <c r="Q44" i="18"/>
  <c r="Q140" i="18"/>
  <c r="Q79" i="18"/>
  <c r="Q171" i="18"/>
  <c r="Q58" i="18"/>
  <c r="Q249" i="18"/>
  <c r="Q382" i="18"/>
  <c r="Q203" i="18"/>
  <c r="Q634" i="18"/>
  <c r="Q24" i="18"/>
  <c r="Q127" i="18"/>
  <c r="Q214" i="18"/>
  <c r="Q452" i="18"/>
  <c r="Q60" i="18"/>
  <c r="Q124" i="18"/>
  <c r="Q276" i="18"/>
  <c r="Q57" i="18"/>
  <c r="Q212" i="18"/>
  <c r="Q23" i="18"/>
  <c r="Q164" i="18"/>
  <c r="Q265" i="18"/>
  <c r="Q488" i="18"/>
  <c r="Q128" i="18"/>
  <c r="Q365" i="18"/>
  <c r="Q71" i="18"/>
  <c r="Q119" i="18"/>
  <c r="Q160" i="18"/>
  <c r="Q204" i="18"/>
  <c r="Q245" i="18"/>
  <c r="Q386" i="18"/>
  <c r="Q21" i="18"/>
  <c r="Q52" i="18"/>
  <c r="Q84" i="18"/>
  <c r="Q116" i="18"/>
  <c r="Q156" i="18"/>
  <c r="Q241" i="18"/>
  <c r="Q20" i="18"/>
  <c r="Q42" i="18"/>
  <c r="Q105" i="18"/>
  <c r="Q190" i="18"/>
  <c r="Q314" i="18"/>
  <c r="Q8" i="18"/>
  <c r="Q74" i="18"/>
  <c r="Q143" i="18"/>
  <c r="Q229" i="18"/>
  <c r="Q564" i="18"/>
  <c r="Q315" i="18"/>
  <c r="Q408" i="18"/>
  <c r="Q298" i="18"/>
  <c r="Q524" i="18"/>
  <c r="Q242" i="18"/>
  <c r="Q327" i="18"/>
  <c r="Q557" i="18"/>
  <c r="Q40" i="18"/>
  <c r="Q103" i="18"/>
  <c r="Q138" i="18"/>
  <c r="Q182" i="18"/>
  <c r="Q225" i="18"/>
  <c r="Q304" i="18"/>
  <c r="Q580" i="18"/>
  <c r="Q37" i="18"/>
  <c r="Q68" i="18"/>
  <c r="Q100" i="18"/>
  <c r="Q132" i="18"/>
  <c r="Q200" i="18"/>
  <c r="Q348" i="18"/>
  <c r="Q11" i="18"/>
  <c r="Q73" i="18"/>
  <c r="Q152" i="18"/>
  <c r="Q232" i="18"/>
  <c r="Q613" i="18"/>
  <c r="Q39" i="18"/>
  <c r="Q106" i="18"/>
  <c r="Q186" i="18"/>
  <c r="Q300" i="18"/>
  <c r="Q282" i="18"/>
  <c r="Q355" i="18"/>
  <c r="Q568" i="18"/>
  <c r="Q362" i="18"/>
  <c r="Q175" i="18"/>
  <c r="Q347" i="18"/>
  <c r="Q425" i="18"/>
  <c r="Q586" i="18"/>
  <c r="Q28" i="18"/>
  <c r="Q67" i="18"/>
  <c r="Q91" i="18"/>
  <c r="Q115" i="18"/>
  <c r="Q134" i="18"/>
  <c r="Q154" i="18"/>
  <c r="Q177" i="18"/>
  <c r="Q198" i="18"/>
  <c r="Q220" i="18"/>
  <c r="Q240" i="18"/>
  <c r="Q289" i="18"/>
  <c r="Q364" i="18"/>
  <c r="Q516" i="18"/>
  <c r="Q17" i="18"/>
  <c r="Q33" i="18"/>
  <c r="Q48" i="18"/>
  <c r="Q64" i="18"/>
  <c r="Q80" i="18"/>
  <c r="Q96" i="18"/>
  <c r="Q112" i="18"/>
  <c r="Q129" i="18"/>
  <c r="Q151" i="18"/>
  <c r="Q194" i="18"/>
  <c r="Q236" i="18"/>
  <c r="Q329" i="18"/>
  <c r="Q5" i="18"/>
  <c r="Q7" i="18"/>
  <c r="Q38" i="18"/>
  <c r="Q69" i="18"/>
  <c r="Q101" i="18"/>
  <c r="Q147" i="18"/>
  <c r="Q185" i="18"/>
  <c r="Q228" i="18"/>
  <c r="Q296" i="18"/>
  <c r="Q548" i="18"/>
  <c r="Q4" i="18"/>
  <c r="Q35" i="18"/>
  <c r="Q70" i="18"/>
  <c r="Q102" i="18"/>
  <c r="Q137" i="18"/>
  <c r="Q181" i="18"/>
  <c r="Q224" i="18"/>
  <c r="Q285" i="18"/>
  <c r="Q500" i="18"/>
  <c r="Q278" i="18"/>
  <c r="Q310" i="18"/>
  <c r="Q350" i="18"/>
  <c r="Q403" i="18"/>
  <c r="Q552" i="18"/>
  <c r="Q270" i="18"/>
  <c r="Q351" i="18"/>
  <c r="Q415" i="18"/>
  <c r="Q144" i="18"/>
  <c r="Q238" i="18"/>
  <c r="Q307" i="18"/>
  <c r="Q528" i="18"/>
  <c r="Q409" i="18"/>
  <c r="Q521" i="18"/>
  <c r="Q454" i="18"/>
  <c r="Q539" i="18"/>
  <c r="Q9" i="18"/>
  <c r="Q51" i="18"/>
  <c r="Q83" i="18"/>
  <c r="Q107" i="18"/>
  <c r="Q123" i="18"/>
  <c r="Q145" i="18"/>
  <c r="Q165" i="18"/>
  <c r="Q188" i="18"/>
  <c r="Q209" i="18"/>
  <c r="Q230" i="18"/>
  <c r="Q251" i="18"/>
  <c r="Q324" i="18"/>
  <c r="Q407" i="18"/>
  <c r="Q6" i="18"/>
  <c r="Q25" i="18"/>
  <c r="Q41" i="18"/>
  <c r="Q56" i="18"/>
  <c r="Q72" i="18"/>
  <c r="Q88" i="18"/>
  <c r="Q104" i="18"/>
  <c r="Q120" i="18"/>
  <c r="Q135" i="18"/>
  <c r="Q170" i="18"/>
  <c r="Q216" i="18"/>
  <c r="Q261" i="18"/>
  <c r="Q412" i="18"/>
  <c r="Q63" i="18"/>
  <c r="Q22" i="18"/>
  <c r="Q53" i="18"/>
  <c r="Q85" i="18"/>
  <c r="Q117" i="18"/>
  <c r="Q167" i="18"/>
  <c r="Q206" i="18"/>
  <c r="Q248" i="18"/>
  <c r="Q375" i="18"/>
  <c r="Q47" i="18"/>
  <c r="Q19" i="18"/>
  <c r="Q54" i="18"/>
  <c r="Q86" i="18"/>
  <c r="Q118" i="18"/>
  <c r="Q158" i="18"/>
  <c r="Q202" i="18"/>
  <c r="Q244" i="18"/>
  <c r="Q359" i="18"/>
  <c r="Q259" i="18"/>
  <c r="Q293" i="18"/>
  <c r="Q330" i="18"/>
  <c r="Q376" i="18"/>
  <c r="Q456" i="18"/>
  <c r="Q633" i="18"/>
  <c r="Q302" i="18"/>
  <c r="Q383" i="18"/>
  <c r="Q621" i="18"/>
  <c r="Q179" i="18"/>
  <c r="Q263" i="18"/>
  <c r="Q395" i="18"/>
  <c r="Q331" i="18"/>
  <c r="Q457" i="18"/>
  <c r="Q618" i="18"/>
  <c r="Q455" i="18"/>
  <c r="Q502" i="18"/>
  <c r="Q487" i="18"/>
  <c r="Q534" i="18"/>
  <c r="Q624" i="18"/>
  <c r="Q604" i="18"/>
  <c r="Q491" i="18"/>
  <c r="Q631" i="18"/>
  <c r="Q550" i="18"/>
  <c r="Q470" i="18"/>
  <c r="Q422" i="18"/>
  <c r="Q589" i="18"/>
  <c r="Q525" i="18"/>
  <c r="Q473" i="18"/>
  <c r="Q429" i="18"/>
  <c r="Q393" i="18"/>
  <c r="Q343" i="18"/>
  <c r="Q609" i="18"/>
  <c r="Q464" i="18"/>
  <c r="Q368" i="18"/>
  <c r="Q313" i="18"/>
  <c r="Q280" i="18"/>
  <c r="Q246" i="18"/>
  <c r="Q219" i="18"/>
  <c r="Q191" i="18"/>
  <c r="Q159" i="18"/>
  <c r="Q131" i="18"/>
  <c r="Q588" i="18"/>
  <c r="Q444" i="18"/>
  <c r="Q394" i="18"/>
  <c r="Q367" i="18"/>
  <c r="Q337" i="18"/>
  <c r="Q306" i="18"/>
  <c r="Q283" i="18"/>
  <c r="Q262" i="18"/>
  <c r="Q584" i="18"/>
  <c r="Q504" i="18"/>
  <c r="Q424" i="18"/>
  <c r="Q387" i="18"/>
  <c r="Q360" i="18"/>
  <c r="Q341" i="18"/>
  <c r="Q320" i="18"/>
  <c r="Q301" i="18"/>
  <c r="Q286" i="18"/>
  <c r="Q269" i="18"/>
  <c r="Q629" i="18"/>
  <c r="Q402" i="18"/>
  <c r="Q319" i="18"/>
  <c r="Q255" i="18"/>
  <c r="Q233" i="18"/>
  <c r="Q213" i="18"/>
  <c r="Q192" i="18"/>
  <c r="Q172" i="18"/>
  <c r="Q149" i="18"/>
  <c r="Q126" i="18"/>
  <c r="Q110" i="18"/>
  <c r="Q94" i="18"/>
  <c r="Q78" i="18"/>
  <c r="Q62" i="18"/>
  <c r="Q46" i="18"/>
  <c r="Q27" i="18"/>
  <c r="Q12" i="18"/>
  <c r="Q75" i="18"/>
  <c r="Q16" i="18"/>
  <c r="Q420" i="18"/>
  <c r="Q334" i="18"/>
  <c r="Q264" i="18"/>
  <c r="Q237" i="18"/>
  <c r="Q217" i="18"/>
  <c r="Q196" i="18"/>
  <c r="Q174" i="18"/>
  <c r="Q157" i="18"/>
  <c r="Q130" i="18"/>
  <c r="Q109" i="18"/>
  <c r="Q93" i="18"/>
  <c r="Q77" i="18"/>
  <c r="Q61" i="18"/>
  <c r="Q45" i="18"/>
  <c r="Q30" i="18"/>
  <c r="Q14" i="18"/>
  <c r="Q99" i="18"/>
  <c r="Q32" i="18"/>
  <c r="Q532" i="18"/>
  <c r="Q370" i="18"/>
  <c r="Q292" i="18"/>
  <c r="Q247" i="18"/>
  <c r="Q226" i="18"/>
  <c r="Q205" i="18"/>
  <c r="Q184" i="18"/>
  <c r="Q161" i="18"/>
  <c r="Q523" i="18"/>
  <c r="Q439" i="18"/>
  <c r="Q582" i="18"/>
  <c r="Q490" i="18"/>
  <c r="Q426" i="18"/>
  <c r="Q601" i="18"/>
  <c r="Q553" i="18"/>
  <c r="Q489" i="18"/>
  <c r="Q441" i="18"/>
  <c r="Q397" i="18"/>
  <c r="Q361" i="18"/>
  <c r="Q308" i="18"/>
  <c r="Q480" i="18"/>
  <c r="Q390" i="18"/>
  <c r="Q328" i="18"/>
  <c r="Q288" i="18"/>
  <c r="Q258" i="18"/>
  <c r="Q223" i="18"/>
  <c r="Q195" i="18"/>
  <c r="Q173" i="18"/>
  <c r="Q136" i="18"/>
  <c r="Q605" i="18"/>
  <c r="Q476" i="18"/>
  <c r="Q404" i="18"/>
  <c r="Q372" i="18"/>
  <c r="Q342" i="18"/>
  <c r="Q317" i="18"/>
  <c r="Q287" i="18"/>
  <c r="Q266" i="18"/>
  <c r="Q617" i="18"/>
  <c r="Q520" i="18"/>
  <c r="Q440" i="18"/>
  <c r="Q398" i="18"/>
  <c r="Q366" i="18"/>
  <c r="Q346" i="18"/>
  <c r="Q325" i="18"/>
  <c r="Q305" i="18"/>
  <c r="Q290" i="18"/>
  <c r="Q273" i="18"/>
  <c r="Q256" i="18"/>
  <c r="Q436" i="18"/>
  <c r="Q340" i="18"/>
  <c r="Q268" i="18"/>
  <c r="Q239" i="18"/>
  <c r="Q218" i="18"/>
  <c r="Q197" i="18"/>
  <c r="Q176" i="18"/>
  <c r="Q153" i="18"/>
  <c r="Q141" i="18"/>
  <c r="Q114" i="18"/>
  <c r="Q98" i="18"/>
  <c r="Q82" i="18"/>
  <c r="Q66" i="18"/>
  <c r="Q50" i="18"/>
  <c r="Q31" i="18"/>
  <c r="Q15" i="18"/>
  <c r="Q95" i="18"/>
  <c r="Q36" i="18"/>
  <c r="Q484" i="18"/>
  <c r="Q354" i="18"/>
  <c r="Q281" i="18"/>
  <c r="Q243" i="18"/>
  <c r="Q222" i="18"/>
  <c r="Q201" i="18"/>
  <c r="Q180" i="18"/>
  <c r="Q162" i="18"/>
  <c r="Q142" i="18"/>
  <c r="Q113" i="18"/>
  <c r="Q97" i="18"/>
  <c r="Q81" i="18"/>
  <c r="Q65" i="18"/>
  <c r="Q49" i="18"/>
  <c r="Q34" i="18"/>
  <c r="Q18" i="18"/>
  <c r="Q3" i="18"/>
  <c r="Q43" i="18"/>
  <c r="Q596" i="18"/>
  <c r="Q391" i="18"/>
  <c r="Q309" i="18"/>
  <c r="Q252" i="18"/>
  <c r="Q231" i="18"/>
  <c r="Q210" i="18"/>
  <c r="Q189" i="18"/>
  <c r="Q166" i="18"/>
  <c r="Q146" i="18"/>
  <c r="Q279" i="18"/>
  <c r="Q326" i="18"/>
  <c r="Q388" i="18"/>
  <c r="Q540" i="18"/>
  <c r="Q155" i="18"/>
  <c r="Q211" i="18"/>
  <c r="Q271" i="18"/>
  <c r="Q352" i="18"/>
  <c r="Q592" i="18"/>
  <c r="Q377" i="18"/>
  <c r="Q461" i="18"/>
  <c r="Q569" i="18"/>
  <c r="Q458" i="18"/>
  <c r="Q619" i="18"/>
  <c r="Q583" i="18"/>
  <c r="Q518" i="18"/>
  <c r="Q554" i="18"/>
  <c r="Q598" i="18"/>
  <c r="Q423" i="18"/>
  <c r="Q459" i="18"/>
  <c r="Q503" i="18"/>
  <c r="Q559" i="18"/>
  <c r="Q608" i="18"/>
  <c r="Q492" i="18"/>
  <c r="Q537" i="18"/>
  <c r="Q585" i="18"/>
  <c r="Q622" i="18"/>
  <c r="Q438" i="18"/>
  <c r="Q486" i="18"/>
  <c r="Q522" i="18"/>
  <c r="Q566" i="18"/>
  <c r="Q615" i="18"/>
  <c r="Q427" i="18"/>
  <c r="Q471" i="18"/>
  <c r="Q519" i="18"/>
  <c r="Q567" i="18"/>
  <c r="Q640" i="18"/>
  <c r="Q620" i="18"/>
  <c r="Q599" i="18"/>
  <c r="Q575" i="18"/>
  <c r="Q555" i="18"/>
  <c r="Q535" i="18"/>
  <c r="Q515" i="18"/>
  <c r="Q499" i="18"/>
  <c r="Q483" i="18"/>
  <c r="Q467" i="18"/>
  <c r="Q451" i="18"/>
  <c r="Q435" i="18"/>
  <c r="Q419" i="18"/>
  <c r="Q627" i="18"/>
  <c r="Q611" i="18"/>
  <c r="Q594" i="18"/>
  <c r="Q578" i="18"/>
  <c r="Q562" i="18"/>
  <c r="Q546" i="18"/>
  <c r="Q530" i="18"/>
  <c r="Q514" i="18"/>
  <c r="Q498" i="18"/>
  <c r="Q482" i="18"/>
  <c r="Q466" i="18"/>
  <c r="Q450" i="18"/>
  <c r="Q434" i="18"/>
  <c r="Q418" i="18"/>
  <c r="Q630" i="18"/>
  <c r="Q614" i="18"/>
  <c r="Q597" i="18"/>
  <c r="Q581" i="18"/>
  <c r="Q565" i="18"/>
  <c r="Q549" i="18"/>
  <c r="Q533" i="18"/>
  <c r="Q517" i="18"/>
  <c r="Q501" i="18"/>
  <c r="Q485" i="18"/>
  <c r="Q469" i="18"/>
  <c r="Q453" i="18"/>
  <c r="Q437" i="18"/>
  <c r="Q421" i="18"/>
  <c r="Q405" i="18"/>
  <c r="Q389" i="18"/>
  <c r="Q373" i="18"/>
  <c r="Q357" i="18"/>
  <c r="Q339" i="18"/>
  <c r="Q323" i="18"/>
  <c r="Q641" i="18"/>
  <c r="Q576" i="18"/>
  <c r="Q512" i="18"/>
  <c r="Q448" i="18"/>
  <c r="Q406" i="18"/>
  <c r="Q384" i="18"/>
  <c r="Q363" i="18"/>
  <c r="Q344" i="18"/>
  <c r="Q322" i="18"/>
  <c r="Q303" i="18"/>
  <c r="Q636" i="18"/>
  <c r="Q616" i="18"/>
  <c r="Q591" i="18"/>
  <c r="Q571" i="18"/>
  <c r="Q551" i="18"/>
  <c r="Q527" i="18"/>
  <c r="Q511" i="18"/>
  <c r="Q495" i="18"/>
  <c r="Q479" i="18"/>
  <c r="Q463" i="18"/>
  <c r="Q447" i="18"/>
  <c r="Q431" i="18"/>
  <c r="Q639" i="18"/>
  <c r="Q623" i="18"/>
  <c r="Q607" i="18"/>
  <c r="Q590" i="18"/>
  <c r="Q574" i="18"/>
  <c r="Q558" i="18"/>
  <c r="Q542" i="18"/>
  <c r="Q526" i="18"/>
  <c r="Q510" i="18"/>
  <c r="Q494" i="18"/>
  <c r="Q478" i="18"/>
  <c r="Q462" i="18"/>
  <c r="Q446" i="18"/>
  <c r="Q430" i="18"/>
  <c r="Q642" i="18"/>
  <c r="Q626" i="18"/>
  <c r="Q610" i="18"/>
  <c r="Q593" i="18"/>
  <c r="Q577" i="18"/>
  <c r="Q561" i="18"/>
  <c r="Q545" i="18"/>
  <c r="Q529" i="18"/>
  <c r="Q513" i="18"/>
  <c r="Q497" i="18"/>
  <c r="Q481" i="18"/>
  <c r="Q465" i="18"/>
  <c r="Q449" i="18"/>
  <c r="Q433" i="18"/>
  <c r="Q417" i="18"/>
  <c r="Q401" i="18"/>
  <c r="Q385" i="18"/>
  <c r="Q369" i="18"/>
  <c r="Q353" i="18"/>
  <c r="Q335" i="18"/>
  <c r="Q316" i="18"/>
  <c r="Q625" i="18"/>
  <c r="Q560" i="18"/>
  <c r="Q496" i="18"/>
  <c r="Q432" i="18"/>
  <c r="Q400" i="18"/>
  <c r="Q379" i="18"/>
  <c r="Q358" i="18"/>
  <c r="Q338" i="18"/>
  <c r="Q318" i="18"/>
  <c r="Q299" i="18"/>
  <c r="Q284" i="18"/>
  <c r="Q267" i="18"/>
  <c r="Q250" i="18"/>
  <c r="Q234" i="18"/>
  <c r="Q215" i="18"/>
  <c r="Q199" i="18"/>
  <c r="Q183" i="18"/>
  <c r="Q169" i="18"/>
  <c r="Q148" i="18"/>
  <c r="Q133" i="18"/>
  <c r="Q637" i="18"/>
  <c r="Q572" i="18"/>
  <c r="Q508" i="18"/>
  <c r="Q428" i="18"/>
  <c r="Q399" i="18"/>
  <c r="Q378" i="18"/>
  <c r="Q356" i="18"/>
  <c r="Q332" i="18"/>
  <c r="Q311" i="18"/>
  <c r="Q294" i="18"/>
  <c r="Q274" i="18"/>
  <c r="Q260" i="18"/>
  <c r="Q600" i="18"/>
  <c r="Q536" i="18"/>
  <c r="Q472" i="18"/>
  <c r="Q414" i="18"/>
  <c r="Q392" i="18"/>
  <c r="Q371" i="18"/>
  <c r="Q460" i="18"/>
  <c r="Q556" i="18"/>
  <c r="Q125" i="18"/>
  <c r="Q139" i="18"/>
  <c r="Q163" i="18"/>
  <c r="Q187" i="18"/>
  <c r="Q207" i="18"/>
  <c r="Q227" i="18"/>
  <c r="Q254" i="18"/>
  <c r="Q275" i="18"/>
  <c r="Q295" i="18"/>
  <c r="Q333" i="18"/>
  <c r="Q374" i="18"/>
  <c r="Q416" i="18"/>
  <c r="Q544" i="18"/>
  <c r="Q312" i="18"/>
  <c r="Q349" i="18"/>
  <c r="Q381" i="18"/>
  <c r="Q413" i="18"/>
  <c r="Q445" i="18"/>
  <c r="Q477" i="18"/>
  <c r="Q509" i="18"/>
  <c r="Q541" i="18"/>
  <c r="Q573" i="18"/>
  <c r="Q606" i="18"/>
  <c r="Q638" i="18"/>
  <c r="Q442" i="18"/>
  <c r="Q474" i="18"/>
  <c r="Q506" i="18"/>
  <c r="Q538" i="18"/>
  <c r="Q570" i="18"/>
  <c r="Q603" i="18"/>
  <c r="Q635" i="18"/>
  <c r="Q443" i="18"/>
  <c r="Q475" i="18"/>
  <c r="Q507" i="18"/>
  <c r="Q543" i="18"/>
  <c r="Q587" i="18"/>
  <c r="Q632" i="18"/>
  <c r="AG11" i="12"/>
  <c r="Q493" i="18"/>
  <c r="Q531" i="18"/>
  <c r="Q547" i="18"/>
  <c r="Q563" i="18"/>
  <c r="Q579" i="18"/>
  <c r="Q595" i="18"/>
  <c r="Q612" i="18"/>
  <c r="Q628" i="18"/>
  <c r="Q13" i="18"/>
  <c r="P492" i="18"/>
  <c r="Q2" i="18"/>
  <c r="N3" i="18"/>
  <c r="N492" i="18"/>
  <c r="M492" i="18"/>
  <c r="P1035" i="18"/>
  <c r="P304" i="18"/>
  <c r="P15" i="18"/>
  <c r="P395" i="18"/>
  <c r="P446" i="18"/>
  <c r="P322" i="18"/>
  <c r="P1124" i="18"/>
  <c r="P52" i="18"/>
  <c r="P84" i="18"/>
  <c r="P284" i="18"/>
  <c r="P923" i="18"/>
  <c r="P818" i="18"/>
  <c r="P858" i="18"/>
  <c r="P760" i="18"/>
  <c r="M1255" i="18"/>
  <c r="N1255" i="18"/>
  <c r="N1235" i="18"/>
  <c r="M1235" i="18"/>
  <c r="N1191" i="18"/>
  <c r="M1191" i="18"/>
  <c r="M1187" i="18"/>
  <c r="N1187" i="18"/>
  <c r="M1167" i="18"/>
  <c r="N1167" i="18"/>
  <c r="M1161" i="18"/>
  <c r="N1161" i="18"/>
  <c r="N1153" i="18"/>
  <c r="M1153" i="18"/>
  <c r="N1124" i="18"/>
  <c r="M1124" i="18"/>
  <c r="M1120" i="18"/>
  <c r="N1120" i="18"/>
  <c r="M1116" i="18"/>
  <c r="N1116" i="18"/>
  <c r="N1104" i="18"/>
  <c r="M1104" i="18"/>
  <c r="M1102" i="18"/>
  <c r="N1102" i="18"/>
  <c r="M1100" i="18"/>
  <c r="N1100" i="18"/>
  <c r="N1057" i="18"/>
  <c r="M1057" i="18"/>
  <c r="N1041" i="18"/>
  <c r="M1041" i="18"/>
  <c r="M1028" i="18"/>
  <c r="N1028" i="18"/>
  <c r="N1026" i="18"/>
  <c r="M1026" i="18"/>
  <c r="N1018" i="18"/>
  <c r="M1018" i="18"/>
  <c r="M1002" i="18"/>
  <c r="N1002" i="18"/>
  <c r="N992" i="18"/>
  <c r="M992" i="18"/>
  <c r="M990" i="18"/>
  <c r="N990" i="18"/>
  <c r="M937" i="18"/>
  <c r="N937" i="18"/>
  <c r="P930" i="18"/>
  <c r="P1192" i="18"/>
  <c r="P62" i="18"/>
  <c r="P116" i="18"/>
  <c r="P319" i="18"/>
  <c r="N1226" i="18"/>
  <c r="M1232" i="18"/>
  <c r="N1238" i="18"/>
  <c r="N1198" i="18"/>
  <c r="M1222" i="18"/>
  <c r="N1223" i="18"/>
  <c r="N1217" i="18"/>
  <c r="M1117" i="18"/>
  <c r="N926" i="18"/>
  <c r="N1243" i="18"/>
  <c r="P505" i="18"/>
  <c r="P1168" i="18"/>
  <c r="P936" i="18"/>
  <c r="P2" i="18"/>
  <c r="P375" i="18"/>
  <c r="P1234" i="18"/>
  <c r="P605" i="18"/>
  <c r="P793" i="18"/>
  <c r="M1254" i="18"/>
  <c r="M1242" i="18"/>
  <c r="N1242" i="18"/>
  <c r="M1234" i="18"/>
  <c r="N1234" i="18"/>
  <c r="N1212" i="18"/>
  <c r="M1212" i="18"/>
  <c r="M1194" i="18"/>
  <c r="M1180" i="18"/>
  <c r="N1180" i="18"/>
  <c r="M1176" i="18"/>
  <c r="N1176" i="18"/>
  <c r="M1148" i="18"/>
  <c r="N1148" i="18"/>
  <c r="M1144" i="18"/>
  <c r="N1144" i="18"/>
  <c r="M1093" i="18"/>
  <c r="M1060" i="18"/>
  <c r="M1040" i="18"/>
  <c r="M1011" i="18"/>
  <c r="M1007" i="18"/>
  <c r="N966" i="18"/>
  <c r="N964" i="18"/>
  <c r="M950" i="18"/>
  <c r="N950" i="18"/>
  <c r="N924" i="18"/>
  <c r="N912" i="18"/>
  <c r="M912" i="18"/>
  <c r="N910" i="18"/>
  <c r="M910" i="18"/>
  <c r="N894" i="18"/>
  <c r="M894" i="18"/>
  <c r="M877" i="18"/>
  <c r="N858" i="18"/>
  <c r="M858" i="18"/>
  <c r="N856" i="18"/>
  <c r="N851" i="18"/>
  <c r="M851" i="18"/>
  <c r="N845" i="18"/>
  <c r="N791" i="18"/>
  <c r="M791" i="18"/>
  <c r="N789" i="18"/>
  <c r="M789" i="18"/>
  <c r="M733" i="18"/>
  <c r="N733" i="18"/>
  <c r="N713" i="18"/>
  <c r="M713" i="18"/>
  <c r="N709" i="18"/>
  <c r="M709" i="18"/>
  <c r="N703" i="18"/>
  <c r="M703" i="18"/>
  <c r="M880" i="18"/>
  <c r="N880" i="18"/>
  <c r="P236" i="18"/>
  <c r="M687" i="18"/>
  <c r="N750" i="18"/>
  <c r="N770" i="18"/>
  <c r="N925" i="18"/>
  <c r="M790" i="18"/>
  <c r="N806" i="18"/>
  <c r="M863" i="18"/>
  <c r="M935" i="18"/>
  <c r="M826" i="18"/>
  <c r="M786" i="18"/>
  <c r="M848" i="18"/>
  <c r="P238" i="18"/>
  <c r="P279" i="18"/>
  <c r="P283" i="18"/>
  <c r="P286" i="18"/>
  <c r="P581" i="18"/>
  <c r="P251" i="18"/>
  <c r="P507" i="18"/>
  <c r="P289" i="18"/>
  <c r="P1043" i="18"/>
  <c r="P744" i="18"/>
  <c r="P964" i="18"/>
  <c r="P726" i="18"/>
  <c r="P1096" i="18"/>
  <c r="P1193" i="18"/>
  <c r="P850" i="18"/>
  <c r="P1231" i="18"/>
  <c r="P1047" i="18"/>
  <c r="P1195" i="18"/>
  <c r="P488" i="18"/>
  <c r="P255" i="18"/>
  <c r="P485" i="18"/>
  <c r="P5" i="18"/>
  <c r="P782" i="18"/>
  <c r="P1107" i="18"/>
  <c r="P1082" i="18"/>
  <c r="P1180" i="18"/>
  <c r="P1226" i="18"/>
  <c r="P971" i="18"/>
  <c r="P694" i="18"/>
  <c r="P1006" i="18"/>
  <c r="P1225" i="18"/>
  <c r="P1250" i="18"/>
  <c r="P12" i="18"/>
  <c r="P82" i="18"/>
  <c r="P478" i="18"/>
  <c r="P635" i="18"/>
  <c r="P4" i="18"/>
  <c r="P1018" i="18"/>
  <c r="P885" i="18"/>
  <c r="P683" i="18"/>
  <c r="P901" i="18"/>
  <c r="P933" i="18"/>
  <c r="P1229" i="18"/>
  <c r="P960" i="18"/>
  <c r="P917" i="18"/>
  <c r="P920" i="18"/>
  <c r="P1199" i="18"/>
  <c r="P1248" i="18"/>
  <c r="P23" i="18"/>
  <c r="P33" i="18"/>
  <c r="P51" i="18"/>
  <c r="P54" i="18"/>
  <c r="P247" i="18"/>
  <c r="P294" i="18"/>
  <c r="P764" i="18"/>
  <c r="P1237" i="18"/>
  <c r="P1028" i="18"/>
  <c r="P1174" i="18"/>
  <c r="P1169" i="18"/>
  <c r="P641" i="18"/>
  <c r="P495" i="18"/>
  <c r="P437" i="18"/>
  <c r="P362" i="18"/>
  <c r="P228" i="18"/>
  <c r="P258" i="18"/>
  <c r="P241" i="18"/>
  <c r="P417" i="18"/>
  <c r="P496" i="18"/>
  <c r="P468" i="18"/>
  <c r="P344" i="18"/>
  <c r="P56" i="18"/>
  <c r="P78" i="18"/>
  <c r="P440" i="18"/>
  <c r="P171" i="18"/>
  <c r="P50" i="18"/>
  <c r="P281" i="18"/>
  <c r="P676" i="18"/>
  <c r="P961" i="18"/>
  <c r="P762" i="18"/>
  <c r="P1002" i="18"/>
  <c r="P909" i="18"/>
  <c r="P779" i="18"/>
  <c r="P660" i="18"/>
  <c r="P982" i="18"/>
  <c r="P665" i="18"/>
  <c r="P1021" i="18"/>
  <c r="P928" i="18"/>
  <c r="P1167" i="18"/>
  <c r="P911" i="18"/>
  <c r="P1008" i="18"/>
  <c r="P658" i="18"/>
  <c r="P925" i="18"/>
  <c r="P752" i="18"/>
  <c r="P1051" i="18"/>
  <c r="P1004" i="18"/>
  <c r="P916" i="18"/>
  <c r="P845" i="18"/>
  <c r="P1227" i="18"/>
  <c r="P1165" i="18"/>
  <c r="P1171" i="18"/>
  <c r="P823" i="18"/>
  <c r="P1015" i="18"/>
  <c r="P924" i="18"/>
  <c r="P926" i="18"/>
  <c r="P1049" i="18"/>
  <c r="P1112" i="18"/>
  <c r="P651" i="18"/>
  <c r="P734" i="18"/>
  <c r="P797" i="18"/>
  <c r="P755" i="18"/>
  <c r="P986" i="18"/>
  <c r="P981" i="18"/>
  <c r="P1048" i="18"/>
  <c r="P1133" i="18"/>
  <c r="P1155" i="18"/>
  <c r="P1224" i="18"/>
  <c r="P1214" i="18"/>
  <c r="P1236" i="18"/>
  <c r="P1251" i="18"/>
  <c r="P1240" i="18"/>
  <c r="P1118" i="18"/>
  <c r="P730" i="18"/>
  <c r="P1207" i="18"/>
  <c r="P1202" i="18"/>
  <c r="P636" i="18"/>
  <c r="P592" i="18"/>
  <c r="P435" i="18"/>
  <c r="P565" i="18"/>
  <c r="P399" i="18"/>
  <c r="P271" i="18"/>
  <c r="P324" i="18"/>
  <c r="P287" i="18"/>
  <c r="P603" i="18"/>
  <c r="P282" i="18"/>
  <c r="P45" i="18"/>
  <c r="P76" i="18"/>
  <c r="P432" i="18"/>
  <c r="P71" i="18"/>
  <c r="P27" i="18"/>
  <c r="P316" i="18"/>
  <c r="P1072" i="18"/>
  <c r="P999" i="18"/>
  <c r="P939" i="18"/>
  <c r="P663" i="18"/>
  <c r="P716" i="18"/>
  <c r="P929" i="18"/>
  <c r="P838" i="18"/>
  <c r="P973" i="18"/>
  <c r="P1037" i="18"/>
  <c r="P713" i="18"/>
  <c r="P719" i="18"/>
  <c r="P1061" i="18"/>
  <c r="P814" i="18"/>
  <c r="P769" i="18"/>
  <c r="P1030" i="18"/>
  <c r="P1059" i="18"/>
  <c r="P984" i="18"/>
  <c r="P978" i="18"/>
  <c r="P1040" i="18"/>
  <c r="P1188" i="18"/>
  <c r="P1153" i="18"/>
  <c r="P1186" i="18"/>
  <c r="P1203" i="18"/>
  <c r="P896" i="18"/>
  <c r="P873" i="18"/>
  <c r="P1196" i="18"/>
  <c r="P1221" i="18"/>
  <c r="P806" i="18"/>
  <c r="P784" i="18"/>
  <c r="P821" i="18"/>
  <c r="P1058" i="18"/>
  <c r="P953" i="18"/>
  <c r="P968" i="18"/>
  <c r="P1179" i="18"/>
  <c r="P1147" i="18"/>
  <c r="P1184" i="18"/>
  <c r="P1198" i="18"/>
  <c r="P1233" i="18"/>
  <c r="P1056" i="18"/>
  <c r="P674" i="18"/>
  <c r="P646" i="18"/>
  <c r="P1217" i="18"/>
  <c r="P1209" i="18"/>
  <c r="P1206" i="18"/>
  <c r="P143" i="18"/>
  <c r="P157" i="18"/>
  <c r="P127" i="18"/>
  <c r="P41" i="18"/>
  <c r="P6" i="18"/>
  <c r="P265" i="18"/>
  <c r="P25" i="18"/>
  <c r="P18" i="18"/>
  <c r="P404" i="18"/>
  <c r="P67" i="18"/>
  <c r="P312" i="18"/>
  <c r="P165" i="18"/>
  <c r="P1019" i="18"/>
  <c r="P653" i="18"/>
  <c r="P1064" i="18"/>
  <c r="P989" i="18"/>
  <c r="P777" i="18"/>
  <c r="P848" i="18"/>
  <c r="P825" i="18"/>
  <c r="P972" i="18"/>
  <c r="P801" i="18"/>
  <c r="P912" i="18"/>
  <c r="P1031" i="18"/>
  <c r="P913" i="18"/>
  <c r="P758" i="18"/>
  <c r="P686" i="18"/>
  <c r="P832" i="18"/>
  <c r="P1071" i="18"/>
  <c r="P1091" i="18"/>
  <c r="P947" i="18"/>
  <c r="P966" i="18"/>
  <c r="P1070" i="18"/>
  <c r="P1211" i="18"/>
  <c r="P1219" i="18"/>
  <c r="P1220" i="18"/>
  <c r="P889" i="18"/>
  <c r="P994" i="18"/>
  <c r="P985" i="18"/>
  <c r="P1066" i="18"/>
  <c r="P1143" i="18"/>
  <c r="P893" i="18"/>
  <c r="P915" i="18"/>
  <c r="P847" i="18"/>
  <c r="P1076" i="18"/>
  <c r="P935" i="18"/>
  <c r="P932" i="18"/>
  <c r="P1166" i="18"/>
  <c r="P1111" i="18"/>
  <c r="P1181" i="18"/>
  <c r="P1208" i="18"/>
  <c r="P1182" i="18"/>
  <c r="P1243" i="18"/>
  <c r="P1073" i="18"/>
  <c r="P1068" i="18"/>
  <c r="P865" i="18"/>
  <c r="P863" i="18"/>
  <c r="P1238" i="18"/>
  <c r="P1246" i="18"/>
  <c r="P1253" i="18"/>
  <c r="P1245" i="18"/>
  <c r="P1190" i="18"/>
  <c r="P1230" i="18"/>
  <c r="P1183" i="18"/>
  <c r="P1210" i="18"/>
  <c r="P1201" i="18"/>
  <c r="P1053" i="18"/>
  <c r="P954" i="18"/>
  <c r="P969" i="18"/>
  <c r="P1011" i="18"/>
  <c r="P711" i="18"/>
  <c r="P855" i="18"/>
  <c r="P702" i="18"/>
  <c r="P1102" i="18"/>
  <c r="P995" i="18"/>
  <c r="P1069" i="18"/>
  <c r="P1114" i="18"/>
  <c r="P1228" i="18"/>
  <c r="P1139" i="18"/>
  <c r="P1158" i="18"/>
  <c r="P1045" i="18"/>
  <c r="P950" i="18"/>
  <c r="P875" i="18"/>
  <c r="P965" i="18"/>
  <c r="P1020" i="18"/>
  <c r="P649" i="18"/>
  <c r="P840" i="18"/>
  <c r="P696" i="18"/>
  <c r="P980" i="18"/>
  <c r="P748" i="18"/>
  <c r="P861" i="18"/>
  <c r="P1033" i="18"/>
  <c r="P898" i="18"/>
  <c r="P1242" i="18"/>
  <c r="P1235" i="18"/>
  <c r="P1216" i="18"/>
  <c r="P1215" i="18"/>
  <c r="P1175" i="18"/>
  <c r="P1162" i="18"/>
  <c r="P918" i="18"/>
  <c r="P993" i="18"/>
  <c r="P977" i="18"/>
  <c r="P1067" i="18"/>
  <c r="P1038" i="18"/>
  <c r="P698" i="18"/>
  <c r="P692" i="18"/>
  <c r="P1213" i="18"/>
  <c r="P1173" i="18"/>
  <c r="P811" i="18"/>
  <c r="P970" i="18"/>
  <c r="P937" i="18"/>
  <c r="P1046" i="18"/>
  <c r="P830" i="18"/>
  <c r="P1194" i="18"/>
  <c r="P1189" i="18"/>
  <c r="P1185" i="18"/>
  <c r="P1178" i="18"/>
  <c r="P910" i="18"/>
  <c r="P991" i="18"/>
  <c r="P975" i="18"/>
  <c r="P1164" i="18"/>
  <c r="P750" i="18"/>
  <c r="P678" i="18"/>
  <c r="P1172" i="18"/>
  <c r="P708" i="18"/>
  <c r="P790" i="18"/>
  <c r="P1176" i="18"/>
  <c r="P1163" i="18"/>
  <c r="P1161" i="18"/>
  <c r="P1159" i="18"/>
  <c r="P1013" i="18"/>
  <c r="P1191" i="18"/>
  <c r="P1239" i="18"/>
  <c r="P1022" i="18"/>
  <c r="P959" i="18"/>
  <c r="P934" i="18"/>
  <c r="P883" i="18"/>
  <c r="P834" i="18"/>
  <c r="P1141" i="18"/>
  <c r="P1054" i="18"/>
  <c r="P1025" i="18"/>
  <c r="P668" i="18"/>
</calcChain>
</file>

<file path=xl/sharedStrings.xml><?xml version="1.0" encoding="utf-8"?>
<sst xmlns="http://schemas.openxmlformats.org/spreadsheetml/2006/main" count="4408" uniqueCount="2045">
  <si>
    <t>ADEUDOS DE EJERCICIOS FISCALES ANTERIORES</t>
  </si>
  <si>
    <t xml:space="preserve">Clave </t>
  </si>
  <si>
    <t>Cap</t>
  </si>
  <si>
    <t>Con</t>
  </si>
  <si>
    <t>PG</t>
  </si>
  <si>
    <t>PE</t>
  </si>
  <si>
    <t>Administrativa</t>
  </si>
  <si>
    <t>fin</t>
  </si>
  <si>
    <t>fun</t>
  </si>
  <si>
    <t>subfun</t>
  </si>
  <si>
    <t>NIVEL</t>
  </si>
  <si>
    <t>ESTRUCTURA Y CODIFICACIÓN</t>
  </si>
  <si>
    <t xml:space="preserve"> SECTOR PÚBLICO DE LA FEDERACIÓN</t>
  </si>
  <si>
    <t xml:space="preserve"> SECTOR PÚBLICO NO FINANCIERO</t>
  </si>
  <si>
    <t>GOBIERNO GENERAL CENTRAL</t>
  </si>
  <si>
    <t>Gobierno Federal</t>
  </si>
  <si>
    <t>Poder Ejecutivo</t>
  </si>
  <si>
    <t>Poder Legislativo</t>
  </si>
  <si>
    <t>Poder Judicial</t>
  </si>
  <si>
    <t>Órganos Autónomos*</t>
  </si>
  <si>
    <t>Entidades Paraestatales y Fideicomisos No Empresariales y No Financieros</t>
  </si>
  <si>
    <t>Instituciones Públicas de la Seguridad Social</t>
  </si>
  <si>
    <t>ENTIDADES PARAESTATALES EMPRESARIALES NO FINANCIERAS CON PARTICIPACIÓN ESTATAL MAYORITARIA</t>
  </si>
  <si>
    <t>Entidades Paraestatales Empresariales No Financieras con Participación Estatal Mayoritaria</t>
  </si>
  <si>
    <t>Fideicomisos Empresariales No Financieros con Participación Estatal Mayoritaria</t>
  </si>
  <si>
    <t>SECTOR PÚBLICO FINANCIERO</t>
  </si>
  <si>
    <t>BANCO DE MÉXICO</t>
  </si>
  <si>
    <t>ENTIDADES PARAESTATALES EMPRESARIALES FINANCIERAS MONETARIAS CON PARTICIPACIÓN ESTATAL MAYORITARIA</t>
  </si>
  <si>
    <t>Bancos de Inversión y Desarrollo</t>
  </si>
  <si>
    <t>Bancos Comerciales</t>
  </si>
  <si>
    <t>Otros Bancos</t>
  </si>
  <si>
    <t>Fondos del Mercado de Dinero</t>
  </si>
  <si>
    <t>ENTIDADES PARAESTATALES EMPRESARIALES FINANCIERAS NO MONETARIAS CON PARTICIPACIÓN ESTATAL MAYORITARIA</t>
  </si>
  <si>
    <t>Fondos de Inversión fuera del Mercado de Dinero</t>
  </si>
  <si>
    <t>Otros Intermediarios Financieros, excepto Sociedades de Seguros y Fondos de Pensiones</t>
  </si>
  <si>
    <t>Auxiliares Financieros</t>
  </si>
  <si>
    <t>Instituciones Financieras Cautivas y Prestamistas de Dinero</t>
  </si>
  <si>
    <t>Sociedades de Seguros (SS) y Fondos de Pensiones (FP)</t>
  </si>
  <si>
    <t>FIDEICOMISOS FINANCIEROS PÚBLICOS CON PARTICIPACIÓN ESTATAL MAYORITARIA</t>
  </si>
  <si>
    <t xml:space="preserve"> SECTOR PÚBLICO DE LAS ENTIDADES FEDERATIVAS</t>
  </si>
  <si>
    <t>GOBIERNO GENERAL ESTATAL O DEL DISTRITO FEDERAL</t>
  </si>
  <si>
    <t>Gobierno Estatal o del distrito Federal</t>
  </si>
  <si>
    <t>(Queda libre dado que no poseen ni pueden poseer Banco Central)</t>
  </si>
  <si>
    <t xml:space="preserve"> SECTOR PÚBLICO MUNICIPAL</t>
  </si>
  <si>
    <t>SECTOR PÚBLICO NO FINANCIERO</t>
  </si>
  <si>
    <t>GOBIERNO GENERAL MUNICIPAL</t>
  </si>
  <si>
    <t>Gobierno Municipal</t>
  </si>
  <si>
    <t>Organo Ejecutivo Municipal (Ayuntamiento)</t>
  </si>
  <si>
    <t>Presidencia Municipal</t>
  </si>
  <si>
    <t>Secretaría del Ayuntamiento</t>
  </si>
  <si>
    <t>Tesorería Municipal</t>
  </si>
  <si>
    <t>ENTIDADES PARAMUNICIPALES EMPRESARIALES NO FINANCIERAS CON PARTICIPACIÓN ESTATAL MAYORITARIA</t>
  </si>
  <si>
    <t>Entidades Paramunicipales Empresariales No Financieras con Participación Estatal Mayoritaria</t>
  </si>
  <si>
    <t>Fideicomisos Paramunicipales Empresariales No Financieros con Participación Estatal Mayoritaria</t>
  </si>
  <si>
    <t>ENTIDADES PARAMUNICIPALES EMPRESARIALES FINANCIERAS MONETARIAS CON PARTICIPACIÓN ESTATAL MAYORITARIA</t>
  </si>
  <si>
    <t>ENTIDADES PARAMUNICIPALES EMPRESARIALES FINANCIERAS NO MONETARIAS CON PARTICIPACIÓN ESTATAL MAYORITARIA</t>
  </si>
  <si>
    <t>ADEFAS</t>
  </si>
  <si>
    <t>ADEUDOS DE EJERCICIOS FISCALES ANTERIORES (ADEFAS)</t>
  </si>
  <si>
    <t>Apoyos a ahorradores y deudores del Sistema Financiero Nacional</t>
  </si>
  <si>
    <t>Apoyos a intermediarios financieros</t>
  </si>
  <si>
    <t>APOYOS FINANCIEROS</t>
  </si>
  <si>
    <t>COSTO POR COBERTURAS</t>
  </si>
  <si>
    <t>Gastos de la deuda pública externa</t>
  </si>
  <si>
    <t>Gastos de la deuda pública interna</t>
  </si>
  <si>
    <t>Comisiones de la deuda pública externa</t>
  </si>
  <si>
    <t>Comisiones de la deuda pública interna</t>
  </si>
  <si>
    <t>Intereses por arrendamientos financieros internacionales</t>
  </si>
  <si>
    <t>Intereses derivados de la colocación de títulos y valores en el exterior</t>
  </si>
  <si>
    <t>Intereses de la deuda bilateral</t>
  </si>
  <si>
    <t>Intereses de la deuda con organismos financieros Internacionales</t>
  </si>
  <si>
    <t>Intereses de la deuda externa con instituciones de crédito</t>
  </si>
  <si>
    <t>Intereses por arrendamientos financieros nacionales</t>
  </si>
  <si>
    <t>Intereses derivados de la colocación de títulos y valores</t>
  </si>
  <si>
    <t>Intereses de la deuda interna con instituciones de crédito</t>
  </si>
  <si>
    <t>Amortización de arrendamientos financieros internacionales</t>
  </si>
  <si>
    <t>Amortización de la deuda externa por emisión de títulos y valores</t>
  </si>
  <si>
    <t>Amortización de la deuda bilateral</t>
  </si>
  <si>
    <t>Amortización de deuda externa con organismos financieros internacionales</t>
  </si>
  <si>
    <t>Amortización de la deuda externa con instituciones de crédito</t>
  </si>
  <si>
    <t>Amortización de arrendamientos financieros nacionales</t>
  </si>
  <si>
    <t>Amortización de la deuda interna por emisión de títulos y valores</t>
  </si>
  <si>
    <t>Amortización de la deuda interna con instituciones de crédito</t>
  </si>
  <si>
    <t>Otros convenios</t>
  </si>
  <si>
    <t>Convenios de descentralización</t>
  </si>
  <si>
    <t>Convenios de reasignación</t>
  </si>
  <si>
    <t>CONVENIOS</t>
  </si>
  <si>
    <t>Aportaciones previstas en leyes y decretos compensatorias a entidades federativas y municipios</t>
  </si>
  <si>
    <t>Aportaciones de las entidades federativas a los municipios</t>
  </si>
  <si>
    <t>Aportaciones de la Federación a municipios</t>
  </si>
  <si>
    <t>Aportaciones de la Federación a las entidades federativas</t>
  </si>
  <si>
    <t>APORTACIONES</t>
  </si>
  <si>
    <t>Convenios de colaboración administrativa</t>
  </si>
  <si>
    <t>Otros conceptos participables de la Federación a municipios</t>
  </si>
  <si>
    <t>Otros conceptos participables de la Federación a entidades federativas</t>
  </si>
  <si>
    <t>Participaciones de las entidades federativas a los municipios</t>
  </si>
  <si>
    <t>Fondo de fomento municipal</t>
  </si>
  <si>
    <t>Fondo general de participaciones</t>
  </si>
  <si>
    <t>PARTICIPACIONES</t>
  </si>
  <si>
    <t>PARTICIPACIONES Y APORTACIONES</t>
  </si>
  <si>
    <t>Otras erogaciones especiales</t>
  </si>
  <si>
    <t>Contingencias socioeconómicas</t>
  </si>
  <si>
    <t>Contingencias por fenómenos naturales</t>
  </si>
  <si>
    <t>PROVISIONES PARA CONTINGENCIAS Y OTRAS EROGACIONES ESPECIALES</t>
  </si>
  <si>
    <t>Depósitos a largo plazo en moneda extranjera</t>
  </si>
  <si>
    <t>Depósitos a largo plazo en moneda nacional</t>
  </si>
  <si>
    <t>OTRAS INVERSIONES FINANCIERAS</t>
  </si>
  <si>
    <t>Fideicomisos de empresas privadas y particulares</t>
  </si>
  <si>
    <t>Inversiones en fideicomisos de municipios</t>
  </si>
  <si>
    <t>Inversiones en fideicomisos de entidades federativas</t>
  </si>
  <si>
    <t>Inversiones en fideicomisos públicos financieros</t>
  </si>
  <si>
    <t>Inversiones en fideicomisos públicos empresariales y no financieros</t>
  </si>
  <si>
    <t>Inversiones en fideicomisos públicos no empresariales y no financieros</t>
  </si>
  <si>
    <t>Inversiones en fideicomisos del Poder Judicial</t>
  </si>
  <si>
    <t>Inversiones en fideicomisos del Poder Legislativo</t>
  </si>
  <si>
    <t>Inversiones en fideicomisos del Poder Ejecutivo</t>
  </si>
  <si>
    <t>Concesión de préstamos al sector externo con fines de gestión de liquidez</t>
  </si>
  <si>
    <t>Concesión de préstamos al sector privado con fines de gestión de liquidez</t>
  </si>
  <si>
    <t>Concesión de préstamos al sector público con fines de gestión de liquidez</t>
  </si>
  <si>
    <t>Concesión de préstamos al sector externo con fines de política económica</t>
  </si>
  <si>
    <t>Concesión de préstamos al sector privado con fines de política económica</t>
  </si>
  <si>
    <t>Concesión de préstamos a entidades federativas y municipios con fines de política económica</t>
  </si>
  <si>
    <t>Concesión de préstamos a instituciones paraestatales públicas financieras con fines de política económica</t>
  </si>
  <si>
    <t>Concesión de préstamos a entidades paraestatales empresariales y no financieras con fines de política económica</t>
  </si>
  <si>
    <t>Concesión de préstamos a entidades paraestatales no empresariales y no financieras con fines de política económica</t>
  </si>
  <si>
    <t>Otros valores</t>
  </si>
  <si>
    <t>Obligaciones negociables adquiridas con fines de gestión de liquidez</t>
  </si>
  <si>
    <t>Obligaciones negociables adquiridas con fines de política económica</t>
  </si>
  <si>
    <t>Valores representativos de deuda adquiridos con fines de gestión de liquidez</t>
  </si>
  <si>
    <t>Valores representativos de deuda adquiridos con fines de política económica</t>
  </si>
  <si>
    <t>Bonos</t>
  </si>
  <si>
    <t>Acciones y participaciones de capital en el sector externo con fines de gestión de liquidez</t>
  </si>
  <si>
    <t>Acciones y participaciones de capital en el sector privado con fines de gestión de liquidez</t>
  </si>
  <si>
    <t>Acciones y participaciones de capital en el sector público con fines de gestión de liquidez</t>
  </si>
  <si>
    <t>Acciones y participaciones de capital en el sector externo con fines de política económica</t>
  </si>
  <si>
    <t>Acciones y participaciones de capital en organismos internacionales con fines de política económica</t>
  </si>
  <si>
    <t>Acciones y participaciones de capital en el sector privado con fines de política económica</t>
  </si>
  <si>
    <t>Acciones y participaciones de capital en instituciones paraestatales públicas financieras con fines de política económica</t>
  </si>
  <si>
    <t>Acciones y participaciones de capital en entidades paraestatales empresariales y no financieras con fines de política económica</t>
  </si>
  <si>
    <t>Acciones y participaciones de capital en entidades paraestatales no empresariales y no financieras con fines de política económica</t>
  </si>
  <si>
    <t>ACCIONES Y PARTICIPACIONES DE CAPITAL</t>
  </si>
  <si>
    <t>Créditos otorgados por las entidades federativas a municipios para el fomento de actividades productivas</t>
  </si>
  <si>
    <t>Créditos otorgados por entidades federativas y municipios al sector social y privado para el fomento de actividades productivas</t>
  </si>
  <si>
    <t>INVERSIONES PARA EL FOMENTO DE ACTIVIDADES PRODUCTIVAS</t>
  </si>
  <si>
    <t>INVERSIONES FINANCIERAS Y OTRAS PROVISIONES</t>
  </si>
  <si>
    <t>Ejecución de proyectos productivos no incluidos en conceptos anteriores de este capítulo</t>
  </si>
  <si>
    <t>Estudios, formulación y evaluación de proyectos productivos no incluidos en conceptos anteriores de este capítulo</t>
  </si>
  <si>
    <t>PROYECTOS PRODUCTIVOS Y ACCIONES DE FOMENTO</t>
  </si>
  <si>
    <t>Trabajos de acabados en edificaciones y otros trabajos especializados</t>
  </si>
  <si>
    <t>Instalaciones y equipamiento en construcciones</t>
  </si>
  <si>
    <t>Otras construcciones de ingeniería civil u obra pesada</t>
  </si>
  <si>
    <t>Construcción de vías de comunicación</t>
  </si>
  <si>
    <t>División de terrenos y construcción de obras de urbanización</t>
  </si>
  <si>
    <t>Construcción de obras para el abastecimiento de agua, petróleo, gas, electricidad y telecomunicaciones</t>
  </si>
  <si>
    <t>Edificación no habitacional</t>
  </si>
  <si>
    <t>Edificación habitacional</t>
  </si>
  <si>
    <t>Otros activos intangibles</t>
  </si>
  <si>
    <t>Licencias industriales, comerciales y otras</t>
  </si>
  <si>
    <t>Licencias informáticas e intelectuales</t>
  </si>
  <si>
    <t>Franquicias</t>
  </si>
  <si>
    <t>Concesiones</t>
  </si>
  <si>
    <t>Derechos</t>
  </si>
  <si>
    <t>Marcas</t>
  </si>
  <si>
    <t>Patentes</t>
  </si>
  <si>
    <t>Software</t>
  </si>
  <si>
    <t>ACTIVOS INTANGIBLES</t>
  </si>
  <si>
    <t>Otros bienes inmuebles</t>
  </si>
  <si>
    <t>Edificios no residenciales</t>
  </si>
  <si>
    <t>Viviendas</t>
  </si>
  <si>
    <t>Terrenos</t>
  </si>
  <si>
    <t>BIENES INMUEBLES</t>
  </si>
  <si>
    <t>Otros activos biológicos</t>
  </si>
  <si>
    <t>Especies menores y de zoológico</t>
  </si>
  <si>
    <t>Equinos</t>
  </si>
  <si>
    <t>Peces y acuicultura</t>
  </si>
  <si>
    <t>Ovinos y caprinos</t>
  </si>
  <si>
    <t>Aves</t>
  </si>
  <si>
    <t>Porcinos</t>
  </si>
  <si>
    <t>Bovinos</t>
  </si>
  <si>
    <t>Otros equipos</t>
  </si>
  <si>
    <t>Equipos de generación eléctrica, aparatos y accesorios eléctricos</t>
  </si>
  <si>
    <t>Equipo de comunicación y telecomunicación</t>
  </si>
  <si>
    <t>Sistemas de aire acondicionado, calefacción y de refrigeración industrial y comercial</t>
  </si>
  <si>
    <t>Maquinaria y equipo de construcción</t>
  </si>
  <si>
    <t>Maquinaria y equipo industrial</t>
  </si>
  <si>
    <t>Maquinaria y equipo agropecuario</t>
  </si>
  <si>
    <t>MAQUINARIA, OTROS EQUIPOS Y HERRAMIENTAS</t>
  </si>
  <si>
    <t>Equipo de defensa y seguridad</t>
  </si>
  <si>
    <t>EQUIPO DE DEFENSA Y SEGURIDAD</t>
  </si>
  <si>
    <t>Otros equipos de transporte</t>
  </si>
  <si>
    <t>Embarcaciones</t>
  </si>
  <si>
    <t>Equipo ferroviario</t>
  </si>
  <si>
    <t>Equipo aeroespacial</t>
  </si>
  <si>
    <t>Carrocerías y remolques</t>
  </si>
  <si>
    <t>Instrumental médico y de laboratorio</t>
  </si>
  <si>
    <t>Equipo médico y de laboratorio</t>
  </si>
  <si>
    <t>Otro mobiliario y equipo educacional y recreativo</t>
  </si>
  <si>
    <t>Cámaras fotográficas y de video</t>
  </si>
  <si>
    <t>Aparatos deportivos</t>
  </si>
  <si>
    <t>Equipos y aparatos audiovisuales</t>
  </si>
  <si>
    <t>MOBILIARIO Y EQUIPO EDUCACIONAL Y RECREATIVO</t>
  </si>
  <si>
    <t>Otros mobiliarios y equipos de administración</t>
  </si>
  <si>
    <t>Equipo de cómputo y de tecnologías de la información</t>
  </si>
  <si>
    <t>Objetos de valor</t>
  </si>
  <si>
    <t>Bienes artísticos, culturales y científicos</t>
  </si>
  <si>
    <t>Muebles, excepto de oficina y estantería</t>
  </si>
  <si>
    <t>Muebles de oficina y estantería</t>
  </si>
  <si>
    <t>BIENES MUEBLES, INMUEBLES E INTANGIBLES</t>
  </si>
  <si>
    <t>Transferencias para el sector privado externo</t>
  </si>
  <si>
    <t>Transferencias para organismos internacionales</t>
  </si>
  <si>
    <t>Transferencias para gobiernos extranjeros</t>
  </si>
  <si>
    <t>TRANSFERENCIAS AL EXTERIOR</t>
  </si>
  <si>
    <t>Donativos internacionales</t>
  </si>
  <si>
    <t>Donativos a fideicomisos estatales</t>
  </si>
  <si>
    <t>Donativos a fideicomisos privados</t>
  </si>
  <si>
    <t>Donativos a entidades federativas</t>
  </si>
  <si>
    <t>Donativos a instituciones sin fines de lucro</t>
  </si>
  <si>
    <t>DONATIVOS</t>
  </si>
  <si>
    <t>TRANSFERENCIAS A LA SEGURIDAD SOCIAL</t>
  </si>
  <si>
    <t>Transferencias a fideicomisos de instituciones públicas financieras</t>
  </si>
  <si>
    <t>Transferencias a fideicomisos públicos de entidades paraestatales empresariales y no financieras</t>
  </si>
  <si>
    <t>Transferencias a fideicomisos públicos de entidades paraestatales no empresariales y no financieras</t>
  </si>
  <si>
    <t>Transferencias a fideicomisos del Poder Judicial</t>
  </si>
  <si>
    <t>Transferencias a fideicomisos del Poder Legislativo</t>
  </si>
  <si>
    <t>Transferencias a fideicomisos del Poder Ejecutivo</t>
  </si>
  <si>
    <t>Otras pensiones y jubilaciones</t>
  </si>
  <si>
    <t>Jubilaciones</t>
  </si>
  <si>
    <t>Pensiones</t>
  </si>
  <si>
    <t>PENSIONES Y JUBILACIONES</t>
  </si>
  <si>
    <t>Ayudas sociales a entidades de interés público</t>
  </si>
  <si>
    <t>Ayudas sociales a cooperativas</t>
  </si>
  <si>
    <t>Ayudas sociales a instituciones sin fines de lucro</t>
  </si>
  <si>
    <t>Ayudas sociales a actividades científicas o académicas</t>
  </si>
  <si>
    <t>Ayudas sociales a instituciones de enseñanza</t>
  </si>
  <si>
    <t>Becas y otras ayudas para programas de capacitación</t>
  </si>
  <si>
    <t>Ayudas sociales a personas</t>
  </si>
  <si>
    <t>AYUDAS SOCIALES</t>
  </si>
  <si>
    <t>Otros subsidios</t>
  </si>
  <si>
    <t>Subvenciones al consumo</t>
  </si>
  <si>
    <t>Subsidios a la vivienda</t>
  </si>
  <si>
    <t>Subsidios para cubrir diferenciales de tasas de interés</t>
  </si>
  <si>
    <t>Subsidios a la prestación de servicios públicos</t>
  </si>
  <si>
    <t>Subsidios a la inversión</t>
  </si>
  <si>
    <t>Subsidios a la distribución</t>
  </si>
  <si>
    <t>Subsidios a la producción</t>
  </si>
  <si>
    <t>SUBSIDIOS Y SUBVENCIONES</t>
  </si>
  <si>
    <t>Transferencias a fideicomisos de entidades federativas y municipios</t>
  </si>
  <si>
    <t>Transferencias otorgadas a entidades federativas y municipios</t>
  </si>
  <si>
    <t>Transferencias otorgadas para instituciones paraestatales públicas financieras</t>
  </si>
  <si>
    <t>Transferencias otorgadas para entidades paraestatales empresariales y no financieras</t>
  </si>
  <si>
    <t>Transferencias otorgadas a entidades paraestatales no empresariales y no financieras</t>
  </si>
  <si>
    <t>Transferencias internas otorgadas a fideicomisos públicos financieros</t>
  </si>
  <si>
    <t>Transferencias internas otorgadas a instituciones paraestatales públicas financieras</t>
  </si>
  <si>
    <t>Transferencias internas otorgadas a fideicomisos públicos empresariales y no financieros</t>
  </si>
  <si>
    <t>Transferencias internas otorgadas a entidades paraestatales empresariales y no financieras</t>
  </si>
  <si>
    <t>Transferencias internas otorgadas a entidades paraestatales no empresariales y no financieras</t>
  </si>
  <si>
    <t>Asignaciones presupuestarias al Poder Judicial</t>
  </si>
  <si>
    <t>Asignaciones presupuestarias al Poder Legislativo</t>
  </si>
  <si>
    <t>Asignaciones presupuestarias al Poder Ejecutivo</t>
  </si>
  <si>
    <t>TRANSFERENCIAS, ASIGNACIONES, SUBSIDIOS Y OTRAS AYUDAS</t>
  </si>
  <si>
    <t>Otros servicios generales</t>
  </si>
  <si>
    <t>Utilidades</t>
  </si>
  <si>
    <t>Otros gastos por responsabilidades</t>
  </si>
  <si>
    <t>Penas, multas, accesorios y actualizaciones</t>
  </si>
  <si>
    <t>Sentencias y resoluciones por autoridad competente</t>
  </si>
  <si>
    <t>Impuestos y derechos de importación</t>
  </si>
  <si>
    <t>Impuestos y derechos</t>
  </si>
  <si>
    <t>Servicios funerarios y de cementerios</t>
  </si>
  <si>
    <t>OTROS SERVICIOS GENERALES</t>
  </si>
  <si>
    <t>Gastos de representación</t>
  </si>
  <si>
    <t>Exposiciones</t>
  </si>
  <si>
    <t>Congresos y convenciones</t>
  </si>
  <si>
    <t>Gastos de orden social y cultural</t>
  </si>
  <si>
    <t>Gastos de ceremonial</t>
  </si>
  <si>
    <t>SERVICIOS OFICIALES</t>
  </si>
  <si>
    <t>Otros servicios de traslado y hospedaje</t>
  </si>
  <si>
    <t>Servicios integrales de traslado y viáticos</t>
  </si>
  <si>
    <t>Gastos de instalación y traslado de menaje</t>
  </si>
  <si>
    <t>Viáticos en el extranjero</t>
  </si>
  <si>
    <t>Viáticos en el país</t>
  </si>
  <si>
    <t>Autotransporte</t>
  </si>
  <si>
    <t>Pasajes marítimos, lacustres y fluviales</t>
  </si>
  <si>
    <t>Pasajes terrestres</t>
  </si>
  <si>
    <t>Pasajes aéreos</t>
  </si>
  <si>
    <t>Otros servicios de información</t>
  </si>
  <si>
    <t>Servicio de creación y difusión de contenido exclusivamente a través de Internet</t>
  </si>
  <si>
    <t>Servicios de la industria fílmica, del sonido y del video</t>
  </si>
  <si>
    <t>Servicios de revelado de fotografías</t>
  </si>
  <si>
    <t>Servicios de creatividad, preproducción y producción de publicidad, excepto Internet</t>
  </si>
  <si>
    <t>Difusión por radio, televisión y otros medios de mensajes comerciales para promover la venta de bienes o servicios</t>
  </si>
  <si>
    <t>Difusión por radio, televisión y otros medios de mensajes sobre programas y actividades gubernamentales</t>
  </si>
  <si>
    <t>Servicios de jardinería y fumigación</t>
  </si>
  <si>
    <t>Servicios de limpieza y manejo de desechos</t>
  </si>
  <si>
    <t>Instalación, reparación y mantenimiento de maquinaria, otros equipos y herramienta</t>
  </si>
  <si>
    <t>Reparación y mantenimiento de equipo de defensa y seguridad</t>
  </si>
  <si>
    <t>Reparación y mantenimiento de equipo de transporte</t>
  </si>
  <si>
    <t>Instalación, reparación y mantenimiento de equipo e instrumental médico y de laboratorio</t>
  </si>
  <si>
    <t>Instalación, reparación y mantenimiento de equipo de cómputo y tecnología de la información</t>
  </si>
  <si>
    <t>Instalación, reparación y mantenimiento de mobiliario y equipo de administración, educacional y recreativo</t>
  </si>
  <si>
    <t>Conservación y mantenimiento menor de inmuebles</t>
  </si>
  <si>
    <t>Servicios financieros, bancarios y comerciales integrales</t>
  </si>
  <si>
    <t>Comisiones por ventas</t>
  </si>
  <si>
    <t>Fletes y maniobras</t>
  </si>
  <si>
    <t>Almacenaje, envase y embalaje</t>
  </si>
  <si>
    <t>Seguro de bienes patrimoniales</t>
  </si>
  <si>
    <t>Seguros de responsabilidad patrimonial y fianzas</t>
  </si>
  <si>
    <t>Servicios de recaudación, traslado y custodia de valores</t>
  </si>
  <si>
    <t>Servicios de cobranza, investigación crediticia y similar</t>
  </si>
  <si>
    <t>Servicios financieros y bancarios</t>
  </si>
  <si>
    <t>SERVICIOS FINANCIEROS, BANCARIOS Y COMERCIALES</t>
  </si>
  <si>
    <t>Servicios profesionales, científicos y técnicos integrales</t>
  </si>
  <si>
    <t>Servicios de vigilancia</t>
  </si>
  <si>
    <t>Servicios de protección y seguridad</t>
  </si>
  <si>
    <t>Servicios de apoyo administrativo, traducción, fotocopiado e impresión</t>
  </si>
  <si>
    <t>Servicios de investigación científica y desarrollo</t>
  </si>
  <si>
    <t>Servicios de consultoría administrativa, procesos, técnica y en tecnologías de la información</t>
  </si>
  <si>
    <t>Servicios de diseño, arquitectura, ingeniería y actividades relacionadas</t>
  </si>
  <si>
    <t>Servicios legales, de contabilidad, auditoría y relacionados</t>
  </si>
  <si>
    <t>Otros arrendamientos</t>
  </si>
  <si>
    <t>Arrendamiento financiero</t>
  </si>
  <si>
    <t>Arrendamiento de activos intangibles</t>
  </si>
  <si>
    <t>Arrendamiento de maquinaria, otros equipos y herramientas</t>
  </si>
  <si>
    <t>Arrendamiento de equipo de transporte</t>
  </si>
  <si>
    <t>Arrendamiento de equipo e instrumental médico y de laboratorio</t>
  </si>
  <si>
    <t>Arrendamiento de mobiliario y equipo de administración, educacional y recreativo</t>
  </si>
  <si>
    <t>Arrendamiento de edificios</t>
  </si>
  <si>
    <t>SERVICIOS DE ARRENDAMIENTO</t>
  </si>
  <si>
    <t>Servicios integrales y otros servicios</t>
  </si>
  <si>
    <t>Servicios postales y telegráficos</t>
  </si>
  <si>
    <t>Servicios de acceso de Internet, redes y procesamiento de información</t>
  </si>
  <si>
    <t>Servicios de telecomunicaciones y satélites</t>
  </si>
  <si>
    <t>Telefonía celular</t>
  </si>
  <si>
    <t>Telefonía tradicional</t>
  </si>
  <si>
    <t>Agua</t>
  </si>
  <si>
    <t>Gas</t>
  </si>
  <si>
    <t>Energía eléctrica</t>
  </si>
  <si>
    <t>SERVICIOS GENERALES</t>
  </si>
  <si>
    <t>Refacciones y accesorios menores otros bienes muebles</t>
  </si>
  <si>
    <t>Refacciones y accesorios menores de maquinaria y otros equipos</t>
  </si>
  <si>
    <t>Refacciones y accesorios menores de equipo de defensa y seguridad</t>
  </si>
  <si>
    <t>Refacciones y accesorios menores de equipo de transporte</t>
  </si>
  <si>
    <t>Refacciones y accesorios menores de equipo e instrumental médico y de laboratorio</t>
  </si>
  <si>
    <t>Refacciones y accesorios menores de equipo de cómputo y tecnologías de la información</t>
  </si>
  <si>
    <t>Refacciones y accesorios menores de mobiliario y equipo de administración, educacional y recreativo</t>
  </si>
  <si>
    <t>Refacciones y accesorios menores de edificios</t>
  </si>
  <si>
    <t>Herramientas menores</t>
  </si>
  <si>
    <t>Prendas de protección para seguridad pública y nacional</t>
  </si>
  <si>
    <t>Materiales de seguridad pública</t>
  </si>
  <si>
    <t>Sustancias y materiales explosivos</t>
  </si>
  <si>
    <t>MATERIALES Y SUMINISTROS PARA SEGURIDAD</t>
  </si>
  <si>
    <t>Blancos y otros productos textiles, excepto prendas de vestir</t>
  </si>
  <si>
    <t>Productos textiles</t>
  </si>
  <si>
    <t>Artículos deportivos</t>
  </si>
  <si>
    <t>Prendas de seguridad y protección personal</t>
  </si>
  <si>
    <t>Vestuario y uniformes</t>
  </si>
  <si>
    <t>Carbón y sus derivados</t>
  </si>
  <si>
    <t>Combustibles, lubricantes y aditivos</t>
  </si>
  <si>
    <t>Otros productos químicos</t>
  </si>
  <si>
    <t>Fibras sintéticas, hules, plásticos y derivados</t>
  </si>
  <si>
    <t>Materiales, accesorios y suministros de laboratorio</t>
  </si>
  <si>
    <t>Materiales, accesorios y suministros médicos</t>
  </si>
  <si>
    <t>Medicinas y productos farmacéuticos</t>
  </si>
  <si>
    <t>Fertilizantes, pesticidas y otros agroquímicos</t>
  </si>
  <si>
    <t>Productos químicos básicos</t>
  </si>
  <si>
    <t>Otros materiales y artículos de construcción y reparación</t>
  </si>
  <si>
    <t>Materiales complementarios</t>
  </si>
  <si>
    <t>Artículos metálicos para la construcción</t>
  </si>
  <si>
    <t>Material eléctrico y electrónico</t>
  </si>
  <si>
    <t>Vidrio y productos de vidrio</t>
  </si>
  <si>
    <t>Madera y productos de madera</t>
  </si>
  <si>
    <t>Cal, yeso y productos de yeso</t>
  </si>
  <si>
    <t>Cemento y productos de concreto</t>
  </si>
  <si>
    <t>Productos minerales no metálicos</t>
  </si>
  <si>
    <t>Mercancías adquiridas para su comercialización</t>
  </si>
  <si>
    <t>Productos metálicos y a base de minerales no metálicos adquiridos como materia prima</t>
  </si>
  <si>
    <t>Combustibles, lubricantes, aditivos, carbón y sus derivados adquiridos como materia prima</t>
  </si>
  <si>
    <t>Insumos textiles adquiridos como materia prima</t>
  </si>
  <si>
    <t>Utensilios para el servicio de alimentación</t>
  </si>
  <si>
    <t>Productos alimenticios para animales</t>
  </si>
  <si>
    <t>Productos alimenticios para personas</t>
  </si>
  <si>
    <t>Materiales para el registro e identificación de bienes y personas</t>
  </si>
  <si>
    <t>Materiales y útiles de enseñanza</t>
  </si>
  <si>
    <t>Material de limpieza</t>
  </si>
  <si>
    <t>Material impreso e información digital</t>
  </si>
  <si>
    <t>Materiales, útiles y equipos menores de tecnologías de la información y comunicaciones</t>
  </si>
  <si>
    <t>Material estadístico y geográfico</t>
  </si>
  <si>
    <t>Materiales y útiles de impresión y reproducción</t>
  </si>
  <si>
    <t>Materiales, útiles y equipos menores de oficina</t>
  </si>
  <si>
    <t xml:space="preserve"> MATERIALES Y SUMINISTROS</t>
  </si>
  <si>
    <t>Recompensas</t>
  </si>
  <si>
    <t>Estímulos</t>
  </si>
  <si>
    <t>Previsiones de carácter laboral, económica y de seguridad social</t>
  </si>
  <si>
    <t>Otras prestaciones sociales y económicas</t>
  </si>
  <si>
    <t>Apoyos a la capacitación de los servidores públicos</t>
  </si>
  <si>
    <t>Prestaciones contractuales</t>
  </si>
  <si>
    <t>Prestaciones y haberes de retiro</t>
  </si>
  <si>
    <t>Indemnizaciones</t>
  </si>
  <si>
    <t>Cuotas para el fondo de ahorro y fondo de trabajo</t>
  </si>
  <si>
    <t>Aportaciones para seguros</t>
  </si>
  <si>
    <t>Aportaciones al sistema para el retiro</t>
  </si>
  <si>
    <t>Aportaciones a fondos de vivienda</t>
  </si>
  <si>
    <t>Aportaciones de seguridad social</t>
  </si>
  <si>
    <t>SEGURIDAD SOCIAL</t>
  </si>
  <si>
    <t>Participaciones por vigilancia en el cumplimiento de las leyes y custodia de valores</t>
  </si>
  <si>
    <t>Honorarios especiales</t>
  </si>
  <si>
    <t>Asignaciones de técnico, de mando, por comisión, de vuelo y de técnico especial</t>
  </si>
  <si>
    <t>Sobrehaberes</t>
  </si>
  <si>
    <t>Compensaciones</t>
  </si>
  <si>
    <t>Horas extraordinarias</t>
  </si>
  <si>
    <t>Primas de vacaciones, dominical y gratificación de fin de año</t>
  </si>
  <si>
    <t>Primas por años de servicios efectivos prestados</t>
  </si>
  <si>
    <t>Retribución a los representantes de los trabajadores y de los patrones en la Junta de Conciliación y Arbitraje</t>
  </si>
  <si>
    <t>Retribuciones por servicios de carácter social</t>
  </si>
  <si>
    <t>Sueldos base al personal eventual</t>
  </si>
  <si>
    <t>Honorarios asimilables a salarios</t>
  </si>
  <si>
    <t>Remuneraciones por adscripción laboral en el extranjero</t>
  </si>
  <si>
    <t>Sueldos base al personal permanente</t>
  </si>
  <si>
    <t>Haberes</t>
  </si>
  <si>
    <t>Dietas</t>
  </si>
  <si>
    <t>SERVICIOS PERSONALES</t>
  </si>
  <si>
    <t>FINALIDAD, FUNCIÓN Y SUBFUNCIÓN</t>
  </si>
  <si>
    <t>GOBIERNO</t>
  </si>
  <si>
    <t>LEGISLACIÓN</t>
  </si>
  <si>
    <t>Legislación</t>
  </si>
  <si>
    <t>Fiscalización</t>
  </si>
  <si>
    <t>JUSTICIA</t>
  </si>
  <si>
    <t>Impartición de Justicia</t>
  </si>
  <si>
    <t>Procuración de Justicia</t>
  </si>
  <si>
    <t>Reclusión y Readaptación Social</t>
  </si>
  <si>
    <t>Derechos humanos</t>
  </si>
  <si>
    <t>COORDINACIÓN DE LA POLÍTICA DE GOBIERNO</t>
  </si>
  <si>
    <t>Presidencia / Gubernatura</t>
  </si>
  <si>
    <t>Política interior</t>
  </si>
  <si>
    <t>Preservación y Cuidado del Patrimonio Público</t>
  </si>
  <si>
    <t>Función Pública</t>
  </si>
  <si>
    <t>Asuntos Jurídicos</t>
  </si>
  <si>
    <t>Organización de Procesos Electorales</t>
  </si>
  <si>
    <t>Población</t>
  </si>
  <si>
    <t>Territorio</t>
  </si>
  <si>
    <t>Otros</t>
  </si>
  <si>
    <t>RELACIONES EXTERIORES</t>
  </si>
  <si>
    <t>Relaciones Exteriores</t>
  </si>
  <si>
    <t>ASUNTOS FINANCIEROS Y HACENDARIOS</t>
  </si>
  <si>
    <t xml:space="preserve">Asuntos Financieros </t>
  </si>
  <si>
    <t>Asuntos Hacendarios</t>
  </si>
  <si>
    <t>SEGURIDAD NACIONAL</t>
  </si>
  <si>
    <t>Defensa</t>
  </si>
  <si>
    <t>Marina</t>
  </si>
  <si>
    <t>Inteligencia para la Preservación de la Seguridad Nacional</t>
  </si>
  <si>
    <t>ASUNTOS DE ORDEN PÚBLICO Y DE SEGURIDAD INTERIOR</t>
  </si>
  <si>
    <t>Policia</t>
  </si>
  <si>
    <t>Protección Civil</t>
  </si>
  <si>
    <t>Otros Asuntos de Orden Público y Seguridad</t>
  </si>
  <si>
    <t>Sistema Nacional de Seguridad Pública</t>
  </si>
  <si>
    <t>Servicios Registrales, Administrativos y Patrimoniales</t>
  </si>
  <si>
    <t>Servicios Estadísticos</t>
  </si>
  <si>
    <t>Servicios de Comunicación y Medios</t>
  </si>
  <si>
    <t>Acceso a la Información Pública Gubernamental</t>
  </si>
  <si>
    <t>DESARROLLO SOCIAL</t>
  </si>
  <si>
    <t>PROTECCIÓN AMBIENTAL</t>
  </si>
  <si>
    <t>Ordenación de Desechos</t>
  </si>
  <si>
    <t>Administración del Agua</t>
  </si>
  <si>
    <t>Ordenación de Aguas Residuales, Drenaje y Alcantarillado</t>
  </si>
  <si>
    <t>Reducción de la Contaminación</t>
  </si>
  <si>
    <t>Protección de la Diversidad Biológica y del Paisaje</t>
  </si>
  <si>
    <t>Otros de Protección Ambiental</t>
  </si>
  <si>
    <t>VIVIENDA Y SERVICIOS A LA COMUNIDAD</t>
  </si>
  <si>
    <t>Urbanización</t>
  </si>
  <si>
    <t>Desarrollo Comunitario</t>
  </si>
  <si>
    <t>Abastecimiento de Agua</t>
  </si>
  <si>
    <t>Vivienda</t>
  </si>
  <si>
    <t>Servicios Comunales</t>
  </si>
  <si>
    <t>Desarrollo Regional</t>
  </si>
  <si>
    <t>SALUD</t>
  </si>
  <si>
    <t>Prestación de Servicios de Salud a la Comunidad</t>
  </si>
  <si>
    <t>Prestación de Servicios de Salud a la Persona</t>
  </si>
  <si>
    <t>Generación de Recursos para la Salud</t>
  </si>
  <si>
    <t>Rectoría del Sistema de Salud</t>
  </si>
  <si>
    <t>Protección Social en Salud</t>
  </si>
  <si>
    <t>RECREACIÓN, CULTURA Y OTRAS MANIFESTACIONES SOCIALES</t>
  </si>
  <si>
    <t>Deporte y Recreación</t>
  </si>
  <si>
    <t>Cultura</t>
  </si>
  <si>
    <t>Radio, Televisión y Editoriales</t>
  </si>
  <si>
    <t>Asuntos Religiososy Otras Manifestaciones Sociales</t>
  </si>
  <si>
    <t>EDUCACIÓN</t>
  </si>
  <si>
    <t>Educación Básica</t>
  </si>
  <si>
    <t>Educación Media Superior</t>
  </si>
  <si>
    <t>Educación Superior</t>
  </si>
  <si>
    <t>Posgrado</t>
  </si>
  <si>
    <t>Educación para Adultos</t>
  </si>
  <si>
    <t>Otros Servicios Educativos y Actividades Inherentes</t>
  </si>
  <si>
    <t>PROTECCIÓN SOCIAL</t>
  </si>
  <si>
    <t>Enfermedad e Incapacidad</t>
  </si>
  <si>
    <t>Edad Avanzada</t>
  </si>
  <si>
    <t>Familia e Hijos</t>
  </si>
  <si>
    <t>Desempleo</t>
  </si>
  <si>
    <t>Alimentación y Nutrición</t>
  </si>
  <si>
    <t>Apoyo Social para la Vivienda</t>
  </si>
  <si>
    <t>Indígenas</t>
  </si>
  <si>
    <t>Otros Grupos Vulnerables</t>
  </si>
  <si>
    <t>Otros de Seguridad Social Asistencia Social</t>
  </si>
  <si>
    <t>OTROS ASUNTOS SOCIALES</t>
  </si>
  <si>
    <t>Otros Asuntos Sociales</t>
  </si>
  <si>
    <t>DESARROLLO ECONÓMICO</t>
  </si>
  <si>
    <t>ASUNTOS ECONÓMICOS, COMERCIALES Y LABORALES EN GENERAL</t>
  </si>
  <si>
    <t>Asuntos Económicos y Comerciales en General</t>
  </si>
  <si>
    <t>Asuntos Laborales Generales</t>
  </si>
  <si>
    <t>AGROPECUARIA, SILVICULTURA, PESCA Y CAZA</t>
  </si>
  <si>
    <t>Agropecuaría</t>
  </si>
  <si>
    <t>Silvicultura</t>
  </si>
  <si>
    <t>Acuacultura, Pesca y Caza</t>
  </si>
  <si>
    <t>Agroindustrial</t>
  </si>
  <si>
    <t>Hidroagrícola</t>
  </si>
  <si>
    <t>Apoyo Financiero a la Banca y Seguro Agropecuario</t>
  </si>
  <si>
    <t>COMBUSTIBLES Y ENERGÍA</t>
  </si>
  <si>
    <t>Caebón y Otros CombustiblesMinerales S-ólidos</t>
  </si>
  <si>
    <t>Poetróleo y Gas Natural (Hidrocarburos)</t>
  </si>
  <si>
    <t>Combustibles Nucleares</t>
  </si>
  <si>
    <t>Otros Combustibles</t>
  </si>
  <si>
    <t>Electricidad</t>
  </si>
  <si>
    <t>Energía no Eléctrica</t>
  </si>
  <si>
    <t>MINERÍA, MANUFACTURAS Y CONSTRUCCIÓN</t>
  </si>
  <si>
    <t>Extracción de Recursos Minerales excepto los Combustibles Minerales</t>
  </si>
  <si>
    <t>Manufacturas</t>
  </si>
  <si>
    <t>Construcción</t>
  </si>
  <si>
    <t>TRANSPORTE</t>
  </si>
  <si>
    <t>Transporte por Carretera</t>
  </si>
  <si>
    <t xml:space="preserve">Transporte por Agua y Puertos </t>
  </si>
  <si>
    <t>Transporte por Ferrocarril</t>
  </si>
  <si>
    <t>Transporte Aéreo</t>
  </si>
  <si>
    <t>Transporte de Oleoductosy Gasoductos y otros Sistemas de Transporte</t>
  </si>
  <si>
    <t xml:space="preserve">Otros relacionados con Transporte </t>
  </si>
  <si>
    <t>COMUNICACIONES</t>
  </si>
  <si>
    <t>Comunicaciones</t>
  </si>
  <si>
    <t>TURISMO</t>
  </si>
  <si>
    <t>Turismo</t>
  </si>
  <si>
    <t>Hoteles y Restaurantes</t>
  </si>
  <si>
    <t xml:space="preserve">CIENCIA, TECNOLOGÏA E INNOVACIÖN </t>
  </si>
  <si>
    <t>Investigación Científica</t>
  </si>
  <si>
    <t>Desarrollo Tecnólogico</t>
  </si>
  <si>
    <t>Sesrvicios Científicos y Tecnólogicos</t>
  </si>
  <si>
    <t>Innovación</t>
  </si>
  <si>
    <t>OTRAS INDUSTRIAS Y OTROS ASUNTOS ECONÓMICOS</t>
  </si>
  <si>
    <t>Comercio, Distribución, Almacenamiento y Depósito</t>
  </si>
  <si>
    <t>Otras Industrias</t>
  </si>
  <si>
    <t>Otros Asuntos Económicos</t>
  </si>
  <si>
    <t>OTRAS NO CLASIFICADAS EN FUNCIONES ANTERIORES</t>
  </si>
  <si>
    <t>TRANSACCIONES DE LA DEUDA PÚBLICA / COSTO FINANCIERO DE LA DEUDA</t>
  </si>
  <si>
    <t>Deuda Pública Interna</t>
  </si>
  <si>
    <t>Deuda PúblicaExterna</t>
  </si>
  <si>
    <t>TRANSFERENCIAS, PARTICIPACIONES Y APORTACIONES ENTRE DIFERENTES NIVELES Y ÓRDENES DE GOBIERNO</t>
  </si>
  <si>
    <t>Transferencias entre Diferentes Niveles Ordenes de Gobierno</t>
  </si>
  <si>
    <t>Participaciones entre Diferentes Niveles Ordenes de Gobierno</t>
  </si>
  <si>
    <t>Aportaciones entre Diferentes Niveles Ordenes de Gobierno</t>
  </si>
  <si>
    <t>SANEAMIENTO DEL SISTEMA FINANCIERO</t>
  </si>
  <si>
    <t>Saneamiento del Sistema Financiero</t>
  </si>
  <si>
    <t>Apoyos IPAB</t>
  </si>
  <si>
    <t>Banca de Desarrollo</t>
  </si>
  <si>
    <t>Apoyo a los Programas de Reestructura en Unikdades de Inversión (UDIS)</t>
  </si>
  <si>
    <t>Adeudos de Ejercicios Fiscales Anterior</t>
  </si>
  <si>
    <t>GASTO CORRIENTE</t>
  </si>
  <si>
    <t>GASTO DE CAPITAL</t>
  </si>
  <si>
    <t>AMORTIZACIÓN DE LA DEUDA Y DISMINUCIÓN DE PASIVOS</t>
  </si>
  <si>
    <t>Descripcion de los clasificadores</t>
  </si>
  <si>
    <t>1. Gasto Corriente:</t>
  </si>
  <si>
    <t>Son los gastos de consumo y/o de operación, el arrendamiento de la propiedad y las transferencias otorgadas a los otros componentes institucionales del sistema económico para financiar gastos de esas características.</t>
  </si>
  <si>
    <t>2. Gasto de Capital:</t>
  </si>
  <si>
    <t>Son los gastos destinados a la inversión de capital y las transferencias a los otros componentes institucionales del sistema económico que se efectúan para financiar gastos de éstos con tal propósito.</t>
  </si>
  <si>
    <t>3. Amortización de la deuda y disminución de pasivos:</t>
  </si>
  <si>
    <t>Comprende la amortización de la deuda adquirida y disminución de pasivos con el sector privado, público y externo.</t>
  </si>
  <si>
    <t>Descripción</t>
  </si>
  <si>
    <t>Descripción COG</t>
  </si>
  <si>
    <t>OBJETO_GASTO</t>
  </si>
  <si>
    <t>DESCRIPCION</t>
  </si>
  <si>
    <t>RESTRICTIVA</t>
  </si>
  <si>
    <t>OBJETO_GASTO_PADRE</t>
  </si>
  <si>
    <t>10000</t>
  </si>
  <si>
    <t>S</t>
  </si>
  <si>
    <t>11000</t>
  </si>
  <si>
    <t>REMUNERACIONES AL PERSONAL DE CARACTER PERMANENTE</t>
  </si>
  <si>
    <t>11100</t>
  </si>
  <si>
    <t>N</t>
  </si>
  <si>
    <t>11200</t>
  </si>
  <si>
    <t>11300</t>
  </si>
  <si>
    <t>11400</t>
  </si>
  <si>
    <t>12000</t>
  </si>
  <si>
    <t>REMUNERACIONES AL PERSONAL DE CARACTER TRANSITORIO</t>
  </si>
  <si>
    <t>12100</t>
  </si>
  <si>
    <t>12200</t>
  </si>
  <si>
    <t>12300</t>
  </si>
  <si>
    <t>12400</t>
  </si>
  <si>
    <t>13000</t>
  </si>
  <si>
    <t xml:space="preserve"> REMUNERACIONES ADICIONALES Y ESPECIALES</t>
  </si>
  <si>
    <t>13100</t>
  </si>
  <si>
    <t>13200</t>
  </si>
  <si>
    <t>13300</t>
  </si>
  <si>
    <t>13400</t>
  </si>
  <si>
    <t>13500</t>
  </si>
  <si>
    <t>13600</t>
  </si>
  <si>
    <t>13700</t>
  </si>
  <si>
    <t>13800</t>
  </si>
  <si>
    <t>14000</t>
  </si>
  <si>
    <t>14100</t>
  </si>
  <si>
    <t>14200</t>
  </si>
  <si>
    <t>14300</t>
  </si>
  <si>
    <t>14400</t>
  </si>
  <si>
    <t>15000</t>
  </si>
  <si>
    <t xml:space="preserve"> OTRAS PRESTACIONES SOCIALES Y ECONOMICAS</t>
  </si>
  <si>
    <t>15100</t>
  </si>
  <si>
    <t>15200</t>
  </si>
  <si>
    <t>15300</t>
  </si>
  <si>
    <t>15400</t>
  </si>
  <si>
    <t>15500</t>
  </si>
  <si>
    <t>15900</t>
  </si>
  <si>
    <t>16000</t>
  </si>
  <si>
    <t xml:space="preserve"> PREVISIONES</t>
  </si>
  <si>
    <t>16100</t>
  </si>
  <si>
    <t>17000</t>
  </si>
  <si>
    <t xml:space="preserve"> PAGO DE ESTIMULOS A SERVIDORES PUBLICOS</t>
  </si>
  <si>
    <t>17100</t>
  </si>
  <si>
    <t>17200</t>
  </si>
  <si>
    <t>20000</t>
  </si>
  <si>
    <t>21000</t>
  </si>
  <si>
    <t xml:space="preserve"> MATERIALES DE ADMINISTRACION, EMISION DE DOCUMENTOS Y ARTICULOS OFICIALES</t>
  </si>
  <si>
    <t>21100</t>
  </si>
  <si>
    <t>21200</t>
  </si>
  <si>
    <t>21300</t>
  </si>
  <si>
    <t>21400</t>
  </si>
  <si>
    <t>21500</t>
  </si>
  <si>
    <t>21600</t>
  </si>
  <si>
    <t>21700</t>
  </si>
  <si>
    <t>21800</t>
  </si>
  <si>
    <t>22000</t>
  </si>
  <si>
    <t xml:space="preserve"> ALIMENTOS Y UTENSILIOS</t>
  </si>
  <si>
    <t>22100</t>
  </si>
  <si>
    <t>22200</t>
  </si>
  <si>
    <t>22300</t>
  </si>
  <si>
    <t>23000</t>
  </si>
  <si>
    <t>MATERIAS PRIMAS Y MATERIALES DE PRODUCCION Y COMERCIALIZACION</t>
  </si>
  <si>
    <t>23100</t>
  </si>
  <si>
    <t>Productos alimenticios, agropecuarios y forestales adquiridos como materia prima</t>
  </si>
  <si>
    <t>23200</t>
  </si>
  <si>
    <t>23300</t>
  </si>
  <si>
    <t>Productos de papel, cartón e impresos adquiridos como materia prima</t>
  </si>
  <si>
    <t>23400</t>
  </si>
  <si>
    <t>23500</t>
  </si>
  <si>
    <t>Productos químicos, farmacéuticos y de laboratorio adquiridos como materia prima</t>
  </si>
  <si>
    <t>23600</t>
  </si>
  <si>
    <t>23700</t>
  </si>
  <si>
    <t>Productos de cuero, piel, plástico y hule adquiridos como materia prima</t>
  </si>
  <si>
    <t>23800</t>
  </si>
  <si>
    <t>23900</t>
  </si>
  <si>
    <t>Otros productos adquiridos como materia prima</t>
  </si>
  <si>
    <t>24000</t>
  </si>
  <si>
    <t xml:space="preserve"> MATERIALES Y ARTICULOS DE CONSTRUCCION Y DE REPARACION</t>
  </si>
  <si>
    <t>24100</t>
  </si>
  <si>
    <t>24200</t>
  </si>
  <si>
    <t>24300</t>
  </si>
  <si>
    <t>24400</t>
  </si>
  <si>
    <t>24500</t>
  </si>
  <si>
    <t>24600</t>
  </si>
  <si>
    <t>24700</t>
  </si>
  <si>
    <t>24800</t>
  </si>
  <si>
    <t>24900</t>
  </si>
  <si>
    <t>25000</t>
  </si>
  <si>
    <t>PRODUCTOS QUIMICOS, FARMACEUTICOS Y DE LABORATORIO</t>
  </si>
  <si>
    <t>25100</t>
  </si>
  <si>
    <t>25200</t>
  </si>
  <si>
    <t>25300</t>
  </si>
  <si>
    <t>25400</t>
  </si>
  <si>
    <t>25500</t>
  </si>
  <si>
    <t>25600</t>
  </si>
  <si>
    <t>25900</t>
  </si>
  <si>
    <t>26000</t>
  </si>
  <si>
    <t xml:space="preserve"> COMBUSTIBLES, LUBRICANTES Y ADITIVOS</t>
  </si>
  <si>
    <t>26100</t>
  </si>
  <si>
    <t>26200</t>
  </si>
  <si>
    <t>27000</t>
  </si>
  <si>
    <t>VESTUARIO, BLANCOS, PRENDAS DE PROTECCION Y ARTICULOS DEPORTIVOS</t>
  </si>
  <si>
    <t>27100</t>
  </si>
  <si>
    <t>27200</t>
  </si>
  <si>
    <t>27300</t>
  </si>
  <si>
    <t>27400</t>
  </si>
  <si>
    <t>27500</t>
  </si>
  <si>
    <t>28000</t>
  </si>
  <si>
    <t>28100</t>
  </si>
  <si>
    <t>28200</t>
  </si>
  <si>
    <t>28300</t>
  </si>
  <si>
    <t>29000</t>
  </si>
  <si>
    <t xml:space="preserve"> HERRAMIENTAS, REFACCIONES Y ACCESORIOS MENORES</t>
  </si>
  <si>
    <t>29100</t>
  </si>
  <si>
    <t>29200</t>
  </si>
  <si>
    <t>29300</t>
  </si>
  <si>
    <t>29400</t>
  </si>
  <si>
    <t>29500</t>
  </si>
  <si>
    <t>29600</t>
  </si>
  <si>
    <t>29700</t>
  </si>
  <si>
    <t>29800</t>
  </si>
  <si>
    <t>29900</t>
  </si>
  <si>
    <t>30000</t>
  </si>
  <si>
    <t>31000</t>
  </si>
  <si>
    <t>SERVICIOS BASICOS</t>
  </si>
  <si>
    <t>31100</t>
  </si>
  <si>
    <t>31200</t>
  </si>
  <si>
    <t>31300</t>
  </si>
  <si>
    <t>31400</t>
  </si>
  <si>
    <t>31500</t>
  </si>
  <si>
    <t>31600</t>
  </si>
  <si>
    <t>31700</t>
  </si>
  <si>
    <t>31800</t>
  </si>
  <si>
    <t>31900</t>
  </si>
  <si>
    <t>32000</t>
  </si>
  <si>
    <t>32100</t>
  </si>
  <si>
    <t>Arrendamiento de terrenos</t>
  </si>
  <si>
    <t>32200</t>
  </si>
  <si>
    <t>32300</t>
  </si>
  <si>
    <t>32400</t>
  </si>
  <si>
    <t>32500</t>
  </si>
  <si>
    <t>32600</t>
  </si>
  <si>
    <t>32700</t>
  </si>
  <si>
    <t>32800</t>
  </si>
  <si>
    <t>32900</t>
  </si>
  <si>
    <t>33000</t>
  </si>
  <si>
    <t>SERVICIOS PROFESIONALES, CIENTIFICOS, TECNICOS Y OTROS SERVICIOS</t>
  </si>
  <si>
    <t>33100</t>
  </si>
  <si>
    <t>33200</t>
  </si>
  <si>
    <t>33300</t>
  </si>
  <si>
    <t>33400</t>
  </si>
  <si>
    <t xml:space="preserve">Servicios de capacitación </t>
  </si>
  <si>
    <t>33500</t>
  </si>
  <si>
    <t>33600</t>
  </si>
  <si>
    <t>33700</t>
  </si>
  <si>
    <t>33800</t>
  </si>
  <si>
    <t>33900</t>
  </si>
  <si>
    <t>34000</t>
  </si>
  <si>
    <t>34100</t>
  </si>
  <si>
    <t>34200</t>
  </si>
  <si>
    <t>34300</t>
  </si>
  <si>
    <t>34400</t>
  </si>
  <si>
    <t>34500</t>
  </si>
  <si>
    <t>34600</t>
  </si>
  <si>
    <t>34700</t>
  </si>
  <si>
    <t>34800</t>
  </si>
  <si>
    <t>34900</t>
  </si>
  <si>
    <t>35000</t>
  </si>
  <si>
    <t>SERVICIOS DE INSTALACION, REPARACION, MANTENIMIENTO Y CONSERVACION</t>
  </si>
  <si>
    <t>35100</t>
  </si>
  <si>
    <t>35200</t>
  </si>
  <si>
    <t>35300</t>
  </si>
  <si>
    <t>35400</t>
  </si>
  <si>
    <t>35500</t>
  </si>
  <si>
    <t>35600</t>
  </si>
  <si>
    <t>35700</t>
  </si>
  <si>
    <t>35800</t>
  </si>
  <si>
    <t>35900</t>
  </si>
  <si>
    <t>36000</t>
  </si>
  <si>
    <t>SERVICIOS DE COMUNICACION SOCIAL Y PUBLICIDAD</t>
  </si>
  <si>
    <t>36100</t>
  </si>
  <si>
    <t>36200</t>
  </si>
  <si>
    <t>36300</t>
  </si>
  <si>
    <t>36400</t>
  </si>
  <si>
    <t>36500</t>
  </si>
  <si>
    <t>36600</t>
  </si>
  <si>
    <t>36900</t>
  </si>
  <si>
    <t>37000</t>
  </si>
  <si>
    <t>SERVICIOS DE TRASLADO Y VIATICOS</t>
  </si>
  <si>
    <t>37100</t>
  </si>
  <si>
    <t>37200</t>
  </si>
  <si>
    <t>37300</t>
  </si>
  <si>
    <t>37400</t>
  </si>
  <si>
    <t>37500</t>
  </si>
  <si>
    <t>37600</t>
  </si>
  <si>
    <t>37700</t>
  </si>
  <si>
    <t>37800</t>
  </si>
  <si>
    <t>37900</t>
  </si>
  <si>
    <t>38000</t>
  </si>
  <si>
    <t>38100</t>
  </si>
  <si>
    <t>38200</t>
  </si>
  <si>
    <t>38300</t>
  </si>
  <si>
    <t>38400</t>
  </si>
  <si>
    <t>38500</t>
  </si>
  <si>
    <t>39000</t>
  </si>
  <si>
    <t>39100</t>
  </si>
  <si>
    <t>39200</t>
  </si>
  <si>
    <t>39300</t>
  </si>
  <si>
    <t>39400</t>
  </si>
  <si>
    <t>39500</t>
  </si>
  <si>
    <t>39600</t>
  </si>
  <si>
    <t>39700</t>
  </si>
  <si>
    <t>Pago de Utilidades</t>
  </si>
  <si>
    <t>39800</t>
  </si>
  <si>
    <t>Impuesto sobre Nóminas</t>
  </si>
  <si>
    <t>39900</t>
  </si>
  <si>
    <t>40000</t>
  </si>
  <si>
    <t>41000</t>
  </si>
  <si>
    <t>TRANSFERENCIAS INTERNAS Y ASIGNACIONES AL SECTOR PUBLICO</t>
  </si>
  <si>
    <t>41100</t>
  </si>
  <si>
    <t>41200</t>
  </si>
  <si>
    <t>41300</t>
  </si>
  <si>
    <t>41400</t>
  </si>
  <si>
    <t>Asignaciones presupuestarias a Organos Autónomos</t>
  </si>
  <si>
    <t>41500</t>
  </si>
  <si>
    <t>41600</t>
  </si>
  <si>
    <t>41700</t>
  </si>
  <si>
    <t>41800</t>
  </si>
  <si>
    <t>41900</t>
  </si>
  <si>
    <t>42000</t>
  </si>
  <si>
    <t>TRANSFERENCIAS AL RESTO DEL SECTOR PUBLICO</t>
  </si>
  <si>
    <t>42100</t>
  </si>
  <si>
    <t>42200</t>
  </si>
  <si>
    <t>42300</t>
  </si>
  <si>
    <t>42400</t>
  </si>
  <si>
    <t>42500</t>
  </si>
  <si>
    <t>43000</t>
  </si>
  <si>
    <t>43100</t>
  </si>
  <si>
    <t>43200</t>
  </si>
  <si>
    <t>43300</t>
  </si>
  <si>
    <t>43400</t>
  </si>
  <si>
    <t>43500</t>
  </si>
  <si>
    <t>43600</t>
  </si>
  <si>
    <t>43700</t>
  </si>
  <si>
    <t>43800</t>
  </si>
  <si>
    <t>Subsidios a Entidades Federativas y municipios</t>
  </si>
  <si>
    <t>43900</t>
  </si>
  <si>
    <t>44000</t>
  </si>
  <si>
    <t>44100</t>
  </si>
  <si>
    <t>44200</t>
  </si>
  <si>
    <t>44300</t>
  </si>
  <si>
    <t>44400</t>
  </si>
  <si>
    <t>44500</t>
  </si>
  <si>
    <t>44600</t>
  </si>
  <si>
    <t>44700</t>
  </si>
  <si>
    <t>44800</t>
  </si>
  <si>
    <t>Ayudas por desastres naturales y otros siniestros</t>
  </si>
  <si>
    <t>45000</t>
  </si>
  <si>
    <t>45100</t>
  </si>
  <si>
    <t>45200</t>
  </si>
  <si>
    <t>46000</t>
  </si>
  <si>
    <t>TRANSFERENCIAS A FIDEICOMISOS, MANDATOS Y OTROS ANALOGOS</t>
  </si>
  <si>
    <t>46100</t>
  </si>
  <si>
    <t>46200</t>
  </si>
  <si>
    <t>46300</t>
  </si>
  <si>
    <t>46400</t>
  </si>
  <si>
    <t>46500</t>
  </si>
  <si>
    <t>46600</t>
  </si>
  <si>
    <t>47000</t>
  </si>
  <si>
    <t>47100</t>
  </si>
  <si>
    <t>Transferencias por obligaciones de ley</t>
  </si>
  <si>
    <t>48000</t>
  </si>
  <si>
    <t>48100</t>
  </si>
  <si>
    <t>48200</t>
  </si>
  <si>
    <t>48300</t>
  </si>
  <si>
    <t>48400</t>
  </si>
  <si>
    <t>48500</t>
  </si>
  <si>
    <t>49000</t>
  </si>
  <si>
    <t>49100</t>
  </si>
  <si>
    <t>49200</t>
  </si>
  <si>
    <t>49300</t>
  </si>
  <si>
    <t>50000</t>
  </si>
  <si>
    <t>51000</t>
  </si>
  <si>
    <t>MOBILIARIO Y EQUIPO DE ADMINISTRACION</t>
  </si>
  <si>
    <t>51100</t>
  </si>
  <si>
    <t>51200</t>
  </si>
  <si>
    <t>51300</t>
  </si>
  <si>
    <t>51400</t>
  </si>
  <si>
    <t>51500</t>
  </si>
  <si>
    <t>51900</t>
  </si>
  <si>
    <t>52000</t>
  </si>
  <si>
    <t>52100</t>
  </si>
  <si>
    <t>52200</t>
  </si>
  <si>
    <t>52300</t>
  </si>
  <si>
    <t>52900</t>
  </si>
  <si>
    <t>53000</t>
  </si>
  <si>
    <t>EQUIPO E INSTRUMENTAL MEDICO Y DE LABORATORIO</t>
  </si>
  <si>
    <t>53100</t>
  </si>
  <si>
    <t>53200</t>
  </si>
  <si>
    <t>54000</t>
  </si>
  <si>
    <t>VEHICULOS Y EQUIPO DE TRANSPORTE</t>
  </si>
  <si>
    <t>54100</t>
  </si>
  <si>
    <t xml:space="preserve">Vehículos y Equipo Terrestre </t>
  </si>
  <si>
    <t>54200</t>
  </si>
  <si>
    <t>54300</t>
  </si>
  <si>
    <t>54400</t>
  </si>
  <si>
    <t>54500</t>
  </si>
  <si>
    <t>54900</t>
  </si>
  <si>
    <t>55000</t>
  </si>
  <si>
    <t>55100</t>
  </si>
  <si>
    <t>56000</t>
  </si>
  <si>
    <t>56100</t>
  </si>
  <si>
    <t>56200</t>
  </si>
  <si>
    <t>56300</t>
  </si>
  <si>
    <t>56400</t>
  </si>
  <si>
    <t>56500</t>
  </si>
  <si>
    <t>56600</t>
  </si>
  <si>
    <t>56700</t>
  </si>
  <si>
    <t>Herramientas y máquinas-herramienta</t>
  </si>
  <si>
    <t>56900</t>
  </si>
  <si>
    <t>57000</t>
  </si>
  <si>
    <t>ACTIVOS BIOLOGICOS</t>
  </si>
  <si>
    <t>57100</t>
  </si>
  <si>
    <t>57200</t>
  </si>
  <si>
    <t>57300</t>
  </si>
  <si>
    <t>57400</t>
  </si>
  <si>
    <t>57500</t>
  </si>
  <si>
    <t>57600</t>
  </si>
  <si>
    <t>57700</t>
  </si>
  <si>
    <t>57800</t>
  </si>
  <si>
    <t>Arboles y plantas</t>
  </si>
  <si>
    <t>57900</t>
  </si>
  <si>
    <t>58000</t>
  </si>
  <si>
    <t>58100</t>
  </si>
  <si>
    <t>58200</t>
  </si>
  <si>
    <t>58300</t>
  </si>
  <si>
    <t>58900</t>
  </si>
  <si>
    <t>59000</t>
  </si>
  <si>
    <t>59100</t>
  </si>
  <si>
    <t>59200</t>
  </si>
  <si>
    <t>59300</t>
  </si>
  <si>
    <t>59400</t>
  </si>
  <si>
    <t>59500</t>
  </si>
  <si>
    <t>59600</t>
  </si>
  <si>
    <t>59700</t>
  </si>
  <si>
    <t>59800</t>
  </si>
  <si>
    <t>59900</t>
  </si>
  <si>
    <t>60000</t>
  </si>
  <si>
    <t>INVERSION PUBLICA</t>
  </si>
  <si>
    <t>61000</t>
  </si>
  <si>
    <t>OBRA PUBLICA EN BIENES DE DOMINIO PUBLICO</t>
  </si>
  <si>
    <t>61100</t>
  </si>
  <si>
    <t>61200</t>
  </si>
  <si>
    <t>61300</t>
  </si>
  <si>
    <t>61400</t>
  </si>
  <si>
    <t>61500</t>
  </si>
  <si>
    <t>61600</t>
  </si>
  <si>
    <t>61700</t>
  </si>
  <si>
    <t>61900</t>
  </si>
  <si>
    <t>62000</t>
  </si>
  <si>
    <t>OBRA PUBLICA EN BIENES PROPIOS</t>
  </si>
  <si>
    <t>62100</t>
  </si>
  <si>
    <t>62200</t>
  </si>
  <si>
    <t>62300</t>
  </si>
  <si>
    <t>62400</t>
  </si>
  <si>
    <t>62500</t>
  </si>
  <si>
    <t>62600</t>
  </si>
  <si>
    <t>62700</t>
  </si>
  <si>
    <t>62900</t>
  </si>
  <si>
    <t>63000</t>
  </si>
  <si>
    <t>63100</t>
  </si>
  <si>
    <t>63200</t>
  </si>
  <si>
    <t>70000</t>
  </si>
  <si>
    <t>71000</t>
  </si>
  <si>
    <t>71100</t>
  </si>
  <si>
    <t>71200</t>
  </si>
  <si>
    <t>72000</t>
  </si>
  <si>
    <t>72100</t>
  </si>
  <si>
    <t>72200</t>
  </si>
  <si>
    <t>72300</t>
  </si>
  <si>
    <t>72400</t>
  </si>
  <si>
    <t>72500</t>
  </si>
  <si>
    <t>72600</t>
  </si>
  <si>
    <t>72700</t>
  </si>
  <si>
    <t>72800</t>
  </si>
  <si>
    <t>72900</t>
  </si>
  <si>
    <t>73000</t>
  </si>
  <si>
    <t>COMPRA DE TITULOS Y VALORES</t>
  </si>
  <si>
    <t>73100</t>
  </si>
  <si>
    <t>73200</t>
  </si>
  <si>
    <t>73300</t>
  </si>
  <si>
    <t>73400</t>
  </si>
  <si>
    <t>73500</t>
  </si>
  <si>
    <t>73900</t>
  </si>
  <si>
    <t>74000</t>
  </si>
  <si>
    <t>CONCESION DE PRESTAMOS</t>
  </si>
  <si>
    <t>74100</t>
  </si>
  <si>
    <t>74200</t>
  </si>
  <si>
    <t>74300</t>
  </si>
  <si>
    <t>74400</t>
  </si>
  <si>
    <t>74500</t>
  </si>
  <si>
    <t>74600</t>
  </si>
  <si>
    <t>74700</t>
  </si>
  <si>
    <t>74800</t>
  </si>
  <si>
    <t>74900</t>
  </si>
  <si>
    <t>75000</t>
  </si>
  <si>
    <t>INVERSIONES EN FIDEICOMISOS, MANDATOS Y OTROS ANALOGOS</t>
  </si>
  <si>
    <t>75100</t>
  </si>
  <si>
    <t>75200</t>
  </si>
  <si>
    <t>75300</t>
  </si>
  <si>
    <t>75400</t>
  </si>
  <si>
    <t>75500</t>
  </si>
  <si>
    <t>75600</t>
  </si>
  <si>
    <t>75700</t>
  </si>
  <si>
    <t>75800</t>
  </si>
  <si>
    <t>75900</t>
  </si>
  <si>
    <t>76000</t>
  </si>
  <si>
    <t>76100</t>
  </si>
  <si>
    <t>76200</t>
  </si>
  <si>
    <t>79000</t>
  </si>
  <si>
    <t>79100</t>
  </si>
  <si>
    <t>79200</t>
  </si>
  <si>
    <t>79900</t>
  </si>
  <si>
    <t>80000</t>
  </si>
  <si>
    <t>81000</t>
  </si>
  <si>
    <t>81100</t>
  </si>
  <si>
    <t>81200</t>
  </si>
  <si>
    <t>81300</t>
  </si>
  <si>
    <t>81400</t>
  </si>
  <si>
    <t>81500</t>
  </si>
  <si>
    <t>81600</t>
  </si>
  <si>
    <t>83000</t>
  </si>
  <si>
    <t>83100</t>
  </si>
  <si>
    <t>83200</t>
  </si>
  <si>
    <t>83300</t>
  </si>
  <si>
    <t>83400</t>
  </si>
  <si>
    <t>Aportaciones previstas en leyes y decretos al sistema de protección social</t>
  </si>
  <si>
    <t>83500</t>
  </si>
  <si>
    <t>85000</t>
  </si>
  <si>
    <t>85100</t>
  </si>
  <si>
    <t>85200</t>
  </si>
  <si>
    <t>85300</t>
  </si>
  <si>
    <t>90000</t>
  </si>
  <si>
    <t>DEUDA PUBLICA</t>
  </si>
  <si>
    <t>91000</t>
  </si>
  <si>
    <t>AMORTIZACION DE LA DEUDA PUBLICA</t>
  </si>
  <si>
    <t>91100</t>
  </si>
  <si>
    <t>91200</t>
  </si>
  <si>
    <t>91300</t>
  </si>
  <si>
    <t>91400</t>
  </si>
  <si>
    <t>91500</t>
  </si>
  <si>
    <t>91600</t>
  </si>
  <si>
    <t>91700</t>
  </si>
  <si>
    <t>91800</t>
  </si>
  <si>
    <t>92000</t>
  </si>
  <si>
    <t>INTERESES DE LA DEUDA PUBLICA</t>
  </si>
  <si>
    <t>92100</t>
  </si>
  <si>
    <t>92200</t>
  </si>
  <si>
    <t>92300</t>
  </si>
  <si>
    <t>92400</t>
  </si>
  <si>
    <t>92500</t>
  </si>
  <si>
    <t>92600</t>
  </si>
  <si>
    <t>92700</t>
  </si>
  <si>
    <t>92800</t>
  </si>
  <si>
    <t>93000</t>
  </si>
  <si>
    <t>COMISIONES DE LA DEUDA PUBLICA</t>
  </si>
  <si>
    <t>93100</t>
  </si>
  <si>
    <t>93200</t>
  </si>
  <si>
    <t>94000</t>
  </si>
  <si>
    <t>GASTOS DE LA DEUDA PUBLICA</t>
  </si>
  <si>
    <t>94100</t>
  </si>
  <si>
    <t>94200</t>
  </si>
  <si>
    <t>95000</t>
  </si>
  <si>
    <t>95100</t>
  </si>
  <si>
    <t xml:space="preserve">Costos por cobertura </t>
  </si>
  <si>
    <t>96000</t>
  </si>
  <si>
    <t>96100</t>
  </si>
  <si>
    <t>96200</t>
  </si>
  <si>
    <t>99000</t>
  </si>
  <si>
    <t>99100</t>
  </si>
  <si>
    <t>Descripción CONAC</t>
  </si>
  <si>
    <t>45900</t>
  </si>
  <si>
    <t>Catálogo UA</t>
  </si>
  <si>
    <t>Identificador</t>
  </si>
  <si>
    <t>Fuente de financiamiento</t>
  </si>
  <si>
    <t>Desarrollo Social</t>
  </si>
  <si>
    <t>Alumbrado Público</t>
  </si>
  <si>
    <t>UA Municipio</t>
  </si>
  <si>
    <t>Regiduría</t>
  </si>
  <si>
    <t>Sindicatura</t>
  </si>
  <si>
    <t>Servicios Públicos</t>
  </si>
  <si>
    <t>Limpia Pública</t>
  </si>
  <si>
    <t>Obras Públicas y Desarrollo Urbano</t>
  </si>
  <si>
    <t>Desarrollo Económico</t>
  </si>
  <si>
    <t>Seguridad Pública y Tránsito</t>
  </si>
  <si>
    <t>Participación Ciudadana</t>
  </si>
  <si>
    <t>Agua Potable, Saneamiento y Alcantarillado</t>
  </si>
  <si>
    <t>Justicia Municipal</t>
  </si>
  <si>
    <t>Oficialía Mayor</t>
  </si>
  <si>
    <t>Contraloría Interna</t>
  </si>
  <si>
    <t>Comunicación Social</t>
  </si>
  <si>
    <t>Planeación y/o Evaluación</t>
  </si>
  <si>
    <t>Salud</t>
  </si>
  <si>
    <t>Ecología</t>
  </si>
  <si>
    <t>Fomento Educativo, Cultural y Deportivo</t>
  </si>
  <si>
    <t>Sistema Municipal para el Desarrollo Integral de la Familia</t>
  </si>
  <si>
    <t>Descrip Final</t>
  </si>
  <si>
    <t>Descrip Funcion</t>
  </si>
  <si>
    <t>Descrip SubFuncion</t>
  </si>
  <si>
    <t>Tipo Gto</t>
  </si>
  <si>
    <t>Desc Gasto</t>
  </si>
  <si>
    <t>Tipo de Gasto</t>
  </si>
  <si>
    <t>Fuente de Financiamiento</t>
  </si>
  <si>
    <t>FF</t>
  </si>
  <si>
    <t>Desc FF</t>
  </si>
  <si>
    <t>Desc COG Municipio</t>
  </si>
  <si>
    <t>Clasificador por Objeto del Gasto (COG)</t>
  </si>
  <si>
    <t>Sueldo tabular al personal permanente</t>
  </si>
  <si>
    <t>Sueldo Tabular al Personal de Magisterio</t>
  </si>
  <si>
    <t>Asignaciones por Radicación en el Extranjero</t>
  </si>
  <si>
    <t>Sueldos al Personal Eventual</t>
  </si>
  <si>
    <t>Sueldos al Personal Interino</t>
  </si>
  <si>
    <t>Sueldos al Personal Interino de Magisterio</t>
  </si>
  <si>
    <t>Prima Quinquenal por Años de Servicios Efectivos Prestados</t>
  </si>
  <si>
    <t>Prima Quinquenal por Años de Servicios Efectivos Prestados - Personal Docente</t>
  </si>
  <si>
    <t>Prima Quinquenal por años de Servicios Efectivos Prestados - Personal Administrativo</t>
  </si>
  <si>
    <t>Prima de Antigüedad</t>
  </si>
  <si>
    <t>Gratificación de Fin de Año</t>
  </si>
  <si>
    <t>Tiempo Extraordinario al Personal Operativo</t>
  </si>
  <si>
    <t>Tiempo extraordinario del personal administrativo</t>
  </si>
  <si>
    <t>Compensaciones por Servicios Eventuales</t>
  </si>
  <si>
    <t>Compensaciones por Servicios Especiales</t>
  </si>
  <si>
    <t>Compensaciones por Servicios Extraordinarios</t>
  </si>
  <si>
    <t>Aportaciones al ISSSTE</t>
  </si>
  <si>
    <t>Aportaciones al IMSS</t>
  </si>
  <si>
    <t>Aportaciones al ISSSPEG</t>
  </si>
  <si>
    <t>Cuotas al FOVISSSTE</t>
  </si>
  <si>
    <t>Cuotas al INFONAVIT</t>
  </si>
  <si>
    <t>Cuotas para el Fondo de Vivienda (SUSPEG)</t>
  </si>
  <si>
    <t>Aportaciones para el Sistema de Ahorro para el Retiro</t>
  </si>
  <si>
    <t>Cuotas para el Fondo del Ahorro</t>
  </si>
  <si>
    <t>Liquidaciones por Indemnización</t>
  </si>
  <si>
    <t>Liquidaciones por Sueldos y Salarios Caídos</t>
  </si>
  <si>
    <t>Plazas en Litigio</t>
  </si>
  <si>
    <t>Servicio de Guardería</t>
  </si>
  <si>
    <t>Canastilla Maternidad</t>
  </si>
  <si>
    <t>Vales de despensa (Canasta Navideña)</t>
  </si>
  <si>
    <t>Impresión de Tesis</t>
  </si>
  <si>
    <t>Adquisición de libros</t>
  </si>
  <si>
    <t>Pago de días económicos no disfrutados</t>
  </si>
  <si>
    <t>Sobre Sueldo vida Cara</t>
  </si>
  <si>
    <t>Pago de días de descanso obligatorio</t>
  </si>
  <si>
    <t>Despensa Personal Docente</t>
  </si>
  <si>
    <t>Apoyo para Transporte</t>
  </si>
  <si>
    <t>Bono del día de las Madres</t>
  </si>
  <si>
    <t>Bono del día del Padre</t>
  </si>
  <si>
    <t>Bono del día del Servidor Público</t>
  </si>
  <si>
    <t>Bono del día del Policía</t>
  </si>
  <si>
    <t>Bono a la Constancia</t>
  </si>
  <si>
    <t>Otras Prestaciones</t>
  </si>
  <si>
    <t>Apoyo a la economía familiar (anual)</t>
  </si>
  <si>
    <t>Bono institucional</t>
  </si>
  <si>
    <t>Incrementos Salarial</t>
  </si>
  <si>
    <t>Plazas de Nueva Creación</t>
  </si>
  <si>
    <t>Plazas Vacantes</t>
  </si>
  <si>
    <t>Previsión Social Múltiple Personal Docente</t>
  </si>
  <si>
    <t>Previsiones de Carácter Laboral</t>
  </si>
  <si>
    <t>Material Didáctico</t>
  </si>
  <si>
    <t>Estímulos por Antigüedad</t>
  </si>
  <si>
    <t>Estímulos por Antigüedad al personal Docente</t>
  </si>
  <si>
    <t>Estímulos por Antigüedad al Personal Administrativo</t>
  </si>
  <si>
    <t>Estímulos al Personal Operativo de Seguridad y Justicia</t>
  </si>
  <si>
    <t>Estímulos al Personal</t>
  </si>
  <si>
    <t>Materiales Heliográficos</t>
  </si>
  <si>
    <t>Materiales y Útiles para el Procesamiento en Equipo y Bienes Informáticos</t>
  </si>
  <si>
    <t>Material para el Desarrollo de la Información</t>
  </si>
  <si>
    <t>Servicios de Suscripción e Información</t>
  </si>
  <si>
    <t>Material para Información en Actividades de Investigación Científica y Tecnológica</t>
  </si>
  <si>
    <t>Libros, revistas, diarios oficiales, discos compactos editados</t>
  </si>
  <si>
    <t>Materiales de aseo y limpieza</t>
  </si>
  <si>
    <t>Material de Limpieza de bienes Informática</t>
  </si>
  <si>
    <t>Material de Apoyo Informativo</t>
  </si>
  <si>
    <t>Materiales Didácticos para Planteles Educativos</t>
  </si>
  <si>
    <t>Productos Químicos, Farmacéuticos y de Laboratorio Adquiridos como  Materia Prima</t>
  </si>
  <si>
    <t>Productos de Cuero, Piel, Plástico y Hule adquiridos como Materia Prima</t>
  </si>
  <si>
    <t>Otros Productos Adquiridos como Materia Prima</t>
  </si>
  <si>
    <t>Estructuras y manufacturas</t>
  </si>
  <si>
    <t>Fibras  Sintéticas, hule, plástico y Derivados</t>
  </si>
  <si>
    <t>Servicio de Radio localización</t>
  </si>
  <si>
    <t>Servicio de Telecomunicaciones</t>
  </si>
  <si>
    <t>Servicio de Conducción de Señales Analógicas y Digitales</t>
  </si>
  <si>
    <t>Servicio Postal</t>
  </si>
  <si>
    <t>Servicio Telegráfico</t>
  </si>
  <si>
    <t>Servicios Integrales de Telecomunicación</t>
  </si>
  <si>
    <t>Contratación de otros Servicios</t>
  </si>
  <si>
    <t>Arrendamiento de Terrenos</t>
  </si>
  <si>
    <t>Arrendamiento de Mobiliario</t>
  </si>
  <si>
    <t>Arrendamiento de Equipos Médicos</t>
  </si>
  <si>
    <t>Arrendamiento de Equipos de Laboratorio</t>
  </si>
  <si>
    <t>Bienes Muebles por Arrendamiento Financiero</t>
  </si>
  <si>
    <t>Estudios de Investigación</t>
  </si>
  <si>
    <t>Servicio de fotografía, fotocopiado, microfilmación, video y grado</t>
  </si>
  <si>
    <t>Servicios de Vigilancia a Edificios Públicos</t>
  </si>
  <si>
    <t>Subcontratación de Servicios con Terceros</t>
  </si>
  <si>
    <t>Servicios Hospitalarios</t>
  </si>
  <si>
    <t>Servicios de Análisis y Farmacéuticos</t>
  </si>
  <si>
    <t>Servicios Integrales</t>
  </si>
  <si>
    <t>Gastos Inherentes a la Recaudación</t>
  </si>
  <si>
    <t>Intereses, descuentos y otros servicios bancarios</t>
  </si>
  <si>
    <t>Diferencias en cambios</t>
  </si>
  <si>
    <t>Mantenimiento y conservación de maquinaria y equipo</t>
  </si>
  <si>
    <t>Erogaciones por Resoluciones por Autoridad Competente</t>
  </si>
  <si>
    <t>Indemnizaciones por Expropiación de Predios</t>
  </si>
  <si>
    <t>Mobiliario</t>
  </si>
  <si>
    <t>Equipo de Administración</t>
  </si>
  <si>
    <t>Maquinaria y Equipo de Defensa y Seguridad Pública</t>
  </si>
  <si>
    <t>Herramientas y Máquinas-herramienta</t>
  </si>
  <si>
    <t>Animales de Reproducción</t>
  </si>
  <si>
    <t>Animales de trabajo</t>
  </si>
  <si>
    <t>Animales de custodia y vigilancia</t>
  </si>
  <si>
    <t>Edificios y Locales</t>
  </si>
  <si>
    <t>Obras de construcción de ingeniería Civil</t>
  </si>
  <si>
    <t>Obras de construcción para edificios</t>
  </si>
  <si>
    <t>Instalaciones mayores y obras de construcción especializadas</t>
  </si>
  <si>
    <t>Obras de terminación y acabado de edificios</t>
  </si>
  <si>
    <t>Mantenimiento y Rehabilitación de Obras de Vías de Comunicación</t>
  </si>
  <si>
    <t>Indirectos para Obras por Contrato de Vías de Comunicación</t>
  </si>
  <si>
    <t>Indirectos para Obras por Contrato de Otras Construcciones de Ingeniería Civil u Obra Pesada</t>
  </si>
  <si>
    <t>Servicios Relacionados con Obra Pública de Otras Construcciones de Ingeniería Civil u Obra Pesada</t>
  </si>
  <si>
    <t>Indirectos para Obras por Contrato para Edificios Habitacionales</t>
  </si>
  <si>
    <t>Estudios de Pre-inversión, Programa Normal de Gobierno del Estado (PNGE), para Edificios Habitacionales</t>
  </si>
  <si>
    <t>Construcción de Obras  para el Abastecimiento de Agua, Petróleo, Gas, Electricidad  y Telecomunicaciones</t>
  </si>
  <si>
    <t>Ensamble y Edificación de Construcciones Prefabricadas</t>
  </si>
  <si>
    <t>Indirectos para Obras por Contrato de Ensamble y Edificación de Construcciones Prefabricadas y Obras de Terminación y Acabado de Edificios</t>
  </si>
  <si>
    <t>Nombre del Ente Público:</t>
  </si>
  <si>
    <t>Responsable del Presupuesto</t>
  </si>
  <si>
    <t>Correo electrónico del Responsable:</t>
  </si>
  <si>
    <t>Teléfono:</t>
  </si>
  <si>
    <t>Monto total del presupuesto:</t>
  </si>
  <si>
    <t>Fecha creación del archivo:</t>
  </si>
  <si>
    <t>Fecha de envío del archivo:</t>
  </si>
  <si>
    <t>Ayudas por Servicio sector salud</t>
  </si>
  <si>
    <t>Arrendamiento de Vehículos Terrestres</t>
  </si>
  <si>
    <t>Arrendamiento de Vehículos Aéreos</t>
  </si>
  <si>
    <t>Arrendamiento de Vehículos Marítimos</t>
  </si>
  <si>
    <t>Servicios Médicos (Consultorio médico en el ente)</t>
  </si>
  <si>
    <t>Reparación y Mantenimiento de Vehículos Terrestres</t>
  </si>
  <si>
    <t>Reparación y Mantenimiento de Vehículos Aéreos</t>
  </si>
  <si>
    <t>Reparación y Mantenimiento de Vehículos Marítimos</t>
  </si>
  <si>
    <t>Direccion de Administracion y Finanzas</t>
  </si>
  <si>
    <t>Uniforme para los hijos de los trabajadores</t>
  </si>
  <si>
    <t>Direccion de Operativa</t>
  </si>
  <si>
    <t>Impuesto sobre Nóminas y otros que se Deriben de una Relacion Laboral</t>
  </si>
  <si>
    <t>18000</t>
  </si>
  <si>
    <t xml:space="preserve"> Paraestatales</t>
  </si>
  <si>
    <t>Establecimientos Públicos de Bienestar Social</t>
  </si>
  <si>
    <t>Agroindustrias del Sur</t>
  </si>
  <si>
    <t>Colegio de Bachilleres del Estado de Guerrero</t>
  </si>
  <si>
    <t>Sistema para el Desarrollo Integral de la Familia de Guerrero</t>
  </si>
  <si>
    <t>Comisión de Agua Potable, Alcantarillado y Saneamiento del Estado de Guerrero</t>
  </si>
  <si>
    <t>Radio y Televisión de Guerrero</t>
  </si>
  <si>
    <t>Instituto de Vivienda y Suelo Urbano del Estado de Guerrero</t>
  </si>
  <si>
    <t>Promotora Turística de Guerrero</t>
  </si>
  <si>
    <t>Promotora y Administradora de los Servicios de Playa de la Zona Federal Maritima</t>
  </si>
  <si>
    <t>Promotora y Administradora de los Servicios de Playa de la Zona Federal Maritima de Zihuatanejo, Guerrero</t>
  </si>
  <si>
    <t>Instituto Estatal de Cancerologia</t>
  </si>
  <si>
    <t>Instituto Estatal para la Educación de Jóvenes y Adultos de Guerrero</t>
  </si>
  <si>
    <t>Instituto Guerrense de la Cultura</t>
  </si>
  <si>
    <t>Instituto del Deporte de Guerrero</t>
  </si>
  <si>
    <t>Consejo de Ciencia, Tecnológia e Inovación del Estado de Guerrero</t>
  </si>
  <si>
    <t>Instituto Guerrense de la Infraestructura Fisica Educativa</t>
  </si>
  <si>
    <t>Colegio de Educación Profesional Técnica del Estado de Guerrero</t>
  </si>
  <si>
    <t>Comisión de Infraestructura Carretera y Aeroportuaria del Estado de Guerrero</t>
  </si>
  <si>
    <t>Consejo Estatal del Cocotero del Estado de Guerrero</t>
  </si>
  <si>
    <t>Fondo de Apoyo a la Micro, Pequeña y Mediana Empresa del Estado de Guerrero</t>
  </si>
  <si>
    <t>Instituto de Seguridad Social de los Servidores Públicos del Estado de Guerrero</t>
  </si>
  <si>
    <t>Universidad Tecnológica de la Costa Grande de Guerrero</t>
  </si>
  <si>
    <t>Universidad Tecnológica de la Región Norte de Guerrero</t>
  </si>
  <si>
    <t>Consejo Estatal del Café del Estado de Guerrero</t>
  </si>
  <si>
    <t>Instituto Guerrense para la Atención Integral de los Adultos Mayores</t>
  </si>
  <si>
    <t>Universidad Intercultural del Estado de Guerrero</t>
  </si>
  <si>
    <t>Universidad Politécnica del  Estado de Guerrero</t>
  </si>
  <si>
    <t>Instituto Estatal de Oftalmologia</t>
  </si>
  <si>
    <t>Instituto de la Policía Auxiliar del Estado de Guerrero</t>
  </si>
  <si>
    <t>Parque Papagayo</t>
  </si>
  <si>
    <t>Museo Intereactivo la Avispa</t>
  </si>
  <si>
    <t>Instituto Tecnológico de la Montaña</t>
  </si>
  <si>
    <t>Instituto Tecnológico de la Costa Chica</t>
  </si>
  <si>
    <t>Colegio de Estudios Cientificos y Tecnológicos del Estado de Guerrero</t>
  </si>
  <si>
    <t>Hospital de la Madre y el Niño Guerrense</t>
  </si>
  <si>
    <t>Hospital de la Madre y el Niño Indigena Guerrense</t>
  </si>
  <si>
    <t>Orquesta Filarmonica de Acapulco</t>
  </si>
  <si>
    <t>Fideicomisos</t>
  </si>
  <si>
    <t>Fideicomiso Centro Internacional Acapulco</t>
  </si>
  <si>
    <t>Fideicomiso para el Desarrollo Económico y Social de Acapulco</t>
  </si>
  <si>
    <t>Fideicomiso Guerrero Industrial</t>
  </si>
  <si>
    <t>Fideicomiso Bahía de Zihuatanejo</t>
  </si>
  <si>
    <t>Fideicomiso para la Promoción Turística de Acapulco de Juárez</t>
  </si>
  <si>
    <t>Fideicomiso para la Promoción Turística de Taxco de Alarcón</t>
  </si>
  <si>
    <t>Fideicomiso para la Promoción Turística de Zihuatanejo</t>
  </si>
  <si>
    <t>Comisión de Agua Potable y Alcantarillado de Taxco (CAPAT)</t>
  </si>
  <si>
    <t>Comisión de Agua Potable y Alcantarillado del Municipio de Acapulco (CAPAMA)</t>
  </si>
  <si>
    <t>COG 5Dig</t>
  </si>
  <si>
    <t>Prima vacacional</t>
  </si>
  <si>
    <t>Aguinaldo</t>
  </si>
  <si>
    <t>Prima Dominical</t>
  </si>
  <si>
    <t>Otras Gratificaciones</t>
  </si>
  <si>
    <t>Cuotas para Seguro de Vida</t>
  </si>
  <si>
    <t>Pago de marcha</t>
  </si>
  <si>
    <t>Ayuda para transporte</t>
  </si>
  <si>
    <t>Despensa</t>
  </si>
  <si>
    <t>Medicinas y medicamentos</t>
  </si>
  <si>
    <t>Gastos por defunción</t>
  </si>
  <si>
    <t>De oficina</t>
  </si>
  <si>
    <t>Material de Computo</t>
  </si>
  <si>
    <t>Material de Imprenta</t>
  </si>
  <si>
    <t>Equipamiento en general</t>
  </si>
  <si>
    <t>Servicio de Energía Eléctrica</t>
  </si>
  <si>
    <t>Agua Potable</t>
  </si>
  <si>
    <t>Arrendamiento de bienes muebles</t>
  </si>
  <si>
    <t>Servicios de capacitación</t>
  </si>
  <si>
    <t>Operativos Policiacos Coordinados</t>
  </si>
  <si>
    <t>Servicios Bancarios y Financieros</t>
  </si>
  <si>
    <t>De parques, Jardines y Plazas Publicas</t>
  </si>
  <si>
    <t>De Alumbrado Publico</t>
  </si>
  <si>
    <t>De Agua Potable</t>
  </si>
  <si>
    <t>Manejo de Desechos</t>
  </si>
  <si>
    <t>Reuniones y seminarios</t>
  </si>
  <si>
    <t>Servicios de fotocopiado</t>
  </si>
  <si>
    <t>Peaje</t>
  </si>
  <si>
    <t>Atención a visitantes</t>
  </si>
  <si>
    <t>Actividades cívicas y festividades</t>
  </si>
  <si>
    <t>Alimentos extraordinarios</t>
  </si>
  <si>
    <t>Diversos</t>
  </si>
  <si>
    <t>Ayudas asistenciales</t>
  </si>
  <si>
    <t>Ayudas a agrupaciones e instituciones</t>
  </si>
  <si>
    <t>Ayudas culturales</t>
  </si>
  <si>
    <t>Ayudas a campesinos</t>
  </si>
  <si>
    <t>Ayudas a indigentes y damnificados</t>
  </si>
  <si>
    <t>Ayudas al deporte</t>
  </si>
  <si>
    <t>Ayudas para funerales</t>
  </si>
  <si>
    <t>Despensas</t>
  </si>
  <si>
    <t>Ayudas para obras</t>
  </si>
  <si>
    <t>Ayudas sociales a instituciones educativas</t>
  </si>
  <si>
    <t>Desayunos escolares</t>
  </si>
  <si>
    <t>Ayudas sociales al deporte</t>
  </si>
  <si>
    <t>Ayudas sociales al fomento cultural</t>
  </si>
  <si>
    <t>Ayudas sociales a sociedades religiosas</t>
  </si>
  <si>
    <t>Ayudas sociales a comisarias y/o casas del pueblo</t>
  </si>
  <si>
    <t>Alcantarillado</t>
  </si>
  <si>
    <t>Caminos rurales</t>
  </si>
  <si>
    <t>Utiliza</t>
  </si>
  <si>
    <t>Contador</t>
  </si>
  <si>
    <t>Original</t>
  </si>
  <si>
    <t>ID</t>
  </si>
  <si>
    <t>Cap.</t>
  </si>
  <si>
    <t>Con.</t>
  </si>
  <si>
    <t xml:space="preserve">Descripción </t>
  </si>
  <si>
    <t>Validación CONAC</t>
  </si>
  <si>
    <t>Taller Armonización presupuesto de Egresos  sig@if</t>
  </si>
  <si>
    <t>Archivo Maestro:</t>
  </si>
  <si>
    <t>Tipo de Ente:</t>
  </si>
  <si>
    <t>Versión:</t>
  </si>
  <si>
    <t>v2.0</t>
  </si>
  <si>
    <t>Fecha:</t>
  </si>
  <si>
    <t>Número de Ente público:</t>
  </si>
  <si>
    <t>Siglas:</t>
  </si>
  <si>
    <t>Actividad preponderante del ente público:</t>
  </si>
  <si>
    <t>Ámbito al que pertenece:</t>
  </si>
  <si>
    <t>Federal, Estatal, Municipal, Autónomo</t>
  </si>
  <si>
    <t>Utiliza Proyecto?</t>
  </si>
  <si>
    <t>Sí / No</t>
  </si>
  <si>
    <t>Cuenta con otros segmentos?</t>
  </si>
  <si>
    <t>Cuales?</t>
  </si>
  <si>
    <t>Guerrero</t>
  </si>
  <si>
    <t>Enero 30, 2013</t>
  </si>
  <si>
    <t>Servicios médicos</t>
  </si>
  <si>
    <t>Material de fotografía y audiovisual</t>
  </si>
  <si>
    <t>Material de Jardinería</t>
  </si>
  <si>
    <t>Formación y Capacitación Policial</t>
  </si>
  <si>
    <t>Avalúos</t>
  </si>
  <si>
    <t>Equipo de telecomunicación</t>
  </si>
  <si>
    <t>Equipo de radiocomunicación</t>
  </si>
  <si>
    <t>Urbanización Municipal</t>
  </si>
  <si>
    <t>Infraestructura básica de salud</t>
  </si>
  <si>
    <t>Infraestructura básica educativa</t>
  </si>
  <si>
    <t>Prog.</t>
  </si>
  <si>
    <t>Desc. Programa</t>
  </si>
  <si>
    <t xml:space="preserve">Proy </t>
  </si>
  <si>
    <t>Sueldo Funcionarios</t>
  </si>
  <si>
    <t>Sueldo Contrato y Manual</t>
  </si>
  <si>
    <t>Honorarios por servicios profesionales</t>
  </si>
  <si>
    <t>Honorarios y Comisiones</t>
  </si>
  <si>
    <t>Retribuciones por Servicios de Carácter Social a Practicantes y  residentes médicos</t>
  </si>
  <si>
    <t>Prima de Quinquenal</t>
  </si>
  <si>
    <t>Otras Gratificaciones productividad administrativa y docente</t>
  </si>
  <si>
    <t>horas extraordinarias</t>
  </si>
  <si>
    <t>Compensaciones Ordinarias</t>
  </si>
  <si>
    <t>ISPT Funcionarios</t>
  </si>
  <si>
    <t>ISPT Empleados</t>
  </si>
  <si>
    <t>Aportaciones</t>
  </si>
  <si>
    <t>Cuotas para el Seguro Colectivo de Retiro</t>
  </si>
  <si>
    <t>Capacitación Administrativa</t>
  </si>
  <si>
    <t>Congreso General Ordinario y Extraordinario</t>
  </si>
  <si>
    <t>Estimulo de puntualidad y asistencia</t>
  </si>
  <si>
    <t>Titulación licenciatura administrativos</t>
  </si>
  <si>
    <t>APOYOS A LA CAPACITACIÓN DE LOS SERVIDORES PÚBLICOS</t>
  </si>
  <si>
    <t>Apoyos a la Capacitación de los Servidores Públicos</t>
  </si>
  <si>
    <t>Ayuda para defunción</t>
  </si>
  <si>
    <t>Fondo de Ahorro</t>
  </si>
  <si>
    <t>Previsión Social</t>
  </si>
  <si>
    <t>Previsión Social Múltiple</t>
  </si>
  <si>
    <t>Premios</t>
  </si>
  <si>
    <t>Estimulo de productividad administrativa</t>
  </si>
  <si>
    <t>2% al estado</t>
  </si>
  <si>
    <t>Blocks</t>
  </si>
  <si>
    <t>Borrador</t>
  </si>
  <si>
    <t>Broches para folder</t>
  </si>
  <si>
    <t>Carpeta de escritorio</t>
  </si>
  <si>
    <t>Carpetas para archivo</t>
  </si>
  <si>
    <t>Cartulina</t>
  </si>
  <si>
    <t>Cinta adhesiva (Diurex)</t>
  </si>
  <si>
    <t>Cinta Adhesiva (Canela)</t>
  </si>
  <si>
    <t>Cinta Adhesiva (Maskingtape)</t>
  </si>
  <si>
    <t>Cinta para Maquina de Oficina</t>
  </si>
  <si>
    <t>Clips</t>
  </si>
  <si>
    <t>Clips tipo Mariposa</t>
  </si>
  <si>
    <t>Corrector Liquido</t>
  </si>
  <si>
    <t>Cuaderno</t>
  </si>
  <si>
    <t>Cubierta para engargolar (Pasta)</t>
  </si>
  <si>
    <t>Engrapadora</t>
  </si>
  <si>
    <t>Folders</t>
  </si>
  <si>
    <t>Grapas</t>
  </si>
  <si>
    <t>Ligas</t>
  </si>
  <si>
    <t>Papel Bond</t>
  </si>
  <si>
    <t>Papel para Fotocopiadora (Hojas Blancas)</t>
  </si>
  <si>
    <t>Pegamento en Tubo</t>
  </si>
  <si>
    <t>Pegamentos Liquido</t>
  </si>
  <si>
    <t>Perforadora</t>
  </si>
  <si>
    <t>Plumas</t>
  </si>
  <si>
    <t>Refuerzos (para hojas)</t>
  </si>
  <si>
    <t>Sello de Goma</t>
  </si>
  <si>
    <t>Sobres de Papel</t>
  </si>
  <si>
    <t>Tabla Registro Con Clip Sujetador</t>
  </si>
  <si>
    <t>Tijeras para Oficina</t>
  </si>
  <si>
    <t>Tintas para Papel</t>
  </si>
  <si>
    <t>Tintero</t>
  </si>
  <si>
    <t>Almohadilla para sello</t>
  </si>
  <si>
    <t>Marca Textos</t>
  </si>
  <si>
    <t>Tinta para Sello</t>
  </si>
  <si>
    <t>Material impreso y de fotocopiado</t>
  </si>
  <si>
    <t>Material y útiles de impresión reproducción</t>
  </si>
  <si>
    <t>Productos Alimenticios para el personal  derivados por actividades extraordinarias</t>
  </si>
  <si>
    <t>Alimentos para el Personal</t>
  </si>
  <si>
    <t>Hielo (para Festejos)</t>
  </si>
  <si>
    <t>Frutas</t>
  </si>
  <si>
    <t>Verduras</t>
  </si>
  <si>
    <t>Pollo</t>
  </si>
  <si>
    <t>Carne de Res</t>
  </si>
  <si>
    <t>Granos y Semillas</t>
  </si>
  <si>
    <t>Cuchillos cocina</t>
  </si>
  <si>
    <t>Platos Desechables</t>
  </si>
  <si>
    <t>Vaso Desechables</t>
  </si>
  <si>
    <t>Agua Purificada</t>
  </si>
  <si>
    <t>Refrescos</t>
  </si>
  <si>
    <t>Playeras</t>
  </si>
  <si>
    <t>Postales del Parque</t>
  </si>
  <si>
    <t>Sulfato de Aluminio</t>
  </si>
  <si>
    <t>Enmascarador ( Fierro y Manganeso)</t>
  </si>
  <si>
    <t>Mercancías Adquiridas para su Comercialización (MEDIDORES)</t>
  </si>
  <si>
    <t>Azulejo</t>
  </si>
  <si>
    <t>Grava</t>
  </si>
  <si>
    <t>Ladrillo y Arcilla</t>
  </si>
  <si>
    <t>Mosaicos</t>
  </si>
  <si>
    <t>Tierra Negra (Tepetate)</t>
  </si>
  <si>
    <t>Laminas de Asbesto</t>
  </si>
  <si>
    <t>Mortero</t>
  </si>
  <si>
    <t>Tabla Roca</t>
  </si>
  <si>
    <t>Tablas y Tablones</t>
  </si>
  <si>
    <t>Alambre conductores</t>
  </si>
  <si>
    <t>Cables</t>
  </si>
  <si>
    <t>Capacitor</t>
  </si>
  <si>
    <t>Cinta de Aislar</t>
  </si>
  <si>
    <t>Focos</t>
  </si>
  <si>
    <t>Interruptores</t>
  </si>
  <si>
    <t>Linternas</t>
  </si>
  <si>
    <t>Pilas</t>
  </si>
  <si>
    <t>Apagadores</t>
  </si>
  <si>
    <t>Balastras</t>
  </si>
  <si>
    <t>Luminarias</t>
  </si>
  <si>
    <t>Filamentos</t>
  </si>
  <si>
    <t>ARTICULOS METALICOS PARA LA CONSTRUCCION</t>
  </si>
  <si>
    <t>Brocas</t>
  </si>
  <si>
    <t>Malla de Acero</t>
  </si>
  <si>
    <t>Tela de Alambre</t>
  </si>
  <si>
    <t>Tonillos</t>
  </si>
  <si>
    <t>Tubos Galvanizados</t>
  </si>
  <si>
    <t>Tuercas</t>
  </si>
  <si>
    <t>Varilla Corrugada</t>
  </si>
  <si>
    <t>Clavos de Concreto</t>
  </si>
  <si>
    <t>Tornillo con Tuerca</t>
  </si>
  <si>
    <t>Cortinas</t>
  </si>
  <si>
    <t>Cortineros</t>
  </si>
  <si>
    <t>Persianas</t>
  </si>
  <si>
    <t>Tapetes</t>
  </si>
  <si>
    <t>Hoja de Triplay de Pino</t>
  </si>
  <si>
    <t>Planta de Ornato</t>
  </si>
  <si>
    <t>Lavado</t>
  </si>
  <si>
    <t>Retrete (Baño)</t>
  </si>
  <si>
    <t>Materiales Diversos</t>
  </si>
  <si>
    <t>Pintura Anticorrosiva</t>
  </si>
  <si>
    <t>Pintura de Aceite</t>
  </si>
  <si>
    <t>Pintura para Alberca</t>
  </si>
  <si>
    <t>Pintura para Carteles y Cuadros (Rotular)</t>
  </si>
  <si>
    <t>Pintura para Pizarrones</t>
  </si>
  <si>
    <t>Pintura para Recubrimiento Primario</t>
  </si>
  <si>
    <t>Solvente Adelgazadores</t>
  </si>
  <si>
    <t>Resanador para Madera</t>
  </si>
  <si>
    <t>Sellador</t>
  </si>
  <si>
    <t>Brochas</t>
  </si>
  <si>
    <t>Cloro para Albercas</t>
  </si>
  <si>
    <t>Veneno para Plaga</t>
  </si>
  <si>
    <t>Controlados</t>
  </si>
  <si>
    <t>Reactivos Banco de Sangre</t>
  </si>
  <si>
    <t>Banco de Sangre</t>
  </si>
  <si>
    <t>Otras Medicinas y Productos Farmacéuticos</t>
  </si>
  <si>
    <t>Banda Adhesiva</t>
  </si>
  <si>
    <t>Cubre Bocas</t>
  </si>
  <si>
    <t>Curitas</t>
  </si>
  <si>
    <t>Gasa Esterilizadas</t>
  </si>
  <si>
    <t>Tela Adhesiva</t>
  </si>
  <si>
    <t>Vendas</t>
  </si>
  <si>
    <t>Combustibles, Lubricantes y Aditivos</t>
  </si>
  <si>
    <t>Aditivo</t>
  </si>
  <si>
    <t>Gasolina</t>
  </si>
  <si>
    <t>Vestuario y Uniformes para el personal</t>
  </si>
  <si>
    <t>Blusas</t>
  </si>
  <si>
    <t>Camisas para Caballero</t>
  </si>
  <si>
    <t>Casacas</t>
  </si>
  <si>
    <t>Estola</t>
  </si>
  <si>
    <t>Pantalones para Caballero</t>
  </si>
  <si>
    <t>Pantalones para Damas</t>
  </si>
  <si>
    <t>Silbatos</t>
  </si>
  <si>
    <t>Sombreros y Gorras</t>
  </si>
  <si>
    <t>Uniformes de Trabajo</t>
  </si>
  <si>
    <t>Uniformes Deportivos</t>
  </si>
  <si>
    <t>Uniformes Directivos</t>
  </si>
  <si>
    <t>Uniformes Administrativo</t>
  </si>
  <si>
    <t>Uniformes cajeros</t>
  </si>
  <si>
    <t>Uniformes Mantenimiento</t>
  </si>
  <si>
    <t>Uniformes Vigilancia</t>
  </si>
  <si>
    <t>Careta de Soldador</t>
  </si>
  <si>
    <t>Cartuchos para Mascarilla (Filtros)</t>
  </si>
  <si>
    <t>Cristal para Careta y Gafas</t>
  </si>
  <si>
    <t>Guantes de Hule</t>
  </si>
  <si>
    <t>Guantes de Seguridad (carnaza, piel)</t>
  </si>
  <si>
    <t>Trajes de Seguridad en Mantenimiento</t>
  </si>
  <si>
    <t>Gafas Protectoras (Goggles)</t>
  </si>
  <si>
    <t>Argollas</t>
  </si>
  <si>
    <t>Contador de Bultos/Cronometro</t>
  </si>
  <si>
    <t>Red (voli-ball o foot-Ball)</t>
  </si>
  <si>
    <t>Jerga</t>
  </si>
  <si>
    <t>Franela</t>
  </si>
  <si>
    <t>Tapetes para Baño</t>
  </si>
  <si>
    <t>Toallas</t>
  </si>
  <si>
    <t>Manteles</t>
  </si>
  <si>
    <t>Vestuario, uniformes y Blancos</t>
  </si>
  <si>
    <t>Cilindro Gas/Polvo</t>
  </si>
  <si>
    <t>Esposas</t>
  </si>
  <si>
    <t>Fornituras</t>
  </si>
  <si>
    <t>Accesorios Militares</t>
  </si>
  <si>
    <t>Tolete (Ptr/Tolfas)</t>
  </si>
  <si>
    <t>herramientas menores</t>
  </si>
  <si>
    <t>Refacciones y Accesorios Menores de Bienes Muebles</t>
  </si>
  <si>
    <t>Cable Malacate (acero)</t>
  </si>
  <si>
    <t>Caja de Herramientas</t>
  </si>
  <si>
    <t>Cinceles</t>
  </si>
  <si>
    <t>Concha para Carretilla</t>
  </si>
  <si>
    <t>Cortador de Tubos</t>
  </si>
  <si>
    <t>Navaja Multiusos</t>
  </si>
  <si>
    <t>Desarmadores</t>
  </si>
  <si>
    <t>Destapador de Drenaje (Varillaje)</t>
  </si>
  <si>
    <t>Disco y cadena para Sierra</t>
  </si>
  <si>
    <t>Griffa (Doblador de Varilla)</t>
  </si>
  <si>
    <t>Escalera</t>
  </si>
  <si>
    <t>Escuadras</t>
  </si>
  <si>
    <t>Escuadra para Carpintero</t>
  </si>
  <si>
    <t>llana (Lisa o Dentada)</t>
  </si>
  <si>
    <t>Hacha</t>
  </si>
  <si>
    <t>Limas</t>
  </si>
  <si>
    <t>Llaves Inglesas</t>
  </si>
  <si>
    <t>Llaves quitar Tuercas de Lavados</t>
  </si>
  <si>
    <t>Llaves Stilson</t>
  </si>
  <si>
    <t>Machetes</t>
  </si>
  <si>
    <t>Marros</t>
  </si>
  <si>
    <t>Martillos de Bola</t>
  </si>
  <si>
    <t>Niveles</t>
  </si>
  <si>
    <t>Niveletas</t>
  </si>
  <si>
    <t>Palas</t>
  </si>
  <si>
    <t>Picos</t>
  </si>
  <si>
    <t>Piedras de Esmeril</t>
  </si>
  <si>
    <t>Pinzas de Corte</t>
  </si>
  <si>
    <t>Pinzas de Electricista</t>
  </si>
  <si>
    <t>Pinza Pelacable</t>
  </si>
  <si>
    <t>Tanques (Cilindros de Gas)</t>
  </si>
  <si>
    <t>Rociador de Insecticida</t>
  </si>
  <si>
    <t>Seguetas</t>
  </si>
  <si>
    <t>Serruchos</t>
  </si>
  <si>
    <t>Taladros</t>
  </si>
  <si>
    <t>Tensores</t>
  </si>
  <si>
    <t>Tijeras corta Lamina</t>
  </si>
  <si>
    <t>Torcedor de Alambre</t>
  </si>
  <si>
    <t>Afilador de Cuchillos (Piedra)</t>
  </si>
  <si>
    <t>Cerraduras</t>
  </si>
  <si>
    <t>Chapas</t>
  </si>
  <si>
    <t>Coples para Mangueras</t>
  </si>
  <si>
    <t>Flotadores</t>
  </si>
  <si>
    <t>Ganchos y Armellas</t>
  </si>
  <si>
    <t>Jaladeras</t>
  </si>
  <si>
    <t>Llaves Codo</t>
  </si>
  <si>
    <t>Llaves de Paso (Grifo)</t>
  </si>
  <si>
    <t>Pasadores</t>
  </si>
  <si>
    <t>Accesorios para Sanitarios</t>
  </si>
  <si>
    <t>Perillas</t>
  </si>
  <si>
    <t>Cepillo de Alambre</t>
  </si>
  <si>
    <t>Cepillos Carpintero</t>
  </si>
  <si>
    <t>Clavos</t>
  </si>
  <si>
    <t>Malla de Alambre</t>
  </si>
  <si>
    <t>Pijas</t>
  </si>
  <si>
    <t>Remaches</t>
  </si>
  <si>
    <t>Tachuelas</t>
  </si>
  <si>
    <t>Taquetes</t>
  </si>
  <si>
    <t>Disco Duro para Microcomputadora</t>
  </si>
  <si>
    <t>Monitores</t>
  </si>
  <si>
    <t>No-Break</t>
  </si>
  <si>
    <t>Teclado para Computadoras</t>
  </si>
  <si>
    <t>Unidad Lectora de Discos</t>
  </si>
  <si>
    <t>Dispositivo de Almacenamiento (USB)</t>
  </si>
  <si>
    <t>Ventilador para Computadora</t>
  </si>
  <si>
    <t>Fuente de Poder</t>
  </si>
  <si>
    <t>Amortiguadores</t>
  </si>
  <si>
    <t>Balatas</t>
  </si>
  <si>
    <t>Bendix Marchas</t>
  </si>
  <si>
    <t>Birlos</t>
  </si>
  <si>
    <t>Bobinas Automotriz</t>
  </si>
  <si>
    <t>Bulbo para Aceite</t>
  </si>
  <si>
    <t>Bulbo de Temperatura</t>
  </si>
  <si>
    <t>Cables para Corriente</t>
  </si>
  <si>
    <t>Chicotes</t>
  </si>
  <si>
    <t>Cilindros Esclavo para Frenos</t>
  </si>
  <si>
    <t>Discos Clutch</t>
  </si>
  <si>
    <t>Distribuidor</t>
  </si>
  <si>
    <t>Filtro para Aceite</t>
  </si>
  <si>
    <t>Filtro para Aire</t>
  </si>
  <si>
    <t>Filtro para Combustible</t>
  </si>
  <si>
    <t>Llantas para Bicicletas</t>
  </si>
  <si>
    <t>Llantas para Motocicletas</t>
  </si>
  <si>
    <t>Llaves de Cruz</t>
  </si>
  <si>
    <t>Purgador de Frenos</t>
  </si>
  <si>
    <t>Sellador Juntas</t>
  </si>
  <si>
    <t>Aspas de Ventilador Automotriz</t>
  </si>
  <si>
    <t>Abrazaderas</t>
  </si>
  <si>
    <t>Refacciones y accesorios menores de maquinaria</t>
  </si>
  <si>
    <t>Candado y Seguros</t>
  </si>
  <si>
    <t>Rodamiento</t>
  </si>
  <si>
    <t>Baleros</t>
  </si>
  <si>
    <t>Materiales - Diversos</t>
  </si>
  <si>
    <t xml:space="preserve"> Tel 744 4855244</t>
  </si>
  <si>
    <t>Tel 744 4866950</t>
  </si>
  <si>
    <t>Tel 744 4856837</t>
  </si>
  <si>
    <t>Arrendamiento de Vehículos Fluviales</t>
  </si>
  <si>
    <t>Arrendamiento por extracción de Agua</t>
  </si>
  <si>
    <t>Servicios legales</t>
  </si>
  <si>
    <t>Auditorias Financieras</t>
  </si>
  <si>
    <t>Otros servicios administrativos</t>
  </si>
  <si>
    <t>Estudios y Proyectos Para Aguas Residuales</t>
  </si>
  <si>
    <t>Servicios de Engargolado</t>
  </si>
  <si>
    <t>Servicios de Seguridad</t>
  </si>
  <si>
    <t>Otros Servicios Profesionales</t>
  </si>
  <si>
    <t>Comisiones Bancarias</t>
  </si>
  <si>
    <t>Seguros de Responsabilidad Patrimonial y Fianzas</t>
  </si>
  <si>
    <t>Seguro de Responsabilidad Patrimonial</t>
  </si>
  <si>
    <t>Reparación y Mantenimiento de Vehículos Fluviales</t>
  </si>
  <si>
    <t>Bicicletas para Vigilancia (Recorrido)</t>
  </si>
  <si>
    <t>Mantenimiento y conservación de equipo contra incendios (Extintores)</t>
  </si>
  <si>
    <t>Otros equipos y herramientas</t>
  </si>
  <si>
    <t>De Aseo y Limpieza</t>
  </si>
  <si>
    <t>Limpieza de canal pluvial en el PIG</t>
  </si>
  <si>
    <t>Servicios de Fumigación en Instalaciones</t>
  </si>
  <si>
    <t>Gastos de Publicidad de Entidades que Generan un Ingreso para el Estado</t>
  </si>
  <si>
    <t>Publicidad en Lonas</t>
  </si>
  <si>
    <t>Publicidad en Volantes</t>
  </si>
  <si>
    <t>Publicidad en Carteles</t>
  </si>
  <si>
    <t>Gastos de propaganda</t>
  </si>
  <si>
    <t>Impresiones y publicaciones oficiales</t>
  </si>
  <si>
    <t>Autotransporte Terrestre</t>
  </si>
  <si>
    <t>Hospedaje</t>
  </si>
  <si>
    <t>Arrendamiento de vehículos</t>
  </si>
  <si>
    <t>Servicios Integrales de Traslado y Viáticos</t>
  </si>
  <si>
    <t>Gastos menores</t>
  </si>
  <si>
    <t>Gastos Diversos</t>
  </si>
  <si>
    <t>Servicios Arreglos Florales (Coronas)</t>
  </si>
  <si>
    <t>IVA</t>
  </si>
  <si>
    <t>Pago por Derecho Zona Federal Pozo C.N.A.</t>
  </si>
  <si>
    <t>Multas</t>
  </si>
  <si>
    <t>Recargos y Actualizaciones</t>
  </si>
  <si>
    <t>Actualizaciones</t>
  </si>
  <si>
    <t>Otros Gastos Por Responsabilidades</t>
  </si>
  <si>
    <t>Impuesto 2% a la Nómina</t>
  </si>
  <si>
    <t>Otros impuestos</t>
  </si>
  <si>
    <t>DESARROLLO DE CAPACIDADES</t>
  </si>
  <si>
    <t>RENOVACION DE CAFETALES</t>
  </si>
  <si>
    <t>Subsidio a empresas para mantener y promover la inversión</t>
  </si>
  <si>
    <t>Ayudas para pacientes de bajos recursos</t>
  </si>
  <si>
    <t>Becas y otras ayudas</t>
  </si>
  <si>
    <t>Aparatos Deportivos Diversos</t>
  </si>
  <si>
    <t>Otros diversos</t>
  </si>
  <si>
    <t>Vehículos y Equipo Terrestre</t>
  </si>
  <si>
    <t>Motocicleta</t>
  </si>
  <si>
    <t>Obra Civil</t>
  </si>
  <si>
    <t>Prefabricado</t>
  </si>
  <si>
    <t>Mobiliario y Equipo</t>
  </si>
  <si>
    <t>Impermeabilización</t>
  </si>
  <si>
    <t>Subestación Eléctrica</t>
  </si>
  <si>
    <t>Cercado</t>
  </si>
  <si>
    <t>Fletes</t>
  </si>
  <si>
    <t>Gastos Indirectos</t>
  </si>
  <si>
    <t>Acciones de Agua limpia,  Cultura del Agua y otras</t>
  </si>
  <si>
    <t>Indirectos de obras por administración</t>
  </si>
  <si>
    <t>Edificación no Habitacional</t>
  </si>
  <si>
    <t>Construcción de Centro del valor agregado del Maguey y Mezcla  de Edo de Gro</t>
  </si>
  <si>
    <t>Construcción de Complejo Agroindustrial de la Costa Grande</t>
  </si>
  <si>
    <t>Construcción de caseta de vigilancia (acceso por el poblado)</t>
  </si>
  <si>
    <t>Red Agua Potable</t>
  </si>
  <si>
    <t>Red Alcantarillado</t>
  </si>
  <si>
    <t>Estudios de pre inversión y preparación del proyecto</t>
  </si>
  <si>
    <t>Construcción de Vías de Comunicación</t>
  </si>
  <si>
    <t>Otras Construcciones de Ingeniería Civil u Obra Pesada</t>
  </si>
  <si>
    <t>Instalaciones hidro-Riego</t>
  </si>
  <si>
    <t>Otras instalaciones de construcciones</t>
  </si>
  <si>
    <t>Adecuaciones a Edificios Hospitalarios</t>
  </si>
  <si>
    <t>Costos por cobertura</t>
  </si>
  <si>
    <t xml:space="preserve"> </t>
  </si>
  <si>
    <t>Clasificación Programática</t>
  </si>
  <si>
    <t>Aportaciones federales realizadas a las entidades federativas y municipios a través del Ramo 33 y otras aportaciones en términos de las disposiciones aplicables, así como gasto federal reasignado a entidades federativas.</t>
  </si>
  <si>
    <t>Gasto Federalizado</t>
  </si>
  <si>
    <t>Programas de Gasto Federalizado</t>
  </si>
  <si>
    <t>Aportaciones previstas en la fracción IV del artículo 19 de la Ley Federal de Presupuesto y Responsabilidad Hacendaria</t>
  </si>
  <si>
    <t>Aportaciones a fondos de inversión y reestructura de pensiones</t>
  </si>
  <si>
    <t>Aportaciones previstas en la fracción IV del artículo 19 de la Ley Federal de Presupuesto y Responsabilidad Hacendaria.</t>
  </si>
  <si>
    <t>Aportaciones a fondos de estabilización</t>
  </si>
  <si>
    <t>Obligaciones de ley relacionadas con el pago de aportaciones.</t>
  </si>
  <si>
    <t>Aportaciones a la seguridad social</t>
  </si>
  <si>
    <t>Obligaciones de ley relacionadas con el pago de pensiones y jubilaciones.</t>
  </si>
  <si>
    <t>Pensiones y jubilaciones</t>
  </si>
  <si>
    <t>Obligaciones</t>
  </si>
  <si>
    <t>Adeudos de ejercicios fiscales anteriores</t>
  </si>
  <si>
    <t>H</t>
  </si>
  <si>
    <t>Costo financiero, deuda o apoyos a deudores y ahorradores de la banca</t>
  </si>
  <si>
    <t>D</t>
  </si>
  <si>
    <t>Participaciones a entidades federativas y municipios</t>
  </si>
  <si>
    <t>C</t>
  </si>
  <si>
    <t>PARTICIPACIONES Y ADEUDOS</t>
  </si>
  <si>
    <t>I</t>
  </si>
  <si>
    <t>PROGRAMAS DE GASTO FEDERALIZADO (GOBIERNO FEDERAL)</t>
  </si>
  <si>
    <t>Z</t>
  </si>
  <si>
    <t>Y</t>
  </si>
  <si>
    <t>T</t>
  </si>
  <si>
    <t>J</t>
  </si>
  <si>
    <t>OBLIGACIONES</t>
  </si>
  <si>
    <t>Desastres Naturales</t>
  </si>
  <si>
    <t>Obligaciones relacionadas con indemnizaciones y obligaciones que se derivan de resoluciones definitivas emitidas por autoridad competente.</t>
  </si>
  <si>
    <t>Obligaciones de cumplimiento de resolución jurisdiccional</t>
  </si>
  <si>
    <t>L</t>
  </si>
  <si>
    <t>COMPROMISOS</t>
  </si>
  <si>
    <t>Asignaciones de los entes públicos paraestatales para el otorgamiento de préstamos al personal, sindicatos o a otras entidades públicas o privadas y demás erogaciones recuperables, así como las relacionadas con erogaciones que realizan las entidades por cuenta de terceros.</t>
  </si>
  <si>
    <t>Operaciones ajenas</t>
  </si>
  <si>
    <t>W</t>
  </si>
  <si>
    <t>Actividades que realizan la función pública o contraloría para el mejoramiento de la gestión, así como las de los órganos de control y auditoría.</t>
  </si>
  <si>
    <t>Apoyo a la función pública y al mejoramiento de la gestión</t>
  </si>
  <si>
    <t>O</t>
  </si>
  <si>
    <t>Actividades de apoyo administrativo desarrolladas por las oficialías mayores o áreas homólogas.</t>
  </si>
  <si>
    <t>Apoyo al proceso presupuestario y para mejorar la eficiencia institucional</t>
  </si>
  <si>
    <t>M</t>
  </si>
  <si>
    <t>ADMINISTRATIVOS Y DE APOYO</t>
  </si>
  <si>
    <t>Proyectos de inversión sujetos a registro en la Cartera que integra y administra el área competente en la materia.</t>
  </si>
  <si>
    <t>Proyectos de Inversión</t>
  </si>
  <si>
    <t>K</t>
  </si>
  <si>
    <t>Solamente actividades específicas, distintas a las demás modalidades.</t>
  </si>
  <si>
    <t>Específicos</t>
  </si>
  <si>
    <t>R</t>
  </si>
  <si>
    <t>Actividades propias de las Fuerzas Armadas.</t>
  </si>
  <si>
    <t>Funciones de las Fuerzas Armadas (Únicamente Gobierno Federal)</t>
  </si>
  <si>
    <t>A</t>
  </si>
  <si>
    <t>Actividades destinadas a la reglamentación, verificación e inspección de las actividades económicas y de los agentes del sector privado, social y público.</t>
  </si>
  <si>
    <t>Regulación y supervisión</t>
  </si>
  <si>
    <t>G</t>
  </si>
  <si>
    <t>Actividades destinadas a la promoción y fomento de los sectores social y económico.</t>
  </si>
  <si>
    <t>Promoción y fomento</t>
  </si>
  <si>
    <t>F</t>
  </si>
  <si>
    <t>Actividades destinadas al desarrollo de programas y formulación, diseño, ejecución y evaluación de las políticas públicas y sus estrategias, así como para diseñar la implantación y operación de los programas y dar seguimiento a su cumplimiento.</t>
  </si>
  <si>
    <t>Planeación, seguimiento y evaluación de políticas públicas</t>
  </si>
  <si>
    <t>P</t>
  </si>
  <si>
    <t>Actividades que se realizan para crear, fabricar y/o elaborar bienes que son competencia del Sector Público. Incluye las actividades relacionadas con la compra de materias primas que se industrializan o transforman, para su posterior distribución a la población.</t>
  </si>
  <si>
    <t>Provisión de Bienes Públicos</t>
  </si>
  <si>
    <t>B</t>
  </si>
  <si>
    <t>Actividades del sector público, que realiza en forma directa, regular y continua, para satisfacer demandas de la sociedad, de interés general, atendiendo a las personas en sus diferentes esferas jurídicas, a través de las siguientes finalidades:</t>
  </si>
  <si>
    <t>Prestación de Servicios Públicos</t>
  </si>
  <si>
    <t>E</t>
  </si>
  <si>
    <t>DESEMPEÑO DE LAS FUNCIONES</t>
  </si>
  <si>
    <t>Para otorgar subsidios no sujetos a reglas de operación, en su caso, se otorgan mediante convenios.</t>
  </si>
  <si>
    <t>Otros Subsidios</t>
  </si>
  <si>
    <t>U</t>
  </si>
  <si>
    <t>Definidos en el Presupuesto de Egresos y los que se incorporen en el ejercicio.</t>
  </si>
  <si>
    <t>Sujetos a Reglas de Operación</t>
  </si>
  <si>
    <t>SUBSIDIOS: SECTOR SOCIAL Y PRIVADO O ENTIDADES FEDERATIVAS Y MUNICIPIOS</t>
  </si>
  <si>
    <t xml:space="preserve">Nombre </t>
  </si>
  <si>
    <t>Codificación</t>
  </si>
  <si>
    <t>Caracteristicas generales de los subprogramas</t>
  </si>
  <si>
    <t>Programas presupuestales y subprogramas</t>
  </si>
  <si>
    <t>Id. SubProg</t>
  </si>
  <si>
    <t>Id. Prog.</t>
  </si>
  <si>
    <t>Descricpion</t>
  </si>
  <si>
    <t xml:space="preserve">Desc. Sub programa </t>
  </si>
  <si>
    <t>Desc. Proyecto de Inversión</t>
  </si>
  <si>
    <t>Descripcion  Proyecto de Inversión</t>
  </si>
  <si>
    <t>Identificador Proy.</t>
  </si>
  <si>
    <t>Días de ajuste al calendario</t>
  </si>
  <si>
    <t>Otras Gratificaciones asignaciones docentes, pedagógicas</t>
  </si>
  <si>
    <t>Sobre haberes</t>
  </si>
  <si>
    <t>Aportaciones al Seguro de Cesantía en Edad Avanzada</t>
  </si>
  <si>
    <t>Gastos de Administración sindicatos</t>
  </si>
  <si>
    <t>Simposium Académico</t>
  </si>
  <si>
    <t>Eficiencia Académica</t>
  </si>
  <si>
    <t>Titulación maestría y doctorado docentes</t>
  </si>
  <si>
    <t>Otras Med. De Carácter Laboral y Económicas</t>
  </si>
  <si>
    <t>Impuesto sobre nomina y otros que deriven de una relación laboral</t>
  </si>
  <si>
    <t>Bonificación Fiscal</t>
  </si>
  <si>
    <t xml:space="preserve"> Materiales de Administración, Emisión de documentos y Artículos Oficiales</t>
  </si>
  <si>
    <t>Árbol de Navidad</t>
  </si>
  <si>
    <t>Bolígrafos</t>
  </si>
  <si>
    <t>Borrador para pizarrón</t>
  </si>
  <si>
    <t>Cajas de cartón</t>
  </si>
  <si>
    <t>Cartulina ilustración</t>
  </si>
  <si>
    <t>Cojín Sello</t>
  </si>
  <si>
    <t>Corrector Esténcil</t>
  </si>
  <si>
    <t>Cúter</t>
  </si>
  <si>
    <t>Lápices</t>
  </si>
  <si>
    <t>Papel carbón</t>
  </si>
  <si>
    <t>Separadores de Plásticos</t>
  </si>
  <si>
    <t>Servilletas de Papel</t>
  </si>
  <si>
    <t>Anillo de Plástico para Encuardenar (Engargolar)</t>
  </si>
  <si>
    <t>Lápiz Borrador</t>
  </si>
  <si>
    <t>Plumín (Plumón resaltador)</t>
  </si>
  <si>
    <t>Silicón</t>
  </si>
  <si>
    <t>Sumadoras (Calculadoras)</t>
  </si>
  <si>
    <t>Unicef</t>
  </si>
  <si>
    <t>Marcador (Plumón de Aceite)</t>
  </si>
  <si>
    <t>Garrafones vacíos (para agua)</t>
  </si>
  <si>
    <t>Coveflock polímero p/agua aniònico</t>
  </si>
  <si>
    <t>Diversos Materiales Químicos</t>
  </si>
  <si>
    <t>CoveFlock  1800 polímero p/lodos</t>
  </si>
  <si>
    <t>CoveFlock  1800 polímero polvo</t>
  </si>
  <si>
    <t>Tabicón (blok)</t>
  </si>
  <si>
    <t>Cables de Interconexión</t>
  </si>
  <si>
    <t>Centro de Distribución, Tablero Electrónico</t>
  </si>
  <si>
    <t>Chasis Aparato Electrónico</t>
  </si>
  <si>
    <t>Clavija eléctricas</t>
  </si>
  <si>
    <t>Contactos Múltiple</t>
  </si>
  <si>
    <t>Extensión Eléctricas</t>
  </si>
  <si>
    <t>Materiales y Artículos de Construcción y de Reparación</t>
  </si>
  <si>
    <t>Alambrón</t>
  </si>
  <si>
    <t>Ángulos y Soleras de Hierro/Acero</t>
  </si>
  <si>
    <t>Codos metálico para Tubería</t>
  </si>
  <si>
    <t>Coples metálicos para Tubería</t>
  </si>
  <si>
    <t>Tuercas de Unión para Tubería</t>
  </si>
  <si>
    <t>Tubería PVC</t>
  </si>
  <si>
    <t>Mangueras y Accesorios de Plástico</t>
  </si>
  <si>
    <t>Plafón</t>
  </si>
  <si>
    <t>Materiales de Construcción</t>
  </si>
  <si>
    <t>Irrigador Jardín</t>
  </si>
  <si>
    <t>Pintura Acrílica</t>
  </si>
  <si>
    <t>Pintura Vinílica</t>
  </si>
  <si>
    <t>Solventes para Pintura (Thiner estándar, americano)</t>
  </si>
  <si>
    <t>Fertilizantes, Plaguicidas y Abonos</t>
  </si>
  <si>
    <t>Aserrín</t>
  </si>
  <si>
    <t>Medicamento Oncológico</t>
  </si>
  <si>
    <t>Analgésico</t>
  </si>
  <si>
    <t>Anestésicos</t>
  </si>
  <si>
    <t>Antibióticos</t>
  </si>
  <si>
    <t>Sustancias Químicas</t>
  </si>
  <si>
    <t>Radio Fármacos</t>
  </si>
  <si>
    <t>Biología Molecular</t>
  </si>
  <si>
    <t>Materiales, Accesorios y Suministros Médicos derivado de la prestación de servicios hospitalarios</t>
  </si>
  <si>
    <t>Algodón Absorbente</t>
  </si>
  <si>
    <t>Cinta Micro porosa</t>
  </si>
  <si>
    <t>Espeja Gasa</t>
  </si>
  <si>
    <t>Guantes para Exploración</t>
  </si>
  <si>
    <t>Jalea Lubricante Aséptica</t>
  </si>
  <si>
    <t>Manómetro para Presión</t>
  </si>
  <si>
    <t>Termómetro</t>
  </si>
  <si>
    <t>Materiales, accesorios y suministros de laboratorio derivado de la prestación de servicios hospitalarios</t>
  </si>
  <si>
    <t>Diésel</t>
  </si>
  <si>
    <t>Bastón</t>
  </si>
  <si>
    <t>Botas plástico</t>
  </si>
  <si>
    <t>Cinturón</t>
  </si>
  <si>
    <t>Uniformes Vinculación</t>
  </si>
  <si>
    <t>Prendas de Seguridad y Protección Personal para la prestación de servicios hospitalarios</t>
  </si>
  <si>
    <t>Impermeable</t>
  </si>
  <si>
    <t>Artículos Deportivos</t>
  </si>
  <si>
    <t>Balón Foot-Ball soccer</t>
  </si>
  <si>
    <t>Balón Voli-Ball</t>
  </si>
  <si>
    <t>Señal Portátil (Cinta de Precaución )</t>
  </si>
  <si>
    <t>Torretas para Precaución</t>
  </si>
  <si>
    <t>Cucharas de Albañilería</t>
  </si>
  <si>
    <t>Espátula</t>
  </si>
  <si>
    <t>Flexómetro</t>
  </si>
  <si>
    <t>Formón</t>
  </si>
  <si>
    <t>Juego de Pesas de Calibración</t>
  </si>
  <si>
    <t>Limatón</t>
  </si>
  <si>
    <t>Minerales</t>
  </si>
  <si>
    <t>Pinza de Mecánico</t>
  </si>
  <si>
    <t>Pinza Telefónica</t>
  </si>
  <si>
    <t>Pinzas de Presión</t>
  </si>
  <si>
    <t>Plomada de Albañilería</t>
  </si>
  <si>
    <t>Remachador Manual</t>
  </si>
  <si>
    <t>Soldadura Autógenas</t>
  </si>
  <si>
    <t>Tijeras Podar (Jardinería)</t>
  </si>
  <si>
    <t>Afloja todo (Aceite)</t>
  </si>
  <si>
    <t>Cospel</t>
  </si>
  <si>
    <t>Ménsulas</t>
  </si>
  <si>
    <t>Palanca Tanque W.C. (Accesorios)</t>
  </si>
  <si>
    <t>Refacciones y accesorios menores de mobiliario y equipo de administracion,educacional y recreativo</t>
  </si>
  <si>
    <t>Mouse</t>
  </si>
  <si>
    <t>Bandas de Trasmisión</t>
  </si>
  <si>
    <t>Barras de Dirección</t>
  </si>
  <si>
    <t>Bujías para Motor</t>
  </si>
  <si>
    <t>Gato Mecánico o Hidráulico</t>
  </si>
  <si>
    <t>Llantas Automóvil</t>
  </si>
  <si>
    <t>Parches para Neumáticos</t>
  </si>
  <si>
    <t>Servicio de Informática</t>
  </si>
  <si>
    <t>Arrendamiento Mobiliario, Equipo Educacional  y Bienes Informáticos</t>
  </si>
  <si>
    <t>Asesoría Contable</t>
  </si>
  <si>
    <t>Servicios de Ingeniería y Actividades relacionadas</t>
  </si>
  <si>
    <t>Otras Asesorías para la operación de programas</t>
  </si>
  <si>
    <t>Servicios de Impresión</t>
  </si>
  <si>
    <t>Impresión y Elaboración de Publicaciones Oficiales y de Información General</t>
  </si>
  <si>
    <t>Servicios de Vigilancia a Unidades Móviles</t>
  </si>
  <si>
    <t>De edificios Públicos y Oficinas para la Administración</t>
  </si>
  <si>
    <t>Mantenimiento de Inmueble para la Prestación de Servicio Publico</t>
  </si>
  <si>
    <t>Conservación de Inmueble para la Prestación de Servicio Publico</t>
  </si>
  <si>
    <t>Mantenimiento y conservación de equipo de computo y accesorios</t>
  </si>
  <si>
    <t>Actualización de Software</t>
  </si>
  <si>
    <t>Radios de Comunicación y Accesorios</t>
  </si>
  <si>
    <t>Mantenimiento y Conservación de Áreas Verdes (Servicio)</t>
  </si>
  <si>
    <t>Servicios de Jardinería</t>
  </si>
  <si>
    <t>Cine, Radio y Televisión.</t>
  </si>
  <si>
    <t>Radio, televisión y periódicos</t>
  </si>
  <si>
    <t>Servicios de revelado e Impresión de fotografías</t>
  </si>
  <si>
    <t>Servicio de creación y difusión de información a través de Internet</t>
  </si>
  <si>
    <t>Otros gastos de difusión</t>
  </si>
  <si>
    <t>15% Educación  y Asistencia Social</t>
  </si>
  <si>
    <t>Extravió o Robo de Efectivo</t>
  </si>
  <si>
    <t>Impuesto sobre Nóminas y Otros que Deriven de una Relación Laboral</t>
  </si>
  <si>
    <t>Asignaciones presupuestarias a Órganos Autónomos</t>
  </si>
  <si>
    <t>Becas Económicas</t>
  </si>
  <si>
    <t>Bienes Informáticos</t>
  </si>
  <si>
    <t>Aire acondicionado y Mini Split</t>
  </si>
  <si>
    <t>Electrificación rural y de colonias pobres</t>
  </si>
  <si>
    <t>Construcción, rehabilitación, ampliación o mejoramiento  de obras de agua potable</t>
  </si>
  <si>
    <t>Const. de obras de  alcant., sanitario, saneamiento y tratamiento de aguas resid.</t>
  </si>
  <si>
    <t>Remodelación y ampliación de planta procesadora de coco de Guerrero</t>
  </si>
  <si>
    <t>Red Energía Eléctrica</t>
  </si>
  <si>
    <t>Recursos Propios</t>
  </si>
  <si>
    <t>RECURSOS PROPIOS</t>
  </si>
  <si>
    <t>SEFINA</t>
  </si>
  <si>
    <t>APORTACION ESTATAL</t>
  </si>
  <si>
    <t>APORTACION FEDERAL</t>
  </si>
  <si>
    <t>INICIATIVA PRIVADA</t>
  </si>
  <si>
    <t>Suministros para Reuiniones</t>
  </si>
  <si>
    <t>Utilizar</t>
  </si>
  <si>
    <t>DESAGREGADA</t>
  </si>
  <si>
    <t>Accesorios de Equipo de computo</t>
  </si>
  <si>
    <t>Estacionamiento</t>
  </si>
  <si>
    <t xml:space="preserve">  </t>
  </si>
  <si>
    <t>FIDEICOMISO GUERRERO INDUSTRIAL APE</t>
  </si>
  <si>
    <t>FIGUEIN</t>
  </si>
  <si>
    <t>FOMENTO A LA INDUSTRIA LOCAL</t>
  </si>
  <si>
    <t>L.C. BALBINA CARBAJAL MOLINA</t>
  </si>
  <si>
    <t>FINANZAS.FIGUEIN@GMAIL.COM</t>
  </si>
  <si>
    <t>Recepción, Atención, Gestión y Coordinación de Asuntos de Carácter Institucional.</t>
  </si>
  <si>
    <t>Gastos de Operación del Ejercicio Fiscal 2015.</t>
  </si>
  <si>
    <t>Infraestructura y Acciones para el Desarrollo Economico del Estado de Guerrero</t>
  </si>
  <si>
    <t>Administración y Promoción del Parque Industrial Guerrero.</t>
  </si>
  <si>
    <t>Representación, Asesoria y Orientación Legal al FIGUEIN.</t>
  </si>
  <si>
    <t>Agua Purificada, gaseosa y hielo</t>
  </si>
  <si>
    <t>Mensajeria y Paqueteria</t>
  </si>
  <si>
    <t>Alimentos Foraneos</t>
  </si>
  <si>
    <t xml:space="preserve">Pasajes Terrestres   </t>
  </si>
  <si>
    <t>Gasto por atención a actividades institucionales</t>
  </si>
  <si>
    <t>Gastos en Exposiciones</t>
  </si>
  <si>
    <t>Diversificación de servicios del restaurante Yopes.</t>
  </si>
  <si>
    <t>Modernización de planta de comida rapida Category Alimentos</t>
  </si>
  <si>
    <t>Licencias de construcción</t>
  </si>
  <si>
    <t>De Gasto Corriente</t>
  </si>
  <si>
    <t>De Capital</t>
  </si>
  <si>
    <t>Insumo para reuniones</t>
  </si>
  <si>
    <t>Conservación y mantenimiento del PIG</t>
  </si>
  <si>
    <t>Monto Total</t>
  </si>
  <si>
    <t>PRESUPUESTO DE EGRESOS 2015</t>
  </si>
  <si>
    <t>Pasajes locales</t>
  </si>
  <si>
    <t>Pasajes Foraneos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</si>
  <si>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</si>
  <si>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</si>
  <si>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</si>
  <si>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</si>
  <si>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</si>
  <si>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</si>
  <si>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</si>
  <si>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</si>
  <si>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</si>
  <si>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</si>
  <si>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</si>
  <si>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</si>
  <si>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Comprometido</t>
  </si>
  <si>
    <t>Ejercido</t>
  </si>
  <si>
    <t>Saldo</t>
  </si>
  <si>
    <t>Modificado</t>
  </si>
  <si>
    <t>Pinturas</t>
  </si>
  <si>
    <t>PROGRAMA:</t>
  </si>
  <si>
    <t xml:space="preserve">FECHA </t>
  </si>
  <si>
    <t xml:space="preserve">CONCEPTO </t>
  </si>
  <si>
    <t xml:space="preserve">SALDO </t>
  </si>
  <si>
    <t xml:space="preserve">PRESUPUESTO AUTORIZADO </t>
  </si>
  <si>
    <t>MARICELA EZIQUIO SILVA</t>
  </si>
  <si>
    <t>SUMA</t>
  </si>
  <si>
    <t>NO. POLIZA</t>
  </si>
  <si>
    <t>TIPO DE POLIZA</t>
  </si>
  <si>
    <t>COMPROMETIDO</t>
  </si>
  <si>
    <t>EJERCIDO</t>
  </si>
  <si>
    <t>AUXILIAR DE GASTOS</t>
  </si>
  <si>
    <t>ÁREA:</t>
  </si>
  <si>
    <t>DEPARTAMENTO JURÍDICO</t>
  </si>
  <si>
    <t>ASESORIA Y REPRESENTACION JURIDICA</t>
  </si>
  <si>
    <t>PROYECTO:</t>
  </si>
  <si>
    <t>05 REPRESENTACION, ASESORIA Y ORIENTACIÓN LEGAL</t>
  </si>
  <si>
    <t>Neumaticos y camaras</t>
  </si>
  <si>
    <t>refacciones y accesorios menores de equipo de transporte</t>
  </si>
  <si>
    <t>Modernización en equipamiento para fortalecer la competitividad en congelados nutrimich.</t>
  </si>
  <si>
    <t>Producción de Coco empacado al alto vacio (coco nieve).</t>
  </si>
  <si>
    <t>Inversión complementaria en equipamiento para eficientar la operación de una planta industrializadora de ajonjoli,</t>
  </si>
  <si>
    <t>Instalacion de Planta  Industrial para la fabricacion de persianas y cortinas Eblinds.</t>
  </si>
  <si>
    <t>Establecimiento de un restaurante de comida nutritiva "Naturalizimo"</t>
  </si>
  <si>
    <t>Alimentos al personal por actividades extraordinarias</t>
  </si>
  <si>
    <t>Impresión de Mantas y rotulos</t>
  </si>
  <si>
    <t>Programas y Acciones</t>
  </si>
  <si>
    <t>Promoción y Difusión del PIG</t>
  </si>
  <si>
    <t>Recurso Federal</t>
  </si>
  <si>
    <t>Aportación Iniciativa Privada</t>
  </si>
  <si>
    <t>Derechos por certificación de documentos</t>
  </si>
  <si>
    <t>Otros derechos por prestación de servicios</t>
  </si>
  <si>
    <t>Provisión fiduiciaria tenencia vehicular</t>
  </si>
  <si>
    <t>Pasajes</t>
  </si>
  <si>
    <t>Servicio de Grua</t>
  </si>
  <si>
    <t>Monto Anual</t>
  </si>
  <si>
    <t>Disponible</t>
  </si>
  <si>
    <t>Predial</t>
  </si>
  <si>
    <t>primer cuatrimestre</t>
  </si>
  <si>
    <t>segundo cuatrimestre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</si>
</sst>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name val="Calibri"/>
      <family val="2"/>
    </font>
    <font>
      <strike/>
      <sz val="9"/>
      <name val="Calibri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u/>
      <sz val="9"/>
      <color theme="1"/>
      <name val="Calibri"/>
      <family val="2"/>
      <scheme val="minor"/>
    </font>
    <font>
      <u/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name val="Calibri"/>
      <family val="2"/>
      <scheme val="minor"/>
    </font>
    <font>
      <sz val="9"/>
      <color rgb="FF000000"/>
      <name val="Calibri"/>
      <family val="2"/>
    </font>
    <font>
      <sz val="9"/>
      <color theme="1"/>
      <name val="Arial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</font>
    <font>
      <b/>
      <sz val="9"/>
      <color theme="1"/>
      <name val="Calibri"/>
      <family val="2"/>
    </font>
    <font>
      <b/>
      <i/>
      <sz val="11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14"/>
      <name val="Calibri"/>
      <family val="2"/>
      <scheme val="minor"/>
    </font>
    <font>
      <sz val="10"/>
      <name val="Arial"/>
      <family val="2"/>
    </font>
    <font>
      <b/>
      <sz val="8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color rgb="FFFF000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9" fillId="0" borderId="0" applyNumberFormat="0" applyFill="0" applyBorder="0" applyAlignment="0" applyProtection="0"/>
    <xf numFmtId="0" fontId="8" fillId="0" borderId="0"/>
    <xf numFmtId="0" fontId="5" fillId="0" borderId="0"/>
    <xf numFmtId="43" fontId="20" fillId="0" borderId="0" applyFont="0" applyFill="0" applyBorder="0" applyAlignment="0" applyProtection="0"/>
    <xf numFmtId="0" fontId="4" fillId="0" borderId="0"/>
    <xf numFmtId="0" fontId="3" fillId="0" borderId="0"/>
    <xf numFmtId="0" fontId="20" fillId="0" borderId="0"/>
    <xf numFmtId="0" fontId="2" fillId="0" borderId="0"/>
    <xf numFmtId="0" fontId="1" fillId="0" borderId="0"/>
    <xf numFmtId="0" fontId="20" fillId="0" borderId="0"/>
    <xf numFmtId="43" fontId="20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3" fillId="0" borderId="0" applyFont="0" applyFill="0" applyBorder="0" applyAlignment="0" applyProtection="0"/>
  </cellStyleXfs>
  <cellXfs count="262">
    <xf numFmtId="0" fontId="0" fillId="0" borderId="0" xfId="0"/>
    <xf numFmtId="164" fontId="10" fillId="2" borderId="0" xfId="0" applyNumberFormat="1" applyFont="1" applyFill="1" applyAlignment="1">
      <alignment horizontal="center"/>
    </xf>
    <xf numFmtId="0" fontId="10" fillId="3" borderId="0" xfId="0" applyFont="1" applyFill="1"/>
    <xf numFmtId="164" fontId="10" fillId="3" borderId="0" xfId="0" applyNumberFormat="1" applyFont="1" applyFill="1"/>
    <xf numFmtId="164" fontId="10" fillId="2" borderId="0" xfId="0" applyNumberFormat="1" applyFont="1" applyFill="1"/>
    <xf numFmtId="0" fontId="10" fillId="0" borderId="0" xfId="0" applyFont="1" applyFill="1"/>
    <xf numFmtId="0" fontId="10" fillId="5" borderId="0" xfId="0" applyFont="1" applyFill="1"/>
    <xf numFmtId="164" fontId="10" fillId="5" borderId="0" xfId="0" applyNumberFormat="1" applyFont="1" applyFill="1"/>
    <xf numFmtId="0" fontId="11" fillId="0" borderId="0" xfId="2" applyFont="1" applyBorder="1" applyAlignment="1">
      <alignment vertical="center"/>
    </xf>
    <xf numFmtId="0" fontId="11" fillId="0" borderId="0" xfId="2" applyFont="1" applyFill="1"/>
    <xf numFmtId="0" fontId="11" fillId="0" borderId="0" xfId="2" applyFont="1" applyBorder="1" applyAlignment="1">
      <alignment horizontal="left" vertical="center"/>
    </xf>
    <xf numFmtId="0" fontId="11" fillId="0" borderId="0" xfId="2" applyFont="1" applyBorder="1"/>
    <xf numFmtId="0" fontId="11" fillId="0" borderId="0" xfId="2" applyFont="1"/>
    <xf numFmtId="0" fontId="11" fillId="0" borderId="0" xfId="2" applyFont="1" applyAlignment="1">
      <alignment horizontal="left"/>
    </xf>
    <xf numFmtId="0" fontId="11" fillId="0" borderId="0" xfId="2" applyFont="1" applyBorder="1" applyAlignment="1">
      <alignment horizontal="center" wrapText="1"/>
    </xf>
    <xf numFmtId="0" fontId="11" fillId="0" borderId="0" xfId="2" applyFont="1" applyBorder="1" applyAlignment="1">
      <alignment horizontal="center"/>
    </xf>
    <xf numFmtId="0" fontId="10" fillId="6" borderId="0" xfId="0" applyFont="1" applyFill="1"/>
    <xf numFmtId="0" fontId="10" fillId="7" borderId="0" xfId="0" applyFont="1" applyFill="1"/>
    <xf numFmtId="0" fontId="11" fillId="0" borderId="0" xfId="2" applyFont="1" applyBorder="1" applyAlignment="1">
      <alignment horizontal="left" vertical="center" wrapText="1"/>
    </xf>
    <xf numFmtId="0" fontId="5" fillId="0" borderId="0" xfId="3"/>
    <xf numFmtId="49" fontId="5" fillId="0" borderId="0" xfId="3" applyNumberFormat="1"/>
    <xf numFmtId="0" fontId="11" fillId="7" borderId="0" xfId="2" applyFont="1" applyFill="1"/>
    <xf numFmtId="49" fontId="5" fillId="5" borderId="0" xfId="3" applyNumberFormat="1" applyFill="1"/>
    <xf numFmtId="0" fontId="5" fillId="5" borderId="0" xfId="3" applyFill="1"/>
    <xf numFmtId="0" fontId="11" fillId="0" borderId="0" xfId="2" applyFont="1" applyBorder="1" applyAlignment="1">
      <alignment horizontal="center" vertical="center" wrapText="1"/>
    </xf>
    <xf numFmtId="0" fontId="12" fillId="0" borderId="0" xfId="2" applyFont="1" applyBorder="1" applyAlignment="1">
      <alignment vertical="center" wrapText="1"/>
    </xf>
    <xf numFmtId="0" fontId="11" fillId="0" borderId="0" xfId="2" applyFont="1" applyAlignment="1"/>
    <xf numFmtId="0" fontId="11" fillId="0" borderId="1" xfId="2" applyFont="1" applyBorder="1" applyAlignment="1">
      <alignment horizontal="center" vertical="center" wrapText="1"/>
    </xf>
    <xf numFmtId="0" fontId="11" fillId="0" borderId="0" xfId="2" applyFont="1" applyBorder="1" applyAlignment="1">
      <alignment vertical="center" wrapText="1"/>
    </xf>
    <xf numFmtId="0" fontId="11" fillId="0" borderId="0" xfId="2" applyFont="1" applyBorder="1" applyAlignment="1">
      <alignment wrapText="1"/>
    </xf>
    <xf numFmtId="0" fontId="13" fillId="0" borderId="0" xfId="2" applyFont="1"/>
    <xf numFmtId="0" fontId="11" fillId="0" borderId="0" xfId="2" applyFont="1" applyAlignment="1">
      <alignment horizontal="center"/>
    </xf>
    <xf numFmtId="0" fontId="11" fillId="0" borderId="0" xfId="0" applyFont="1"/>
    <xf numFmtId="0" fontId="11" fillId="0" borderId="3" xfId="2" applyFont="1" applyBorder="1"/>
    <xf numFmtId="0" fontId="11" fillId="0" borderId="2" xfId="2" applyFont="1" applyBorder="1" applyAlignment="1">
      <alignment horizontal="center"/>
    </xf>
    <xf numFmtId="0" fontId="14" fillId="0" borderId="0" xfId="2" applyFont="1"/>
    <xf numFmtId="0" fontId="11" fillId="7" borderId="0" xfId="2" applyNumberFormat="1" applyFont="1" applyFill="1" applyAlignment="1">
      <alignment horizontal="center"/>
    </xf>
    <xf numFmtId="0" fontId="11" fillId="0" borderId="0" xfId="2" applyFont="1" applyAlignment="1">
      <alignment horizontal="left" wrapText="1"/>
    </xf>
    <xf numFmtId="0" fontId="16" fillId="4" borderId="4" xfId="2" applyFont="1" applyFill="1" applyBorder="1" applyAlignment="1">
      <alignment horizontal="left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17" fillId="8" borderId="0" xfId="0" applyFont="1" applyFill="1" applyAlignment="1">
      <alignment horizontal="center"/>
    </xf>
    <xf numFmtId="0" fontId="10" fillId="8" borderId="0" xfId="0" applyFont="1" applyFill="1"/>
    <xf numFmtId="0" fontId="10" fillId="2" borderId="0" xfId="0" applyFont="1" applyFill="1"/>
    <xf numFmtId="0" fontId="17" fillId="9" borderId="0" xfId="0" applyFont="1" applyFill="1" applyAlignment="1">
      <alignment horizontal="center"/>
    </xf>
    <xf numFmtId="0" fontId="10" fillId="9" borderId="0" xfId="0" applyFont="1" applyFill="1"/>
    <xf numFmtId="0" fontId="11" fillId="0" borderId="0" xfId="2" applyNumberFormat="1" applyFont="1" applyFill="1" applyAlignment="1">
      <alignment horizontal="center"/>
    </xf>
    <xf numFmtId="0" fontId="12" fillId="0" borderId="0" xfId="2" applyFont="1" applyFill="1"/>
    <xf numFmtId="0" fontId="17" fillId="6" borderId="0" xfId="0" applyFont="1" applyFill="1" applyAlignment="1">
      <alignment horizontal="center"/>
    </xf>
    <xf numFmtId="0" fontId="17" fillId="9" borderId="0" xfId="0" applyFont="1" applyFill="1" applyAlignment="1">
      <alignment horizontal="left"/>
    </xf>
    <xf numFmtId="0" fontId="10" fillId="10" borderId="0" xfId="0" applyFont="1" applyFill="1"/>
    <xf numFmtId="0" fontId="17" fillId="10" borderId="0" xfId="0" applyFont="1" applyFill="1" applyAlignment="1">
      <alignment horizontal="left"/>
    </xf>
    <xf numFmtId="0" fontId="17" fillId="3" borderId="0" xfId="0" applyFont="1" applyFill="1" applyAlignment="1">
      <alignment horizontal="left"/>
    </xf>
    <xf numFmtId="0" fontId="17" fillId="3" borderId="0" xfId="0" applyFont="1" applyFill="1" applyAlignment="1">
      <alignment horizontal="center"/>
    </xf>
    <xf numFmtId="164" fontId="17" fillId="3" borderId="0" xfId="0" applyNumberFormat="1" applyFont="1" applyFill="1" applyAlignment="1">
      <alignment horizontal="center"/>
    </xf>
    <xf numFmtId="0" fontId="17" fillId="8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7" fillId="6" borderId="0" xfId="0" applyFont="1" applyFill="1" applyAlignment="1">
      <alignment horizontal="center" vertical="center" wrapText="1"/>
    </xf>
    <xf numFmtId="0" fontId="17" fillId="9" borderId="0" xfId="0" applyFont="1" applyFill="1" applyAlignment="1">
      <alignment horizontal="center" vertical="center" wrapText="1"/>
    </xf>
    <xf numFmtId="0" fontId="17" fillId="10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0" fontId="17" fillId="5" borderId="0" xfId="0" applyFont="1" applyFill="1" applyAlignment="1">
      <alignment horizontal="center" vertical="center" wrapText="1"/>
    </xf>
    <xf numFmtId="164" fontId="17" fillId="5" borderId="0" xfId="0" applyNumberFormat="1" applyFont="1" applyFill="1" applyAlignment="1">
      <alignment horizontal="center" vertical="center" wrapText="1"/>
    </xf>
    <xf numFmtId="164" fontId="17" fillId="2" borderId="0" xfId="0" applyNumberFormat="1" applyFont="1" applyFill="1" applyAlignment="1">
      <alignment horizontal="center" vertical="center" wrapText="1"/>
    </xf>
    <xf numFmtId="164" fontId="17" fillId="3" borderId="0" xfId="0" applyNumberFormat="1" applyFont="1" applyFill="1" applyAlignment="1">
      <alignment horizontal="center" vertical="center" wrapText="1"/>
    </xf>
    <xf numFmtId="0" fontId="17" fillId="7" borderId="0" xfId="0" applyFont="1" applyFill="1" applyAlignment="1">
      <alignment horizontal="center" vertical="center" wrapText="1"/>
    </xf>
    <xf numFmtId="0" fontId="11" fillId="0" borderId="0" xfId="2" applyFont="1" applyFill="1" applyAlignment="1"/>
    <xf numFmtId="0" fontId="11" fillId="0" borderId="0" xfId="2" applyFont="1" applyFill="1" applyAlignment="1">
      <alignment wrapText="1"/>
    </xf>
    <xf numFmtId="0" fontId="12" fillId="0" borderId="0" xfId="2" applyFont="1" applyAlignment="1"/>
    <xf numFmtId="0" fontId="12" fillId="0" borderId="0" xfId="2" applyFont="1" applyFill="1" applyAlignment="1"/>
    <xf numFmtId="164" fontId="17" fillId="5" borderId="0" xfId="0" applyNumberFormat="1" applyFont="1" applyFill="1" applyAlignment="1">
      <alignment horizontal="center"/>
    </xf>
    <xf numFmtId="0" fontId="17" fillId="5" borderId="0" xfId="0" applyFont="1" applyFill="1" applyAlignment="1">
      <alignment horizontal="center"/>
    </xf>
    <xf numFmtId="0" fontId="16" fillId="4" borderId="1" xfId="2" applyFont="1" applyFill="1" applyBorder="1" applyAlignment="1">
      <alignment horizontal="center"/>
    </xf>
    <xf numFmtId="0" fontId="15" fillId="0" borderId="0" xfId="2" applyFont="1" applyFill="1" applyAlignment="1">
      <alignment horizontal="left"/>
    </xf>
    <xf numFmtId="164" fontId="11" fillId="0" borderId="0" xfId="2" applyNumberFormat="1" applyFont="1" applyFill="1"/>
    <xf numFmtId="0" fontId="16" fillId="4" borderId="1" xfId="2" applyNumberFormat="1" applyFont="1" applyFill="1" applyBorder="1" applyAlignment="1">
      <alignment horizontal="center"/>
    </xf>
    <xf numFmtId="0" fontId="15" fillId="7" borderId="1" xfId="2" applyFont="1" applyFill="1" applyBorder="1" applyAlignment="1">
      <alignment horizontal="center"/>
    </xf>
    <xf numFmtId="0" fontId="12" fillId="11" borderId="0" xfId="2" applyFont="1" applyFill="1" applyBorder="1" applyAlignment="1">
      <alignment horizontal="center" vertical="center" wrapText="1"/>
    </xf>
    <xf numFmtId="0" fontId="11" fillId="11" borderId="0" xfId="2" applyFont="1" applyFill="1" applyBorder="1" applyAlignment="1">
      <alignment horizontal="center" vertical="center" wrapText="1"/>
    </xf>
    <xf numFmtId="0" fontId="11" fillId="11" borderId="0" xfId="2" applyFont="1" applyFill="1" applyBorder="1" applyAlignment="1">
      <alignment vertical="center" wrapText="1"/>
    </xf>
    <xf numFmtId="0" fontId="12" fillId="11" borderId="0" xfId="2" applyFont="1" applyFill="1" applyBorder="1" applyAlignment="1">
      <alignment vertical="center"/>
    </xf>
    <xf numFmtId="0" fontId="11" fillId="11" borderId="0" xfId="2" applyFont="1" applyFill="1" applyBorder="1" applyAlignment="1">
      <alignment wrapText="1"/>
    </xf>
    <xf numFmtId="0" fontId="11" fillId="11" borderId="0" xfId="2" applyFont="1" applyFill="1"/>
    <xf numFmtId="0" fontId="12" fillId="11" borderId="0" xfId="2" applyFont="1" applyFill="1" applyBorder="1" applyAlignment="1">
      <alignment vertical="center" wrapText="1"/>
    </xf>
    <xf numFmtId="0" fontId="12" fillId="11" borderId="0" xfId="2" applyFont="1" applyFill="1" applyBorder="1" applyAlignment="1">
      <alignment wrapText="1"/>
    </xf>
    <xf numFmtId="0" fontId="12" fillId="11" borderId="0" xfId="2" applyFont="1" applyFill="1"/>
    <xf numFmtId="0" fontId="11" fillId="6" borderId="0" xfId="2" applyFont="1" applyFill="1" applyBorder="1" applyAlignment="1">
      <alignment horizontal="center" vertical="center" wrapText="1"/>
    </xf>
    <xf numFmtId="0" fontId="11" fillId="6" borderId="0" xfId="2" applyFont="1" applyFill="1" applyBorder="1" applyAlignment="1">
      <alignment vertical="center" wrapText="1"/>
    </xf>
    <xf numFmtId="0" fontId="11" fillId="6" borderId="0" xfId="2" applyFont="1" applyFill="1" applyBorder="1"/>
    <xf numFmtId="0" fontId="11" fillId="6" borderId="0" xfId="2" applyFont="1" applyFill="1" applyBorder="1" applyAlignment="1">
      <alignment vertical="center"/>
    </xf>
    <xf numFmtId="0" fontId="11" fillId="6" borderId="0" xfId="2" applyFont="1" applyFill="1"/>
    <xf numFmtId="0" fontId="11" fillId="6" borderId="0" xfId="2" applyFont="1" applyFill="1" applyBorder="1" applyAlignment="1">
      <alignment horizontal="left" vertical="center"/>
    </xf>
    <xf numFmtId="0" fontId="22" fillId="0" borderId="0" xfId="7" applyFont="1"/>
    <xf numFmtId="0" fontId="17" fillId="2" borderId="0" xfId="7" applyFont="1" applyFill="1" applyAlignment="1">
      <alignment horizontal="right"/>
    </xf>
    <xf numFmtId="0" fontId="10" fillId="2" borderId="0" xfId="7" applyFont="1" applyFill="1" applyAlignment="1">
      <alignment wrapText="1"/>
    </xf>
    <xf numFmtId="0" fontId="21" fillId="0" borderId="0" xfId="7" applyFont="1" applyAlignment="1">
      <alignment horizontal="right"/>
    </xf>
    <xf numFmtId="0" fontId="22" fillId="0" borderId="0" xfId="7" applyFont="1" applyAlignment="1">
      <alignment wrapText="1"/>
    </xf>
    <xf numFmtId="0" fontId="21" fillId="4" borderId="1" xfId="7" applyFont="1" applyFill="1" applyBorder="1" applyAlignment="1">
      <alignment horizontal="right"/>
    </xf>
    <xf numFmtId="0" fontId="22" fillId="4" borderId="1" xfId="7" applyFont="1" applyFill="1" applyBorder="1" applyAlignment="1">
      <alignment wrapText="1"/>
    </xf>
    <xf numFmtId="0" fontId="21" fillId="0" borderId="0" xfId="7" applyFont="1" applyFill="1" applyAlignment="1">
      <alignment horizontal="right"/>
    </xf>
    <xf numFmtId="0" fontId="22" fillId="0" borderId="0" xfId="7" applyFont="1" applyFill="1" applyAlignment="1">
      <alignment wrapText="1"/>
    </xf>
    <xf numFmtId="0" fontId="21" fillId="4" borderId="1" xfId="7" applyFont="1" applyFill="1" applyBorder="1" applyAlignment="1">
      <alignment horizontal="right" wrapText="1"/>
    </xf>
    <xf numFmtId="0" fontId="21" fillId="9" borderId="1" xfId="7" applyFont="1" applyFill="1" applyBorder="1" applyAlignment="1">
      <alignment horizontal="right"/>
    </xf>
    <xf numFmtId="0" fontId="22" fillId="9" borderId="1" xfId="7" applyFont="1" applyFill="1" applyBorder="1" applyAlignment="1">
      <alignment wrapText="1"/>
    </xf>
    <xf numFmtId="0" fontId="21" fillId="14" borderId="1" xfId="7" applyFont="1" applyFill="1" applyBorder="1" applyAlignment="1">
      <alignment horizontal="right"/>
    </xf>
    <xf numFmtId="43" fontId="22" fillId="14" borderId="1" xfId="4" applyFont="1" applyFill="1" applyBorder="1" applyAlignment="1">
      <alignment wrapText="1"/>
    </xf>
    <xf numFmtId="0" fontId="21" fillId="5" borderId="1" xfId="7" applyFont="1" applyFill="1" applyBorder="1" applyAlignment="1">
      <alignment horizontal="right"/>
    </xf>
    <xf numFmtId="15" fontId="22" fillId="5" borderId="1" xfId="7" applyNumberFormat="1" applyFont="1" applyFill="1" applyBorder="1" applyAlignment="1">
      <alignment wrapText="1"/>
    </xf>
    <xf numFmtId="0" fontId="17" fillId="13" borderId="0" xfId="9" applyFont="1" applyFill="1" applyAlignment="1">
      <alignment horizontal="center"/>
    </xf>
    <xf numFmtId="0" fontId="17" fillId="13" borderId="0" xfId="9" applyFont="1" applyFill="1" applyAlignment="1">
      <alignment horizontal="left"/>
    </xf>
    <xf numFmtId="0" fontId="10" fillId="13" borderId="0" xfId="9" applyFont="1" applyFill="1"/>
    <xf numFmtId="0" fontId="17" fillId="12" borderId="0" xfId="9" applyFont="1" applyFill="1" applyAlignment="1">
      <alignment horizontal="center"/>
    </xf>
    <xf numFmtId="0" fontId="17" fillId="12" borderId="0" xfId="9" applyFont="1" applyFill="1" applyAlignment="1">
      <alignment horizontal="left"/>
    </xf>
    <xf numFmtId="0" fontId="17" fillId="12" borderId="0" xfId="9" applyFont="1" applyFill="1"/>
    <xf numFmtId="0" fontId="10" fillId="12" borderId="0" xfId="9" applyFont="1" applyFill="1"/>
    <xf numFmtId="0" fontId="17" fillId="5" borderId="0" xfId="9" applyFont="1" applyFill="1" applyAlignment="1">
      <alignment horizontal="center"/>
    </xf>
    <xf numFmtId="0" fontId="10" fillId="5" borderId="0" xfId="9" applyFont="1" applyFill="1" applyAlignment="1">
      <alignment horizontal="left"/>
    </xf>
    <xf numFmtId="0" fontId="10" fillId="5" borderId="0" xfId="9" applyFont="1" applyFill="1" applyAlignment="1">
      <alignment horizontal="center"/>
    </xf>
    <xf numFmtId="0" fontId="10" fillId="5" borderId="0" xfId="9" applyFont="1" applyFill="1"/>
    <xf numFmtId="0" fontId="10" fillId="0" borderId="0" xfId="9" applyFont="1" applyFill="1"/>
    <xf numFmtId="0" fontId="10" fillId="0" borderId="0" xfId="9" applyFont="1" applyFill="1" applyAlignment="1">
      <alignment horizontal="center"/>
    </xf>
    <xf numFmtId="0" fontId="10" fillId="0" borderId="0" xfId="9" applyFont="1" applyFill="1" applyAlignment="1">
      <alignment horizontal="left"/>
    </xf>
    <xf numFmtId="0" fontId="11" fillId="7" borderId="0" xfId="2" applyFont="1" applyFill="1" applyAlignment="1"/>
    <xf numFmtId="0" fontId="17" fillId="15" borderId="0" xfId="0" applyFont="1" applyFill="1" applyAlignment="1">
      <alignment horizontal="left"/>
    </xf>
    <xf numFmtId="0" fontId="17" fillId="7" borderId="0" xfId="0" applyFont="1" applyFill="1" applyAlignment="1">
      <alignment horizontal="left"/>
    </xf>
    <xf numFmtId="0" fontId="17" fillId="15" borderId="0" xfId="0" applyFont="1" applyFill="1" applyAlignment="1">
      <alignment horizontal="center" vertical="center" wrapText="1"/>
    </xf>
    <xf numFmtId="0" fontId="10" fillId="15" borderId="0" xfId="0" applyFont="1" applyFill="1"/>
    <xf numFmtId="0" fontId="17" fillId="5" borderId="0" xfId="7" applyFont="1" applyFill="1"/>
    <xf numFmtId="0" fontId="10" fillId="0" borderId="0" xfId="7" applyFont="1"/>
    <xf numFmtId="0" fontId="17" fillId="0" borderId="0" xfId="9" applyFont="1" applyFill="1" applyAlignment="1">
      <alignment horizontal="center"/>
    </xf>
    <xf numFmtId="0" fontId="10" fillId="0" borderId="0" xfId="10" applyFont="1"/>
    <xf numFmtId="0" fontId="10" fillId="0" borderId="0" xfId="10" applyFont="1" applyFill="1"/>
    <xf numFmtId="0" fontId="21" fillId="0" borderId="0" xfId="10" applyFont="1"/>
    <xf numFmtId="0" fontId="10" fillId="0" borderId="0" xfId="10" applyFont="1" applyAlignment="1">
      <alignment vertical="center"/>
    </xf>
    <xf numFmtId="0" fontId="10" fillId="16" borderId="0" xfId="10" applyFont="1" applyFill="1"/>
    <xf numFmtId="0" fontId="10" fillId="16" borderId="0" xfId="10" applyFont="1" applyFill="1" applyAlignment="1">
      <alignment vertical="center"/>
    </xf>
    <xf numFmtId="0" fontId="10" fillId="0" borderId="0" xfId="10" applyFont="1" applyFill="1" applyAlignment="1">
      <alignment wrapText="1"/>
    </xf>
    <xf numFmtId="0" fontId="10" fillId="0" borderId="0" xfId="10" applyFont="1" applyAlignment="1">
      <alignment wrapText="1"/>
    </xf>
    <xf numFmtId="0" fontId="10" fillId="0" borderId="0" xfId="10" applyFont="1" applyAlignment="1">
      <alignment vertical="center" wrapText="1"/>
    </xf>
    <xf numFmtId="0" fontId="10" fillId="17" borderId="0" xfId="10" applyFont="1" applyFill="1"/>
    <xf numFmtId="0" fontId="17" fillId="17" borderId="1" xfId="10" applyFont="1" applyFill="1" applyBorder="1" applyAlignment="1">
      <alignment horizontal="center"/>
    </xf>
    <xf numFmtId="0" fontId="17" fillId="17" borderId="1" xfId="10" applyFont="1" applyFill="1" applyBorder="1"/>
    <xf numFmtId="0" fontId="17" fillId="17" borderId="1" xfId="7" applyFont="1" applyFill="1" applyBorder="1" applyAlignment="1"/>
    <xf numFmtId="0" fontId="17" fillId="0" borderId="0" xfId="7" applyFont="1" applyFill="1" applyAlignment="1"/>
    <xf numFmtId="0" fontId="23" fillId="18" borderId="0" xfId="10" applyFont="1" applyFill="1"/>
    <xf numFmtId="0" fontId="6" fillId="0" borderId="0" xfId="10" applyFont="1"/>
    <xf numFmtId="0" fontId="24" fillId="19" borderId="0" xfId="10" applyFont="1" applyFill="1"/>
    <xf numFmtId="0" fontId="25" fillId="0" borderId="0" xfId="10" applyFont="1" applyAlignment="1">
      <alignment vertical="center"/>
    </xf>
    <xf numFmtId="0" fontId="26" fillId="0" borderId="0" xfId="10" applyFont="1"/>
    <xf numFmtId="0" fontId="17" fillId="2" borderId="0" xfId="0" applyFont="1" applyFill="1" applyAlignment="1">
      <alignment horizontal="left" vertical="center" wrapText="1"/>
    </xf>
    <xf numFmtId="0" fontId="17" fillId="15" borderId="0" xfId="0" applyFont="1" applyFill="1" applyAlignment="1">
      <alignment horizontal="left" vertical="center" wrapText="1"/>
    </xf>
    <xf numFmtId="0" fontId="10" fillId="0" borderId="0" xfId="10" applyFont="1" applyAlignment="1">
      <alignment vertical="top" wrapText="1"/>
    </xf>
    <xf numFmtId="0" fontId="27" fillId="0" borderId="0" xfId="10" applyFont="1" applyAlignment="1">
      <alignment vertical="top" wrapText="1"/>
    </xf>
    <xf numFmtId="0" fontId="11" fillId="20" borderId="0" xfId="2" applyFont="1" applyFill="1"/>
    <xf numFmtId="0" fontId="11" fillId="20" borderId="0" xfId="2" applyNumberFormat="1" applyFont="1" applyFill="1" applyAlignment="1">
      <alignment horizontal="center"/>
    </xf>
    <xf numFmtId="0" fontId="11" fillId="20" borderId="0" xfId="2" applyFont="1" applyFill="1" applyAlignment="1"/>
    <xf numFmtId="0" fontId="10" fillId="0" borderId="0" xfId="0" applyFont="1"/>
    <xf numFmtId="0" fontId="11" fillId="0" borderId="0" xfId="0" applyFont="1" applyFill="1" applyBorder="1" applyAlignment="1">
      <alignment wrapText="1"/>
    </xf>
    <xf numFmtId="0" fontId="11" fillId="0" borderId="0" xfId="0" applyFont="1" applyFill="1" applyBorder="1" applyAlignment="1">
      <alignment vertical="center" wrapText="1"/>
    </xf>
    <xf numFmtId="0" fontId="11" fillId="0" borderId="0" xfId="0" applyFont="1" applyBorder="1" applyAlignment="1">
      <alignment vertical="center" wrapText="1"/>
    </xf>
    <xf numFmtId="0" fontId="9" fillId="9" borderId="1" xfId="1" applyFill="1" applyBorder="1" applyAlignment="1">
      <alignment wrapText="1"/>
    </xf>
    <xf numFmtId="14" fontId="22" fillId="5" borderId="1" xfId="7" applyNumberFormat="1" applyFont="1" applyFill="1" applyBorder="1" applyAlignment="1">
      <alignment wrapText="1"/>
    </xf>
    <xf numFmtId="0" fontId="29" fillId="0" borderId="0" xfId="0" applyFont="1" applyFill="1" applyBorder="1" applyAlignment="1"/>
    <xf numFmtId="0" fontId="29" fillId="21" borderId="0" xfId="0" applyFont="1" applyFill="1" applyBorder="1" applyAlignment="1"/>
    <xf numFmtId="0" fontId="28" fillId="0" borderId="0" xfId="0" applyFont="1" applyFill="1" applyBorder="1" applyAlignment="1"/>
    <xf numFmtId="0" fontId="29" fillId="0" borderId="0" xfId="0" applyFont="1" applyFill="1" applyBorder="1" applyAlignment="1">
      <alignment vertical="center"/>
    </xf>
    <xf numFmtId="0" fontId="18" fillId="0" borderId="0" xfId="0" applyFont="1" applyFill="1" applyBorder="1"/>
    <xf numFmtId="164" fontId="10" fillId="0" borderId="0" xfId="0" applyNumberFormat="1" applyFont="1" applyFill="1" applyAlignment="1">
      <alignment horizontal="center"/>
    </xf>
    <xf numFmtId="164" fontId="10" fillId="0" borderId="0" xfId="0" applyNumberFormat="1" applyFont="1" applyFill="1"/>
    <xf numFmtId="44" fontId="10" fillId="0" borderId="0" xfId="0" applyNumberFormat="1" applyFont="1" applyFill="1"/>
    <xf numFmtId="0" fontId="7" fillId="0" borderId="0" xfId="0" applyFont="1" applyFill="1" applyBorder="1"/>
    <xf numFmtId="0" fontId="6" fillId="0" borderId="0" xfId="0" applyFont="1" applyFill="1" applyBorder="1"/>
    <xf numFmtId="0" fontId="10" fillId="0" borderId="1" xfId="0" applyFont="1" applyFill="1" applyBorder="1"/>
    <xf numFmtId="0" fontId="10" fillId="8" borderId="1" xfId="0" applyFont="1" applyFill="1" applyBorder="1"/>
    <xf numFmtId="0" fontId="10" fillId="2" borderId="1" xfId="0" applyFont="1" applyFill="1" applyBorder="1"/>
    <xf numFmtId="0" fontId="10" fillId="6" borderId="1" xfId="0" applyFont="1" applyFill="1" applyBorder="1"/>
    <xf numFmtId="0" fontId="10" fillId="9" borderId="1" xfId="0" applyFont="1" applyFill="1" applyBorder="1"/>
    <xf numFmtId="0" fontId="10" fillId="10" borderId="1" xfId="0" applyFont="1" applyFill="1" applyBorder="1"/>
    <xf numFmtId="0" fontId="10" fillId="15" borderId="1" xfId="0" applyFont="1" applyFill="1" applyBorder="1"/>
    <xf numFmtId="0" fontId="10" fillId="7" borderId="1" xfId="0" applyFont="1" applyFill="1" applyBorder="1"/>
    <xf numFmtId="0" fontId="18" fillId="3" borderId="1" xfId="0" applyFont="1" applyFill="1" applyBorder="1"/>
    <xf numFmtId="0" fontId="18" fillId="5" borderId="1" xfId="0" applyFont="1" applyFill="1" applyBorder="1"/>
    <xf numFmtId="164" fontId="10" fillId="5" borderId="1" xfId="0" applyNumberFormat="1" applyFont="1" applyFill="1" applyBorder="1"/>
    <xf numFmtId="2" fontId="10" fillId="2" borderId="1" xfId="0" applyNumberFormat="1" applyFont="1" applyFill="1" applyBorder="1" applyAlignment="1">
      <alignment horizontal="center"/>
    </xf>
    <xf numFmtId="0" fontId="10" fillId="3" borderId="1" xfId="0" applyFont="1" applyFill="1" applyBorder="1"/>
    <xf numFmtId="0" fontId="10" fillId="5" borderId="1" xfId="0" applyFont="1" applyFill="1" applyBorder="1"/>
    <xf numFmtId="0" fontId="10" fillId="7" borderId="1" xfId="7" applyFont="1" applyFill="1" applyBorder="1"/>
    <xf numFmtId="49" fontId="10" fillId="2" borderId="1" xfId="0" applyNumberFormat="1" applyFont="1" applyFill="1" applyBorder="1"/>
    <xf numFmtId="2" fontId="10" fillId="7" borderId="1" xfId="0" applyNumberFormat="1" applyFont="1" applyFill="1" applyBorder="1"/>
    <xf numFmtId="164" fontId="21" fillId="0" borderId="0" xfId="0" applyNumberFormat="1" applyFont="1" applyFill="1" applyAlignment="1">
      <alignment horizontal="right"/>
    </xf>
    <xf numFmtId="44" fontId="21" fillId="0" borderId="10" xfId="0" applyNumberFormat="1" applyFont="1" applyFill="1" applyBorder="1"/>
    <xf numFmtId="0" fontId="32" fillId="22" borderId="9" xfId="0" applyFont="1" applyFill="1" applyBorder="1" applyAlignment="1">
      <alignment horizontal="center" vertical="center" wrapText="1"/>
    </xf>
    <xf numFmtId="4" fontId="32" fillId="22" borderId="9" xfId="0" applyNumberFormat="1" applyFont="1" applyFill="1" applyBorder="1" applyAlignment="1">
      <alignment horizontal="center" vertical="center" wrapText="1"/>
    </xf>
    <xf numFmtId="44" fontId="10" fillId="22" borderId="1" xfId="12" applyFont="1" applyFill="1" applyBorder="1"/>
    <xf numFmtId="4" fontId="10" fillId="22" borderId="1" xfId="0" applyNumberFormat="1" applyFont="1" applyFill="1" applyBorder="1"/>
    <xf numFmtId="44" fontId="10" fillId="22" borderId="11" xfId="12" applyFont="1" applyFill="1" applyBorder="1"/>
    <xf numFmtId="4" fontId="10" fillId="22" borderId="11" xfId="0" applyNumberFormat="1" applyFont="1" applyFill="1" applyBorder="1"/>
    <xf numFmtId="44" fontId="10" fillId="0" borderId="0" xfId="12" applyFont="1" applyFill="1" applyBorder="1"/>
    <xf numFmtId="4" fontId="10" fillId="0" borderId="0" xfId="0" applyNumberFormat="1" applyFont="1" applyFill="1" applyBorder="1"/>
    <xf numFmtId="44" fontId="10" fillId="0" borderId="12" xfId="12" applyFont="1" applyFill="1" applyBorder="1"/>
    <xf numFmtId="4" fontId="10" fillId="0" borderId="12" xfId="0" applyNumberFormat="1" applyFont="1" applyFill="1" applyBorder="1"/>
    <xf numFmtId="0" fontId="0" fillId="0" borderId="13" xfId="0" applyBorder="1"/>
    <xf numFmtId="0" fontId="0" fillId="0" borderId="2" xfId="0" applyBorder="1"/>
    <xf numFmtId="0" fontId="0" fillId="0" borderId="0" xfId="0" applyAlignment="1">
      <alignment horizontal="center"/>
    </xf>
    <xf numFmtId="0" fontId="36" fillId="0" borderId="0" xfId="0" applyFont="1"/>
    <xf numFmtId="0" fontId="0" fillId="0" borderId="0" xfId="0" applyAlignment="1">
      <alignment wrapText="1"/>
    </xf>
    <xf numFmtId="0" fontId="0" fillId="0" borderId="14" xfId="0" applyBorder="1"/>
    <xf numFmtId="0" fontId="36" fillId="23" borderId="14" xfId="0" applyFont="1" applyFill="1" applyBorder="1"/>
    <xf numFmtId="43" fontId="36" fillId="23" borderId="14" xfId="13" applyFont="1" applyFill="1" applyBorder="1"/>
    <xf numFmtId="43" fontId="33" fillId="0" borderId="14" xfId="13" applyBorder="1"/>
    <xf numFmtId="14" fontId="37" fillId="0" borderId="14" xfId="0" applyNumberFormat="1" applyFont="1" applyBorder="1" applyAlignment="1">
      <alignment horizontal="center"/>
    </xf>
    <xf numFmtId="0" fontId="37" fillId="0" borderId="14" xfId="0" applyFont="1" applyBorder="1" applyAlignment="1">
      <alignment horizontal="center"/>
    </xf>
    <xf numFmtId="0" fontId="37" fillId="0" borderId="14" xfId="0" applyFont="1" applyBorder="1"/>
    <xf numFmtId="43" fontId="37" fillId="0" borderId="14" xfId="13" applyFont="1" applyBorder="1"/>
    <xf numFmtId="14" fontId="37" fillId="0" borderId="14" xfId="0" applyNumberFormat="1" applyFont="1" applyBorder="1"/>
    <xf numFmtId="43" fontId="37" fillId="0" borderId="14" xfId="13" applyFont="1" applyFill="1" applyBorder="1"/>
    <xf numFmtId="0" fontId="37" fillId="0" borderId="4" xfId="0" applyFont="1" applyBorder="1"/>
    <xf numFmtId="43" fontId="37" fillId="0" borderId="4" xfId="13" applyFont="1" applyBorder="1"/>
    <xf numFmtId="0" fontId="36" fillId="0" borderId="0" xfId="0" applyFont="1" applyAlignment="1">
      <alignment horizontal="left"/>
    </xf>
    <xf numFmtId="0" fontId="20" fillId="0" borderId="0" xfId="0" applyFont="1" applyAlignment="1">
      <alignment vertical="top"/>
    </xf>
    <xf numFmtId="0" fontId="0" fillId="0" borderId="0" xfId="0" applyAlignment="1">
      <alignment vertical="top"/>
    </xf>
    <xf numFmtId="0" fontId="38" fillId="0" borderId="0" xfId="0" applyFont="1" applyFill="1"/>
    <xf numFmtId="0" fontId="38" fillId="8" borderId="1" xfId="0" applyFont="1" applyFill="1" applyBorder="1"/>
    <xf numFmtId="0" fontId="38" fillId="3" borderId="1" xfId="0" applyFont="1" applyFill="1" applyBorder="1"/>
    <xf numFmtId="44" fontId="10" fillId="24" borderId="0" xfId="0" applyNumberFormat="1" applyFont="1" applyFill="1"/>
    <xf numFmtId="2" fontId="10" fillId="0" borderId="0" xfId="0" applyNumberFormat="1" applyFont="1" applyFill="1"/>
    <xf numFmtId="0" fontId="21" fillId="0" borderId="0" xfId="7" applyFont="1" applyAlignment="1">
      <alignment horizontal="center"/>
    </xf>
    <xf numFmtId="4" fontId="17" fillId="22" borderId="0" xfId="0" applyNumberFormat="1" applyFont="1" applyFill="1" applyBorder="1" applyAlignment="1">
      <alignment horizontal="center" vertical="center" wrapText="1"/>
    </xf>
    <xf numFmtId="4" fontId="17" fillId="22" borderId="9" xfId="0" applyNumberFormat="1" applyFont="1" applyFill="1" applyBorder="1" applyAlignment="1">
      <alignment horizontal="center" vertical="center" wrapText="1"/>
    </xf>
    <xf numFmtId="4" fontId="17" fillId="22" borderId="0" xfId="0" applyNumberFormat="1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7" fillId="8" borderId="0" xfId="0" applyFont="1" applyFill="1" applyAlignment="1">
      <alignment horizontal="center"/>
    </xf>
    <xf numFmtId="0" fontId="30" fillId="0" borderId="0" xfId="0" applyFont="1" applyFill="1" applyAlignment="1">
      <alignment horizontal="center" vertical="center"/>
    </xf>
    <xf numFmtId="0" fontId="17" fillId="22" borderId="0" xfId="0" applyFont="1" applyFill="1" applyBorder="1" applyAlignment="1">
      <alignment horizontal="center"/>
    </xf>
    <xf numFmtId="0" fontId="11" fillId="0" borderId="0" xfId="2" applyFont="1" applyAlignment="1">
      <alignment horizontal="left" wrapText="1"/>
    </xf>
    <xf numFmtId="0" fontId="19" fillId="0" borderId="5" xfId="2" applyFont="1" applyBorder="1" applyAlignment="1">
      <alignment horizontal="center"/>
    </xf>
    <xf numFmtId="0" fontId="19" fillId="0" borderId="0" xfId="2" applyFont="1" applyBorder="1" applyAlignment="1">
      <alignment horizontal="center"/>
    </xf>
    <xf numFmtId="0" fontId="19" fillId="0" borderId="6" xfId="2" applyFont="1" applyBorder="1" applyAlignment="1">
      <alignment horizontal="center"/>
    </xf>
    <xf numFmtId="0" fontId="19" fillId="0" borderId="7" xfId="2" applyFont="1" applyBorder="1" applyAlignment="1">
      <alignment horizontal="center"/>
    </xf>
    <xf numFmtId="0" fontId="19" fillId="0" borderId="8" xfId="2" applyFont="1" applyBorder="1" applyAlignment="1">
      <alignment horizontal="center"/>
    </xf>
    <xf numFmtId="0" fontId="11" fillId="6" borderId="0" xfId="2" applyFont="1" applyFill="1" applyBorder="1" applyAlignment="1">
      <alignment horizontal="left" vertical="center" wrapText="1"/>
    </xf>
    <xf numFmtId="0" fontId="11" fillId="0" borderId="0" xfId="2" applyFont="1" applyAlignment="1">
      <alignment horizontal="left" vertical="center" wrapText="1"/>
    </xf>
    <xf numFmtId="0" fontId="12" fillId="0" borderId="9" xfId="2" applyFont="1" applyBorder="1" applyAlignment="1">
      <alignment horizontal="center" vertical="center" wrapText="1"/>
    </xf>
    <xf numFmtId="0" fontId="12" fillId="0" borderId="6" xfId="2" applyFont="1" applyBorder="1" applyAlignment="1">
      <alignment horizontal="center" vertical="center"/>
    </xf>
    <xf numFmtId="0" fontId="12" fillId="0" borderId="7" xfId="2" applyFont="1" applyBorder="1" applyAlignment="1">
      <alignment horizontal="center" vertical="center"/>
    </xf>
    <xf numFmtId="0" fontId="12" fillId="0" borderId="8" xfId="2" applyFont="1" applyBorder="1" applyAlignment="1">
      <alignment horizontal="center" vertical="center"/>
    </xf>
    <xf numFmtId="0" fontId="13" fillId="0" borderId="0" xfId="2" applyFont="1" applyAlignment="1">
      <alignment horizontal="left" wrapText="1"/>
    </xf>
    <xf numFmtId="0" fontId="17" fillId="17" borderId="6" xfId="7" applyFont="1" applyFill="1" applyBorder="1" applyAlignment="1">
      <alignment horizontal="left" vertical="center"/>
    </xf>
    <xf numFmtId="0" fontId="17" fillId="17" borderId="8" xfId="7" applyFont="1" applyFill="1" applyBorder="1" applyAlignment="1">
      <alignment horizontal="left" vertical="center"/>
    </xf>
    <xf numFmtId="0" fontId="17" fillId="17" borderId="1" xfId="10" applyFont="1" applyFill="1" applyBorder="1" applyAlignment="1">
      <alignment horizontal="center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/>
    </xf>
    <xf numFmtId="0" fontId="34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7" fillId="0" borderId="11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</cellXfs>
  <cellStyles count="14">
    <cellStyle name="Hipervínculo" xfId="1" builtinId="8"/>
    <cellStyle name="Millares" xfId="4" builtinId="3"/>
    <cellStyle name="Millares 2" xfId="11"/>
    <cellStyle name="Millares 3" xfId="13"/>
    <cellStyle name="Moneda" xfId="12" builtinId="4"/>
    <cellStyle name="Normal" xfId="0" builtinId="0"/>
    <cellStyle name="Normal 2" xfId="2"/>
    <cellStyle name="Normal 2 3" xfId="8"/>
    <cellStyle name="Normal 3" xfId="3"/>
    <cellStyle name="Normal 4" xfId="5"/>
    <cellStyle name="Normal 4 2" xfId="10"/>
    <cellStyle name="Normal 5" xfId="6"/>
    <cellStyle name="Normal 5 2" xfId="9"/>
    <cellStyle name="Normal 6" xfId="7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221</xdr:row>
      <xdr:rowOff>1057</xdr:rowOff>
    </xdr:from>
    <xdr:to>
      <xdr:col>17</xdr:col>
      <xdr:colOff>213784</xdr:colOff>
      <xdr:row>227</xdr:row>
      <xdr:rowOff>113242</xdr:rowOff>
    </xdr:to>
    <xdr:sp macro="" textlink="">
      <xdr:nvSpPr>
        <xdr:cNvPr id="2" name="1 CuadroTexto"/>
        <xdr:cNvSpPr txBox="1"/>
      </xdr:nvSpPr>
      <xdr:spPr>
        <a:xfrm>
          <a:off x="180975" y="25899532"/>
          <a:ext cx="2233084" cy="10265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/>
            <a:t>Elaboro:</a:t>
          </a:r>
        </a:p>
        <a:p>
          <a:pPr algn="ctr"/>
          <a:r>
            <a:rPr lang="es-MX" sz="1100"/>
            <a:t>_________________________</a:t>
          </a:r>
        </a:p>
        <a:p>
          <a:pPr algn="ctr"/>
          <a:r>
            <a:rPr lang="es-MX" sz="1100"/>
            <a:t>L.C. JUAN CARLOS REYES ESTEBAN</a:t>
          </a:r>
        </a:p>
        <a:p>
          <a:pPr algn="ctr"/>
          <a:r>
            <a:rPr lang="es-MX" sz="1100"/>
            <a:t>JEFE DE OFICINA</a:t>
          </a:r>
          <a:r>
            <a:rPr lang="es-MX" sz="1100" baseline="0"/>
            <a:t> DE PRESUPUESTO</a:t>
          </a:r>
        </a:p>
        <a:p>
          <a:pPr algn="ctr"/>
          <a:r>
            <a:rPr lang="es-MX" sz="1100" baseline="0"/>
            <a:t>Y CUENTA PÚBLICA</a:t>
          </a:r>
        </a:p>
        <a:p>
          <a:pPr algn="ctr"/>
          <a:endParaRPr lang="es-MX" sz="1100"/>
        </a:p>
      </xdr:txBody>
    </xdr:sp>
    <xdr:clientData/>
  </xdr:twoCellAnchor>
  <xdr:twoCellAnchor>
    <xdr:from>
      <xdr:col>28</xdr:col>
      <xdr:colOff>468841</xdr:colOff>
      <xdr:row>221</xdr:row>
      <xdr:rowOff>2115</xdr:rowOff>
    </xdr:from>
    <xdr:to>
      <xdr:col>32</xdr:col>
      <xdr:colOff>742949</xdr:colOff>
      <xdr:row>228</xdr:row>
      <xdr:rowOff>34018</xdr:rowOff>
    </xdr:to>
    <xdr:sp macro="" textlink="">
      <xdr:nvSpPr>
        <xdr:cNvPr id="3" name="2 CuadroTexto"/>
        <xdr:cNvSpPr txBox="1"/>
      </xdr:nvSpPr>
      <xdr:spPr>
        <a:xfrm>
          <a:off x="4596341" y="4129615"/>
          <a:ext cx="2247144" cy="10637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/>
            <a:t>Reviso:</a:t>
          </a:r>
        </a:p>
        <a:p>
          <a:pPr algn="ctr"/>
          <a:r>
            <a:rPr lang="es-MX" sz="1100"/>
            <a:t>_________________________</a:t>
          </a:r>
        </a:p>
        <a:p>
          <a:pPr algn="ctr"/>
          <a:r>
            <a:rPr lang="es-MX" sz="1100"/>
            <a:t>L.C. BALBINA CARBAJAL MOLINA</a:t>
          </a:r>
        </a:p>
        <a:p>
          <a:pPr algn="ctr"/>
          <a:r>
            <a:rPr lang="es-MX" sz="1100"/>
            <a:t>JEFA DEL DEPARTAMENTO DE</a:t>
          </a:r>
        </a:p>
        <a:p>
          <a:pPr algn="ctr"/>
          <a:r>
            <a:rPr lang="es-MX" sz="1100"/>
            <a:t>ADMINISTRACION Y FINANZAS</a:t>
          </a:r>
        </a:p>
      </xdr:txBody>
    </xdr:sp>
    <xdr:clientData/>
  </xdr:twoCellAnchor>
  <xdr:twoCellAnchor>
    <xdr:from>
      <xdr:col>32</xdr:col>
      <xdr:colOff>2642658</xdr:colOff>
      <xdr:row>220</xdr:row>
      <xdr:rowOff>142875</xdr:rowOff>
    </xdr:from>
    <xdr:to>
      <xdr:col>34</xdr:col>
      <xdr:colOff>781050</xdr:colOff>
      <xdr:row>226</xdr:row>
      <xdr:rowOff>106891</xdr:rowOff>
    </xdr:to>
    <xdr:sp macro="" textlink="">
      <xdr:nvSpPr>
        <xdr:cNvPr id="5" name="4 CuadroTexto"/>
        <xdr:cNvSpPr txBox="1"/>
      </xdr:nvSpPr>
      <xdr:spPr>
        <a:xfrm>
          <a:off x="8795808" y="25888950"/>
          <a:ext cx="2148417" cy="878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/>
            <a:t>Autorizo:</a:t>
          </a:r>
        </a:p>
        <a:p>
          <a:pPr algn="ctr"/>
          <a:r>
            <a:rPr lang="es-MX" sz="1100"/>
            <a:t>_________________________</a:t>
          </a:r>
        </a:p>
        <a:p>
          <a:pPr algn="ctr"/>
          <a:r>
            <a:rPr lang="es-MX" sz="1100"/>
            <a:t>LIC. JULIÁN</a:t>
          </a:r>
          <a:r>
            <a:rPr lang="es-MX" sz="1100" baseline="0"/>
            <a:t> LÓPEZ GALEANA</a:t>
          </a:r>
        </a:p>
        <a:p>
          <a:pPr algn="ctr"/>
          <a:r>
            <a:rPr lang="es-MX" sz="1100" baseline="0"/>
            <a:t>DIRECTOR GENERAL DEL FIGUEIN</a:t>
          </a:r>
          <a:endParaRPr lang="es-MX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35</xdr:col>
      <xdr:colOff>0</xdr:colOff>
      <xdr:row>4</xdr:row>
      <xdr:rowOff>108857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9" b="89066"/>
        <a:stretch/>
      </xdr:blipFill>
      <xdr:spPr>
        <a:xfrm>
          <a:off x="0" y="0"/>
          <a:ext cx="11266714" cy="707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628</xdr:row>
      <xdr:rowOff>133350</xdr:rowOff>
    </xdr:from>
    <xdr:to>
      <xdr:col>34</xdr:col>
      <xdr:colOff>1034143</xdr:colOff>
      <xdr:row>633</xdr:row>
      <xdr:rowOff>21772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49" b="1514"/>
        <a:stretch/>
      </xdr:blipFill>
      <xdr:spPr>
        <a:xfrm>
          <a:off x="0" y="3162300"/>
          <a:ext cx="11197318" cy="6504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2</xdr:col>
      <xdr:colOff>76200</xdr:colOff>
      <xdr:row>0</xdr:row>
      <xdr:rowOff>0</xdr:rowOff>
    </xdr:to>
    <xdr:pic>
      <xdr:nvPicPr>
        <xdr:cNvPr id="2" name="Picture 1" descr="San marco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0</xdr:row>
      <xdr:rowOff>0</xdr:rowOff>
    </xdr:from>
    <xdr:to>
      <xdr:col>2</xdr:col>
      <xdr:colOff>76200</xdr:colOff>
      <xdr:row>0</xdr:row>
      <xdr:rowOff>0</xdr:rowOff>
    </xdr:to>
    <xdr:pic>
      <xdr:nvPicPr>
        <xdr:cNvPr id="3" name="Picture 2" descr="San marco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INANZAS.FIGUEIN@GMAIL.COM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2:E21"/>
  <sheetViews>
    <sheetView workbookViewId="0">
      <selection activeCell="E13" sqref="E13"/>
    </sheetView>
  </sheetViews>
  <sheetFormatPr baseColWidth="10" defaultRowHeight="15" x14ac:dyDescent="0.25"/>
  <cols>
    <col min="1" max="1" width="34.5703125" style="95" bestFit="1" customWidth="1"/>
    <col min="2" max="2" width="54.5703125" style="96" customWidth="1"/>
    <col min="3" max="3" width="11.42578125" style="92"/>
    <col min="4" max="4" width="13" style="92" bestFit="1" customWidth="1"/>
    <col min="5" max="5" width="26.7109375" style="92" customWidth="1"/>
    <col min="6" max="256" width="11.42578125" style="92"/>
    <col min="257" max="257" width="34.5703125" style="92" bestFit="1" customWidth="1"/>
    <col min="258" max="258" width="54.5703125" style="92" customWidth="1"/>
    <col min="259" max="259" width="11.42578125" style="92"/>
    <col min="260" max="260" width="13" style="92" bestFit="1" customWidth="1"/>
    <col min="261" max="261" width="26.7109375" style="92" customWidth="1"/>
    <col min="262" max="512" width="11.42578125" style="92"/>
    <col min="513" max="513" width="34.5703125" style="92" bestFit="1" customWidth="1"/>
    <col min="514" max="514" width="54.5703125" style="92" customWidth="1"/>
    <col min="515" max="515" width="11.42578125" style="92"/>
    <col min="516" max="516" width="13" style="92" bestFit="1" customWidth="1"/>
    <col min="517" max="517" width="26.7109375" style="92" customWidth="1"/>
    <col min="518" max="768" width="11.42578125" style="92"/>
    <col min="769" max="769" width="34.5703125" style="92" bestFit="1" customWidth="1"/>
    <col min="770" max="770" width="54.5703125" style="92" customWidth="1"/>
    <col min="771" max="771" width="11.42578125" style="92"/>
    <col min="772" max="772" width="13" style="92" bestFit="1" customWidth="1"/>
    <col min="773" max="773" width="26.7109375" style="92" customWidth="1"/>
    <col min="774" max="1024" width="11.42578125" style="92"/>
    <col min="1025" max="1025" width="34.5703125" style="92" bestFit="1" customWidth="1"/>
    <col min="1026" max="1026" width="54.5703125" style="92" customWidth="1"/>
    <col min="1027" max="1027" width="11.42578125" style="92"/>
    <col min="1028" max="1028" width="13" style="92" bestFit="1" customWidth="1"/>
    <col min="1029" max="1029" width="26.7109375" style="92" customWidth="1"/>
    <col min="1030" max="1280" width="11.42578125" style="92"/>
    <col min="1281" max="1281" width="34.5703125" style="92" bestFit="1" customWidth="1"/>
    <col min="1282" max="1282" width="54.5703125" style="92" customWidth="1"/>
    <col min="1283" max="1283" width="11.42578125" style="92"/>
    <col min="1284" max="1284" width="13" style="92" bestFit="1" customWidth="1"/>
    <col min="1285" max="1285" width="26.7109375" style="92" customWidth="1"/>
    <col min="1286" max="1536" width="11.42578125" style="92"/>
    <col min="1537" max="1537" width="34.5703125" style="92" bestFit="1" customWidth="1"/>
    <col min="1538" max="1538" width="54.5703125" style="92" customWidth="1"/>
    <col min="1539" max="1539" width="11.42578125" style="92"/>
    <col min="1540" max="1540" width="13" style="92" bestFit="1" customWidth="1"/>
    <col min="1541" max="1541" width="26.7109375" style="92" customWidth="1"/>
    <col min="1542" max="1792" width="11.42578125" style="92"/>
    <col min="1793" max="1793" width="34.5703125" style="92" bestFit="1" customWidth="1"/>
    <col min="1794" max="1794" width="54.5703125" style="92" customWidth="1"/>
    <col min="1795" max="1795" width="11.42578125" style="92"/>
    <col min="1796" max="1796" width="13" style="92" bestFit="1" customWidth="1"/>
    <col min="1797" max="1797" width="26.7109375" style="92" customWidth="1"/>
    <col min="1798" max="2048" width="11.42578125" style="92"/>
    <col min="2049" max="2049" width="34.5703125" style="92" bestFit="1" customWidth="1"/>
    <col min="2050" max="2050" width="54.5703125" style="92" customWidth="1"/>
    <col min="2051" max="2051" width="11.42578125" style="92"/>
    <col min="2052" max="2052" width="13" style="92" bestFit="1" customWidth="1"/>
    <col min="2053" max="2053" width="26.7109375" style="92" customWidth="1"/>
    <col min="2054" max="2304" width="11.42578125" style="92"/>
    <col min="2305" max="2305" width="34.5703125" style="92" bestFit="1" customWidth="1"/>
    <col min="2306" max="2306" width="54.5703125" style="92" customWidth="1"/>
    <col min="2307" max="2307" width="11.42578125" style="92"/>
    <col min="2308" max="2308" width="13" style="92" bestFit="1" customWidth="1"/>
    <col min="2309" max="2309" width="26.7109375" style="92" customWidth="1"/>
    <col min="2310" max="2560" width="11.42578125" style="92"/>
    <col min="2561" max="2561" width="34.5703125" style="92" bestFit="1" customWidth="1"/>
    <col min="2562" max="2562" width="54.5703125" style="92" customWidth="1"/>
    <col min="2563" max="2563" width="11.42578125" style="92"/>
    <col min="2564" max="2564" width="13" style="92" bestFit="1" customWidth="1"/>
    <col min="2565" max="2565" width="26.7109375" style="92" customWidth="1"/>
    <col min="2566" max="2816" width="11.42578125" style="92"/>
    <col min="2817" max="2817" width="34.5703125" style="92" bestFit="1" customWidth="1"/>
    <col min="2818" max="2818" width="54.5703125" style="92" customWidth="1"/>
    <col min="2819" max="2819" width="11.42578125" style="92"/>
    <col min="2820" max="2820" width="13" style="92" bestFit="1" customWidth="1"/>
    <col min="2821" max="2821" width="26.7109375" style="92" customWidth="1"/>
    <col min="2822" max="3072" width="11.42578125" style="92"/>
    <col min="3073" max="3073" width="34.5703125" style="92" bestFit="1" customWidth="1"/>
    <col min="3074" max="3074" width="54.5703125" style="92" customWidth="1"/>
    <col min="3075" max="3075" width="11.42578125" style="92"/>
    <col min="3076" max="3076" width="13" style="92" bestFit="1" customWidth="1"/>
    <col min="3077" max="3077" width="26.7109375" style="92" customWidth="1"/>
    <col min="3078" max="3328" width="11.42578125" style="92"/>
    <col min="3329" max="3329" width="34.5703125" style="92" bestFit="1" customWidth="1"/>
    <col min="3330" max="3330" width="54.5703125" style="92" customWidth="1"/>
    <col min="3331" max="3331" width="11.42578125" style="92"/>
    <col min="3332" max="3332" width="13" style="92" bestFit="1" customWidth="1"/>
    <col min="3333" max="3333" width="26.7109375" style="92" customWidth="1"/>
    <col min="3334" max="3584" width="11.42578125" style="92"/>
    <col min="3585" max="3585" width="34.5703125" style="92" bestFit="1" customWidth="1"/>
    <col min="3586" max="3586" width="54.5703125" style="92" customWidth="1"/>
    <col min="3587" max="3587" width="11.42578125" style="92"/>
    <col min="3588" max="3588" width="13" style="92" bestFit="1" customWidth="1"/>
    <col min="3589" max="3589" width="26.7109375" style="92" customWidth="1"/>
    <col min="3590" max="3840" width="11.42578125" style="92"/>
    <col min="3841" max="3841" width="34.5703125" style="92" bestFit="1" customWidth="1"/>
    <col min="3842" max="3842" width="54.5703125" style="92" customWidth="1"/>
    <col min="3843" max="3843" width="11.42578125" style="92"/>
    <col min="3844" max="3844" width="13" style="92" bestFit="1" customWidth="1"/>
    <col min="3845" max="3845" width="26.7109375" style="92" customWidth="1"/>
    <col min="3846" max="4096" width="11.42578125" style="92"/>
    <col min="4097" max="4097" width="34.5703125" style="92" bestFit="1" customWidth="1"/>
    <col min="4098" max="4098" width="54.5703125" style="92" customWidth="1"/>
    <col min="4099" max="4099" width="11.42578125" style="92"/>
    <col min="4100" max="4100" width="13" style="92" bestFit="1" customWidth="1"/>
    <col min="4101" max="4101" width="26.7109375" style="92" customWidth="1"/>
    <col min="4102" max="4352" width="11.42578125" style="92"/>
    <col min="4353" max="4353" width="34.5703125" style="92" bestFit="1" customWidth="1"/>
    <col min="4354" max="4354" width="54.5703125" style="92" customWidth="1"/>
    <col min="4355" max="4355" width="11.42578125" style="92"/>
    <col min="4356" max="4356" width="13" style="92" bestFit="1" customWidth="1"/>
    <col min="4357" max="4357" width="26.7109375" style="92" customWidth="1"/>
    <col min="4358" max="4608" width="11.42578125" style="92"/>
    <col min="4609" max="4609" width="34.5703125" style="92" bestFit="1" customWidth="1"/>
    <col min="4610" max="4610" width="54.5703125" style="92" customWidth="1"/>
    <col min="4611" max="4611" width="11.42578125" style="92"/>
    <col min="4612" max="4612" width="13" style="92" bestFit="1" customWidth="1"/>
    <col min="4613" max="4613" width="26.7109375" style="92" customWidth="1"/>
    <col min="4614" max="4864" width="11.42578125" style="92"/>
    <col min="4865" max="4865" width="34.5703125" style="92" bestFit="1" customWidth="1"/>
    <col min="4866" max="4866" width="54.5703125" style="92" customWidth="1"/>
    <col min="4867" max="4867" width="11.42578125" style="92"/>
    <col min="4868" max="4868" width="13" style="92" bestFit="1" customWidth="1"/>
    <col min="4869" max="4869" width="26.7109375" style="92" customWidth="1"/>
    <col min="4870" max="5120" width="11.42578125" style="92"/>
    <col min="5121" max="5121" width="34.5703125" style="92" bestFit="1" customWidth="1"/>
    <col min="5122" max="5122" width="54.5703125" style="92" customWidth="1"/>
    <col min="5123" max="5123" width="11.42578125" style="92"/>
    <col min="5124" max="5124" width="13" style="92" bestFit="1" customWidth="1"/>
    <col min="5125" max="5125" width="26.7109375" style="92" customWidth="1"/>
    <col min="5126" max="5376" width="11.42578125" style="92"/>
    <col min="5377" max="5377" width="34.5703125" style="92" bestFit="1" customWidth="1"/>
    <col min="5378" max="5378" width="54.5703125" style="92" customWidth="1"/>
    <col min="5379" max="5379" width="11.42578125" style="92"/>
    <col min="5380" max="5380" width="13" style="92" bestFit="1" customWidth="1"/>
    <col min="5381" max="5381" width="26.7109375" style="92" customWidth="1"/>
    <col min="5382" max="5632" width="11.42578125" style="92"/>
    <col min="5633" max="5633" width="34.5703125" style="92" bestFit="1" customWidth="1"/>
    <col min="5634" max="5634" width="54.5703125" style="92" customWidth="1"/>
    <col min="5635" max="5635" width="11.42578125" style="92"/>
    <col min="5636" max="5636" width="13" style="92" bestFit="1" customWidth="1"/>
    <col min="5637" max="5637" width="26.7109375" style="92" customWidth="1"/>
    <col min="5638" max="5888" width="11.42578125" style="92"/>
    <col min="5889" max="5889" width="34.5703125" style="92" bestFit="1" customWidth="1"/>
    <col min="5890" max="5890" width="54.5703125" style="92" customWidth="1"/>
    <col min="5891" max="5891" width="11.42578125" style="92"/>
    <col min="5892" max="5892" width="13" style="92" bestFit="1" customWidth="1"/>
    <col min="5893" max="5893" width="26.7109375" style="92" customWidth="1"/>
    <col min="5894" max="6144" width="11.42578125" style="92"/>
    <col min="6145" max="6145" width="34.5703125" style="92" bestFit="1" customWidth="1"/>
    <col min="6146" max="6146" width="54.5703125" style="92" customWidth="1"/>
    <col min="6147" max="6147" width="11.42578125" style="92"/>
    <col min="6148" max="6148" width="13" style="92" bestFit="1" customWidth="1"/>
    <col min="6149" max="6149" width="26.7109375" style="92" customWidth="1"/>
    <col min="6150" max="6400" width="11.42578125" style="92"/>
    <col min="6401" max="6401" width="34.5703125" style="92" bestFit="1" customWidth="1"/>
    <col min="6402" max="6402" width="54.5703125" style="92" customWidth="1"/>
    <col min="6403" max="6403" width="11.42578125" style="92"/>
    <col min="6404" max="6404" width="13" style="92" bestFit="1" customWidth="1"/>
    <col min="6405" max="6405" width="26.7109375" style="92" customWidth="1"/>
    <col min="6406" max="6656" width="11.42578125" style="92"/>
    <col min="6657" max="6657" width="34.5703125" style="92" bestFit="1" customWidth="1"/>
    <col min="6658" max="6658" width="54.5703125" style="92" customWidth="1"/>
    <col min="6659" max="6659" width="11.42578125" style="92"/>
    <col min="6660" max="6660" width="13" style="92" bestFit="1" customWidth="1"/>
    <col min="6661" max="6661" width="26.7109375" style="92" customWidth="1"/>
    <col min="6662" max="6912" width="11.42578125" style="92"/>
    <col min="6913" max="6913" width="34.5703125" style="92" bestFit="1" customWidth="1"/>
    <col min="6914" max="6914" width="54.5703125" style="92" customWidth="1"/>
    <col min="6915" max="6915" width="11.42578125" style="92"/>
    <col min="6916" max="6916" width="13" style="92" bestFit="1" customWidth="1"/>
    <col min="6917" max="6917" width="26.7109375" style="92" customWidth="1"/>
    <col min="6918" max="7168" width="11.42578125" style="92"/>
    <col min="7169" max="7169" width="34.5703125" style="92" bestFit="1" customWidth="1"/>
    <col min="7170" max="7170" width="54.5703125" style="92" customWidth="1"/>
    <col min="7171" max="7171" width="11.42578125" style="92"/>
    <col min="7172" max="7172" width="13" style="92" bestFit="1" customWidth="1"/>
    <col min="7173" max="7173" width="26.7109375" style="92" customWidth="1"/>
    <col min="7174" max="7424" width="11.42578125" style="92"/>
    <col min="7425" max="7425" width="34.5703125" style="92" bestFit="1" customWidth="1"/>
    <col min="7426" max="7426" width="54.5703125" style="92" customWidth="1"/>
    <col min="7427" max="7427" width="11.42578125" style="92"/>
    <col min="7428" max="7428" width="13" style="92" bestFit="1" customWidth="1"/>
    <col min="7429" max="7429" width="26.7109375" style="92" customWidth="1"/>
    <col min="7430" max="7680" width="11.42578125" style="92"/>
    <col min="7681" max="7681" width="34.5703125" style="92" bestFit="1" customWidth="1"/>
    <col min="7682" max="7682" width="54.5703125" style="92" customWidth="1"/>
    <col min="7683" max="7683" width="11.42578125" style="92"/>
    <col min="7684" max="7684" width="13" style="92" bestFit="1" customWidth="1"/>
    <col min="7685" max="7685" width="26.7109375" style="92" customWidth="1"/>
    <col min="7686" max="7936" width="11.42578125" style="92"/>
    <col min="7937" max="7937" width="34.5703125" style="92" bestFit="1" customWidth="1"/>
    <col min="7938" max="7938" width="54.5703125" style="92" customWidth="1"/>
    <col min="7939" max="7939" width="11.42578125" style="92"/>
    <col min="7940" max="7940" width="13" style="92" bestFit="1" customWidth="1"/>
    <col min="7941" max="7941" width="26.7109375" style="92" customWidth="1"/>
    <col min="7942" max="8192" width="11.42578125" style="92"/>
    <col min="8193" max="8193" width="34.5703125" style="92" bestFit="1" customWidth="1"/>
    <col min="8194" max="8194" width="54.5703125" style="92" customWidth="1"/>
    <col min="8195" max="8195" width="11.42578125" style="92"/>
    <col min="8196" max="8196" width="13" style="92" bestFit="1" customWidth="1"/>
    <col min="8197" max="8197" width="26.7109375" style="92" customWidth="1"/>
    <col min="8198" max="8448" width="11.42578125" style="92"/>
    <col min="8449" max="8449" width="34.5703125" style="92" bestFit="1" customWidth="1"/>
    <col min="8450" max="8450" width="54.5703125" style="92" customWidth="1"/>
    <col min="8451" max="8451" width="11.42578125" style="92"/>
    <col min="8452" max="8452" width="13" style="92" bestFit="1" customWidth="1"/>
    <col min="8453" max="8453" width="26.7109375" style="92" customWidth="1"/>
    <col min="8454" max="8704" width="11.42578125" style="92"/>
    <col min="8705" max="8705" width="34.5703125" style="92" bestFit="1" customWidth="1"/>
    <col min="8706" max="8706" width="54.5703125" style="92" customWidth="1"/>
    <col min="8707" max="8707" width="11.42578125" style="92"/>
    <col min="8708" max="8708" width="13" style="92" bestFit="1" customWidth="1"/>
    <col min="8709" max="8709" width="26.7109375" style="92" customWidth="1"/>
    <col min="8710" max="8960" width="11.42578125" style="92"/>
    <col min="8961" max="8961" width="34.5703125" style="92" bestFit="1" customWidth="1"/>
    <col min="8962" max="8962" width="54.5703125" style="92" customWidth="1"/>
    <col min="8963" max="8963" width="11.42578125" style="92"/>
    <col min="8964" max="8964" width="13" style="92" bestFit="1" customWidth="1"/>
    <col min="8965" max="8965" width="26.7109375" style="92" customWidth="1"/>
    <col min="8966" max="9216" width="11.42578125" style="92"/>
    <col min="9217" max="9217" width="34.5703125" style="92" bestFit="1" customWidth="1"/>
    <col min="9218" max="9218" width="54.5703125" style="92" customWidth="1"/>
    <col min="9219" max="9219" width="11.42578125" style="92"/>
    <col min="9220" max="9220" width="13" style="92" bestFit="1" customWidth="1"/>
    <col min="9221" max="9221" width="26.7109375" style="92" customWidth="1"/>
    <col min="9222" max="9472" width="11.42578125" style="92"/>
    <col min="9473" max="9473" width="34.5703125" style="92" bestFit="1" customWidth="1"/>
    <col min="9474" max="9474" width="54.5703125" style="92" customWidth="1"/>
    <col min="9475" max="9475" width="11.42578125" style="92"/>
    <col min="9476" max="9476" width="13" style="92" bestFit="1" customWidth="1"/>
    <col min="9477" max="9477" width="26.7109375" style="92" customWidth="1"/>
    <col min="9478" max="9728" width="11.42578125" style="92"/>
    <col min="9729" max="9729" width="34.5703125" style="92" bestFit="1" customWidth="1"/>
    <col min="9730" max="9730" width="54.5703125" style="92" customWidth="1"/>
    <col min="9731" max="9731" width="11.42578125" style="92"/>
    <col min="9732" max="9732" width="13" style="92" bestFit="1" customWidth="1"/>
    <col min="9733" max="9733" width="26.7109375" style="92" customWidth="1"/>
    <col min="9734" max="9984" width="11.42578125" style="92"/>
    <col min="9985" max="9985" width="34.5703125" style="92" bestFit="1" customWidth="1"/>
    <col min="9986" max="9986" width="54.5703125" style="92" customWidth="1"/>
    <col min="9987" max="9987" width="11.42578125" style="92"/>
    <col min="9988" max="9988" width="13" style="92" bestFit="1" customWidth="1"/>
    <col min="9989" max="9989" width="26.7109375" style="92" customWidth="1"/>
    <col min="9990" max="10240" width="11.42578125" style="92"/>
    <col min="10241" max="10241" width="34.5703125" style="92" bestFit="1" customWidth="1"/>
    <col min="10242" max="10242" width="54.5703125" style="92" customWidth="1"/>
    <col min="10243" max="10243" width="11.42578125" style="92"/>
    <col min="10244" max="10244" width="13" style="92" bestFit="1" customWidth="1"/>
    <col min="10245" max="10245" width="26.7109375" style="92" customWidth="1"/>
    <col min="10246" max="10496" width="11.42578125" style="92"/>
    <col min="10497" max="10497" width="34.5703125" style="92" bestFit="1" customWidth="1"/>
    <col min="10498" max="10498" width="54.5703125" style="92" customWidth="1"/>
    <col min="10499" max="10499" width="11.42578125" style="92"/>
    <col min="10500" max="10500" width="13" style="92" bestFit="1" customWidth="1"/>
    <col min="10501" max="10501" width="26.7109375" style="92" customWidth="1"/>
    <col min="10502" max="10752" width="11.42578125" style="92"/>
    <col min="10753" max="10753" width="34.5703125" style="92" bestFit="1" customWidth="1"/>
    <col min="10754" max="10754" width="54.5703125" style="92" customWidth="1"/>
    <col min="10755" max="10755" width="11.42578125" style="92"/>
    <col min="10756" max="10756" width="13" style="92" bestFit="1" customWidth="1"/>
    <col min="10757" max="10757" width="26.7109375" style="92" customWidth="1"/>
    <col min="10758" max="11008" width="11.42578125" style="92"/>
    <col min="11009" max="11009" width="34.5703125" style="92" bestFit="1" customWidth="1"/>
    <col min="11010" max="11010" width="54.5703125" style="92" customWidth="1"/>
    <col min="11011" max="11011" width="11.42578125" style="92"/>
    <col min="11012" max="11012" width="13" style="92" bestFit="1" customWidth="1"/>
    <col min="11013" max="11013" width="26.7109375" style="92" customWidth="1"/>
    <col min="11014" max="11264" width="11.42578125" style="92"/>
    <col min="11265" max="11265" width="34.5703125" style="92" bestFit="1" customWidth="1"/>
    <col min="11266" max="11266" width="54.5703125" style="92" customWidth="1"/>
    <col min="11267" max="11267" width="11.42578125" style="92"/>
    <col min="11268" max="11268" width="13" style="92" bestFit="1" customWidth="1"/>
    <col min="11269" max="11269" width="26.7109375" style="92" customWidth="1"/>
    <col min="11270" max="11520" width="11.42578125" style="92"/>
    <col min="11521" max="11521" width="34.5703125" style="92" bestFit="1" customWidth="1"/>
    <col min="11522" max="11522" width="54.5703125" style="92" customWidth="1"/>
    <col min="11523" max="11523" width="11.42578125" style="92"/>
    <col min="11524" max="11524" width="13" style="92" bestFit="1" customWidth="1"/>
    <col min="11525" max="11525" width="26.7109375" style="92" customWidth="1"/>
    <col min="11526" max="11776" width="11.42578125" style="92"/>
    <col min="11777" max="11777" width="34.5703125" style="92" bestFit="1" customWidth="1"/>
    <col min="11778" max="11778" width="54.5703125" style="92" customWidth="1"/>
    <col min="11779" max="11779" width="11.42578125" style="92"/>
    <col min="11780" max="11780" width="13" style="92" bestFit="1" customWidth="1"/>
    <col min="11781" max="11781" width="26.7109375" style="92" customWidth="1"/>
    <col min="11782" max="12032" width="11.42578125" style="92"/>
    <col min="12033" max="12033" width="34.5703125" style="92" bestFit="1" customWidth="1"/>
    <col min="12034" max="12034" width="54.5703125" style="92" customWidth="1"/>
    <col min="12035" max="12035" width="11.42578125" style="92"/>
    <col min="12036" max="12036" width="13" style="92" bestFit="1" customWidth="1"/>
    <col min="12037" max="12037" width="26.7109375" style="92" customWidth="1"/>
    <col min="12038" max="12288" width="11.42578125" style="92"/>
    <col min="12289" max="12289" width="34.5703125" style="92" bestFit="1" customWidth="1"/>
    <col min="12290" max="12290" width="54.5703125" style="92" customWidth="1"/>
    <col min="12291" max="12291" width="11.42578125" style="92"/>
    <col min="12292" max="12292" width="13" style="92" bestFit="1" customWidth="1"/>
    <col min="12293" max="12293" width="26.7109375" style="92" customWidth="1"/>
    <col min="12294" max="12544" width="11.42578125" style="92"/>
    <col min="12545" max="12545" width="34.5703125" style="92" bestFit="1" customWidth="1"/>
    <col min="12546" max="12546" width="54.5703125" style="92" customWidth="1"/>
    <col min="12547" max="12547" width="11.42578125" style="92"/>
    <col min="12548" max="12548" width="13" style="92" bestFit="1" customWidth="1"/>
    <col min="12549" max="12549" width="26.7109375" style="92" customWidth="1"/>
    <col min="12550" max="12800" width="11.42578125" style="92"/>
    <col min="12801" max="12801" width="34.5703125" style="92" bestFit="1" customWidth="1"/>
    <col min="12802" max="12802" width="54.5703125" style="92" customWidth="1"/>
    <col min="12803" max="12803" width="11.42578125" style="92"/>
    <col min="12804" max="12804" width="13" style="92" bestFit="1" customWidth="1"/>
    <col min="12805" max="12805" width="26.7109375" style="92" customWidth="1"/>
    <col min="12806" max="13056" width="11.42578125" style="92"/>
    <col min="13057" max="13057" width="34.5703125" style="92" bestFit="1" customWidth="1"/>
    <col min="13058" max="13058" width="54.5703125" style="92" customWidth="1"/>
    <col min="13059" max="13059" width="11.42578125" style="92"/>
    <col min="13060" max="13060" width="13" style="92" bestFit="1" customWidth="1"/>
    <col min="13061" max="13061" width="26.7109375" style="92" customWidth="1"/>
    <col min="13062" max="13312" width="11.42578125" style="92"/>
    <col min="13313" max="13313" width="34.5703125" style="92" bestFit="1" customWidth="1"/>
    <col min="13314" max="13314" width="54.5703125" style="92" customWidth="1"/>
    <col min="13315" max="13315" width="11.42578125" style="92"/>
    <col min="13316" max="13316" width="13" style="92" bestFit="1" customWidth="1"/>
    <col min="13317" max="13317" width="26.7109375" style="92" customWidth="1"/>
    <col min="13318" max="13568" width="11.42578125" style="92"/>
    <col min="13569" max="13569" width="34.5703125" style="92" bestFit="1" customWidth="1"/>
    <col min="13570" max="13570" width="54.5703125" style="92" customWidth="1"/>
    <col min="13571" max="13571" width="11.42578125" style="92"/>
    <col min="13572" max="13572" width="13" style="92" bestFit="1" customWidth="1"/>
    <col min="13573" max="13573" width="26.7109375" style="92" customWidth="1"/>
    <col min="13574" max="13824" width="11.42578125" style="92"/>
    <col min="13825" max="13825" width="34.5703125" style="92" bestFit="1" customWidth="1"/>
    <col min="13826" max="13826" width="54.5703125" style="92" customWidth="1"/>
    <col min="13827" max="13827" width="11.42578125" style="92"/>
    <col min="13828" max="13828" width="13" style="92" bestFit="1" customWidth="1"/>
    <col min="13829" max="13829" width="26.7109375" style="92" customWidth="1"/>
    <col min="13830" max="14080" width="11.42578125" style="92"/>
    <col min="14081" max="14081" width="34.5703125" style="92" bestFit="1" customWidth="1"/>
    <col min="14082" max="14082" width="54.5703125" style="92" customWidth="1"/>
    <col min="14083" max="14083" width="11.42578125" style="92"/>
    <col min="14084" max="14084" width="13" style="92" bestFit="1" customWidth="1"/>
    <col min="14085" max="14085" width="26.7109375" style="92" customWidth="1"/>
    <col min="14086" max="14336" width="11.42578125" style="92"/>
    <col min="14337" max="14337" width="34.5703125" style="92" bestFit="1" customWidth="1"/>
    <col min="14338" max="14338" width="54.5703125" style="92" customWidth="1"/>
    <col min="14339" max="14339" width="11.42578125" style="92"/>
    <col min="14340" max="14340" width="13" style="92" bestFit="1" customWidth="1"/>
    <col min="14341" max="14341" width="26.7109375" style="92" customWidth="1"/>
    <col min="14342" max="14592" width="11.42578125" style="92"/>
    <col min="14593" max="14593" width="34.5703125" style="92" bestFit="1" customWidth="1"/>
    <col min="14594" max="14594" width="54.5703125" style="92" customWidth="1"/>
    <col min="14595" max="14595" width="11.42578125" style="92"/>
    <col min="14596" max="14596" width="13" style="92" bestFit="1" customWidth="1"/>
    <col min="14597" max="14597" width="26.7109375" style="92" customWidth="1"/>
    <col min="14598" max="14848" width="11.42578125" style="92"/>
    <col min="14849" max="14849" width="34.5703125" style="92" bestFit="1" customWidth="1"/>
    <col min="14850" max="14850" width="54.5703125" style="92" customWidth="1"/>
    <col min="14851" max="14851" width="11.42578125" style="92"/>
    <col min="14852" max="14852" width="13" style="92" bestFit="1" customWidth="1"/>
    <col min="14853" max="14853" width="26.7109375" style="92" customWidth="1"/>
    <col min="14854" max="15104" width="11.42578125" style="92"/>
    <col min="15105" max="15105" width="34.5703125" style="92" bestFit="1" customWidth="1"/>
    <col min="15106" max="15106" width="54.5703125" style="92" customWidth="1"/>
    <col min="15107" max="15107" width="11.42578125" style="92"/>
    <col min="15108" max="15108" width="13" style="92" bestFit="1" customWidth="1"/>
    <col min="15109" max="15109" width="26.7109375" style="92" customWidth="1"/>
    <col min="15110" max="15360" width="11.42578125" style="92"/>
    <col min="15361" max="15361" width="34.5703125" style="92" bestFit="1" customWidth="1"/>
    <col min="15362" max="15362" width="54.5703125" style="92" customWidth="1"/>
    <col min="15363" max="15363" width="11.42578125" style="92"/>
    <col min="15364" max="15364" width="13" style="92" bestFit="1" customWidth="1"/>
    <col min="15365" max="15365" width="26.7109375" style="92" customWidth="1"/>
    <col min="15366" max="15616" width="11.42578125" style="92"/>
    <col min="15617" max="15617" width="34.5703125" style="92" bestFit="1" customWidth="1"/>
    <col min="15618" max="15618" width="54.5703125" style="92" customWidth="1"/>
    <col min="15619" max="15619" width="11.42578125" style="92"/>
    <col min="15620" max="15620" width="13" style="92" bestFit="1" customWidth="1"/>
    <col min="15621" max="15621" width="26.7109375" style="92" customWidth="1"/>
    <col min="15622" max="15872" width="11.42578125" style="92"/>
    <col min="15873" max="15873" width="34.5703125" style="92" bestFit="1" customWidth="1"/>
    <col min="15874" max="15874" width="54.5703125" style="92" customWidth="1"/>
    <col min="15875" max="15875" width="11.42578125" style="92"/>
    <col min="15876" max="15876" width="13" style="92" bestFit="1" customWidth="1"/>
    <col min="15877" max="15877" width="26.7109375" style="92" customWidth="1"/>
    <col min="15878" max="16128" width="11.42578125" style="92"/>
    <col min="16129" max="16129" width="34.5703125" style="92" bestFit="1" customWidth="1"/>
    <col min="16130" max="16130" width="54.5703125" style="92" customWidth="1"/>
    <col min="16131" max="16131" width="11.42578125" style="92"/>
    <col min="16132" max="16132" width="13" style="92" bestFit="1" customWidth="1"/>
    <col min="16133" max="16133" width="26.7109375" style="92" customWidth="1"/>
    <col min="16134" max="16384" width="11.42578125" style="92"/>
  </cols>
  <sheetData>
    <row r="2" spans="1:5" x14ac:dyDescent="0.25">
      <c r="A2" s="226" t="s">
        <v>1335</v>
      </c>
      <c r="B2" s="226"/>
      <c r="D2" s="93" t="s">
        <v>1336</v>
      </c>
      <c r="E2" s="94" t="s">
        <v>1350</v>
      </c>
    </row>
    <row r="3" spans="1:5" x14ac:dyDescent="0.25">
      <c r="D3" s="93" t="s">
        <v>1337</v>
      </c>
      <c r="E3" s="94"/>
    </row>
    <row r="4" spans="1:5" x14ac:dyDescent="0.25">
      <c r="D4" s="93" t="s">
        <v>1338</v>
      </c>
      <c r="E4" s="94" t="s">
        <v>1339</v>
      </c>
    </row>
    <row r="5" spans="1:5" x14ac:dyDescent="0.25">
      <c r="A5" s="97" t="s">
        <v>1210</v>
      </c>
      <c r="B5" s="98" t="s">
        <v>1961</v>
      </c>
      <c r="D5" s="93" t="s">
        <v>1340</v>
      </c>
      <c r="E5" s="94" t="s">
        <v>1351</v>
      </c>
    </row>
    <row r="6" spans="1:5" x14ac:dyDescent="0.25">
      <c r="A6" s="97" t="s">
        <v>1341</v>
      </c>
      <c r="B6" s="98">
        <v>39</v>
      </c>
      <c r="D6" s="99"/>
      <c r="E6" s="100"/>
    </row>
    <row r="7" spans="1:5" x14ac:dyDescent="0.25">
      <c r="A7" s="97" t="s">
        <v>1342</v>
      </c>
      <c r="B7" s="98" t="s">
        <v>1962</v>
      </c>
      <c r="D7" s="99"/>
      <c r="E7" s="100"/>
    </row>
    <row r="8" spans="1:5" ht="30" x14ac:dyDescent="0.25">
      <c r="A8" s="101" t="s">
        <v>1343</v>
      </c>
      <c r="B8" s="98" t="s">
        <v>1963</v>
      </c>
      <c r="D8" s="99"/>
      <c r="E8" s="100"/>
    </row>
    <row r="9" spans="1:5" x14ac:dyDescent="0.25">
      <c r="A9" s="101" t="s">
        <v>1344</v>
      </c>
      <c r="B9" s="98" t="s">
        <v>1345</v>
      </c>
      <c r="D9" s="99"/>
      <c r="E9" s="100"/>
    </row>
    <row r="11" spans="1:5" x14ac:dyDescent="0.25">
      <c r="A11" s="102" t="s">
        <v>1211</v>
      </c>
      <c r="B11" s="103" t="s">
        <v>1964</v>
      </c>
    </row>
    <row r="12" spans="1:5" x14ac:dyDescent="0.25">
      <c r="A12" s="102" t="s">
        <v>1212</v>
      </c>
      <c r="B12" s="160" t="s">
        <v>1965</v>
      </c>
    </row>
    <row r="13" spans="1:5" x14ac:dyDescent="0.25">
      <c r="A13" s="102" t="s">
        <v>1213</v>
      </c>
      <c r="B13" s="103"/>
    </row>
    <row r="15" spans="1:5" x14ac:dyDescent="0.25">
      <c r="A15" s="104" t="s">
        <v>1214</v>
      </c>
      <c r="B15" s="105">
        <v>36582106</v>
      </c>
    </row>
    <row r="16" spans="1:5" x14ac:dyDescent="0.25">
      <c r="A16" s="104" t="s">
        <v>1346</v>
      </c>
      <c r="B16" s="105" t="s">
        <v>1347</v>
      </c>
    </row>
    <row r="17" spans="1:2" x14ac:dyDescent="0.25">
      <c r="A17" s="104" t="s">
        <v>1348</v>
      </c>
      <c r="B17" s="105" t="s">
        <v>1347</v>
      </c>
    </row>
    <row r="18" spans="1:2" x14ac:dyDescent="0.25">
      <c r="A18" s="104" t="s">
        <v>1349</v>
      </c>
      <c r="B18" s="105"/>
    </row>
    <row r="20" spans="1:2" x14ac:dyDescent="0.25">
      <c r="A20" s="106" t="s">
        <v>1215</v>
      </c>
      <c r="B20" s="107">
        <v>42083</v>
      </c>
    </row>
    <row r="21" spans="1:2" x14ac:dyDescent="0.25">
      <c r="A21" s="106" t="s">
        <v>1216</v>
      </c>
      <c r="B21" s="161">
        <v>42083</v>
      </c>
    </row>
  </sheetData>
  <mergeCells count="1">
    <mergeCell ref="A2:B2"/>
  </mergeCells>
  <hyperlinks>
    <hyperlink ref="B12" r:id="rId1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E427"/>
  <sheetViews>
    <sheetView topLeftCell="A401" workbookViewId="0">
      <selection activeCell="E446" sqref="E446"/>
    </sheetView>
  </sheetViews>
  <sheetFormatPr baseColWidth="10" defaultColWidth="9.140625" defaultRowHeight="12.75" x14ac:dyDescent="0.2"/>
  <cols>
    <col min="1" max="1" width="9.140625" style="19" customWidth="1"/>
    <col min="2" max="2" width="114.140625" style="19" customWidth="1"/>
    <col min="3" max="3" width="12.85546875" style="19" bestFit="1" customWidth="1"/>
    <col min="4" max="4" width="6.28515625" style="19" bestFit="1" customWidth="1"/>
    <col min="5" max="5" width="23.42578125" style="19" bestFit="1" customWidth="1"/>
    <col min="6" max="16384" width="9.140625" style="19"/>
  </cols>
  <sheetData>
    <row r="1" spans="1:5" x14ac:dyDescent="0.2">
      <c r="A1" s="19" t="s">
        <v>571</v>
      </c>
      <c r="B1" s="19" t="s">
        <v>572</v>
      </c>
      <c r="C1" s="19" t="s">
        <v>573</v>
      </c>
      <c r="D1" s="19" t="s">
        <v>10</v>
      </c>
      <c r="E1" s="19" t="s">
        <v>574</v>
      </c>
    </row>
    <row r="2" spans="1:5" x14ac:dyDescent="0.2">
      <c r="A2" s="20" t="s">
        <v>575</v>
      </c>
      <c r="B2" s="20" t="s">
        <v>418</v>
      </c>
      <c r="C2" s="20" t="s">
        <v>576</v>
      </c>
      <c r="D2" s="19">
        <v>1</v>
      </c>
      <c r="E2" s="20"/>
    </row>
    <row r="3" spans="1:5" x14ac:dyDescent="0.2">
      <c r="A3" s="20" t="s">
        <v>577</v>
      </c>
      <c r="B3" s="20" t="s">
        <v>578</v>
      </c>
      <c r="C3" s="20" t="s">
        <v>576</v>
      </c>
      <c r="D3" s="19">
        <v>2</v>
      </c>
      <c r="E3" s="20" t="s">
        <v>575</v>
      </c>
    </row>
    <row r="4" spans="1:5" x14ac:dyDescent="0.2">
      <c r="A4" s="20" t="s">
        <v>579</v>
      </c>
      <c r="B4" s="20" t="s">
        <v>417</v>
      </c>
      <c r="C4" s="20" t="s">
        <v>580</v>
      </c>
      <c r="D4" s="19">
        <v>3</v>
      </c>
      <c r="E4" s="20" t="s">
        <v>577</v>
      </c>
    </row>
    <row r="5" spans="1:5" x14ac:dyDescent="0.2">
      <c r="A5" s="20" t="s">
        <v>581</v>
      </c>
      <c r="B5" s="20" t="s">
        <v>416</v>
      </c>
      <c r="C5" s="20" t="s">
        <v>580</v>
      </c>
      <c r="D5" s="19">
        <v>3</v>
      </c>
      <c r="E5" s="20" t="s">
        <v>577</v>
      </c>
    </row>
    <row r="6" spans="1:5" x14ac:dyDescent="0.2">
      <c r="A6" s="20" t="s">
        <v>582</v>
      </c>
      <c r="B6" s="20" t="s">
        <v>415</v>
      </c>
      <c r="C6" s="20" t="s">
        <v>580</v>
      </c>
      <c r="D6" s="19">
        <v>3</v>
      </c>
      <c r="E6" s="20" t="s">
        <v>577</v>
      </c>
    </row>
    <row r="7" spans="1:5" x14ac:dyDescent="0.2">
      <c r="A7" s="20" t="s">
        <v>583</v>
      </c>
      <c r="B7" s="20" t="s">
        <v>414</v>
      </c>
      <c r="C7" s="20" t="s">
        <v>580</v>
      </c>
      <c r="D7" s="19">
        <v>3</v>
      </c>
      <c r="E7" s="20" t="s">
        <v>577</v>
      </c>
    </row>
    <row r="8" spans="1:5" x14ac:dyDescent="0.2">
      <c r="A8" s="20" t="s">
        <v>584</v>
      </c>
      <c r="B8" s="20" t="s">
        <v>585</v>
      </c>
      <c r="C8" s="20" t="s">
        <v>576</v>
      </c>
      <c r="D8" s="19">
        <v>2</v>
      </c>
      <c r="E8" s="20" t="s">
        <v>575</v>
      </c>
    </row>
    <row r="9" spans="1:5" x14ac:dyDescent="0.2">
      <c r="A9" s="20" t="s">
        <v>586</v>
      </c>
      <c r="B9" s="20" t="s">
        <v>413</v>
      </c>
      <c r="C9" s="20" t="s">
        <v>580</v>
      </c>
      <c r="D9" s="19">
        <v>3</v>
      </c>
      <c r="E9" s="20" t="s">
        <v>584</v>
      </c>
    </row>
    <row r="10" spans="1:5" x14ac:dyDescent="0.2">
      <c r="A10" s="20" t="s">
        <v>587</v>
      </c>
      <c r="B10" s="20" t="s">
        <v>412</v>
      </c>
      <c r="C10" s="20" t="s">
        <v>580</v>
      </c>
      <c r="D10" s="19">
        <v>3</v>
      </c>
      <c r="E10" s="20" t="s">
        <v>584</v>
      </c>
    </row>
    <row r="11" spans="1:5" x14ac:dyDescent="0.2">
      <c r="A11" s="20" t="s">
        <v>588</v>
      </c>
      <c r="B11" s="20" t="s">
        <v>411</v>
      </c>
      <c r="C11" s="20" t="s">
        <v>580</v>
      </c>
      <c r="D11" s="19">
        <v>3</v>
      </c>
      <c r="E11" s="20" t="s">
        <v>584</v>
      </c>
    </row>
    <row r="12" spans="1:5" x14ac:dyDescent="0.2">
      <c r="A12" s="20" t="s">
        <v>589</v>
      </c>
      <c r="B12" s="20" t="s">
        <v>410</v>
      </c>
      <c r="C12" s="20" t="s">
        <v>580</v>
      </c>
      <c r="D12" s="19">
        <v>3</v>
      </c>
      <c r="E12" s="20" t="s">
        <v>584</v>
      </c>
    </row>
    <row r="13" spans="1:5" x14ac:dyDescent="0.2">
      <c r="A13" s="20" t="s">
        <v>590</v>
      </c>
      <c r="B13" s="20" t="s">
        <v>591</v>
      </c>
      <c r="C13" s="20" t="s">
        <v>576</v>
      </c>
      <c r="D13" s="19">
        <v>2</v>
      </c>
      <c r="E13" s="20" t="s">
        <v>575</v>
      </c>
    </row>
    <row r="14" spans="1:5" x14ac:dyDescent="0.2">
      <c r="A14" s="20" t="s">
        <v>592</v>
      </c>
      <c r="B14" s="20" t="s">
        <v>409</v>
      </c>
      <c r="C14" s="20" t="s">
        <v>580</v>
      </c>
      <c r="D14" s="19">
        <v>3</v>
      </c>
      <c r="E14" s="20" t="s">
        <v>590</v>
      </c>
    </row>
    <row r="15" spans="1:5" x14ac:dyDescent="0.2">
      <c r="A15" s="20" t="s">
        <v>593</v>
      </c>
      <c r="B15" s="20" t="s">
        <v>408</v>
      </c>
      <c r="C15" s="20" t="s">
        <v>580</v>
      </c>
      <c r="D15" s="19">
        <v>3</v>
      </c>
      <c r="E15" s="20" t="s">
        <v>590</v>
      </c>
    </row>
    <row r="16" spans="1:5" x14ac:dyDescent="0.2">
      <c r="A16" s="20" t="s">
        <v>594</v>
      </c>
      <c r="B16" s="20" t="s">
        <v>407</v>
      </c>
      <c r="C16" s="20" t="s">
        <v>580</v>
      </c>
      <c r="D16" s="19">
        <v>3</v>
      </c>
      <c r="E16" s="20" t="s">
        <v>590</v>
      </c>
    </row>
    <row r="17" spans="1:5" x14ac:dyDescent="0.2">
      <c r="A17" s="20" t="s">
        <v>595</v>
      </c>
      <c r="B17" s="20" t="s">
        <v>406</v>
      </c>
      <c r="C17" s="20" t="s">
        <v>580</v>
      </c>
      <c r="D17" s="19">
        <v>3</v>
      </c>
      <c r="E17" s="20" t="s">
        <v>590</v>
      </c>
    </row>
    <row r="18" spans="1:5" x14ac:dyDescent="0.2">
      <c r="A18" s="20" t="s">
        <v>596</v>
      </c>
      <c r="B18" s="20" t="s">
        <v>405</v>
      </c>
      <c r="C18" s="20" t="s">
        <v>580</v>
      </c>
      <c r="D18" s="19">
        <v>3</v>
      </c>
      <c r="E18" s="20" t="s">
        <v>590</v>
      </c>
    </row>
    <row r="19" spans="1:5" x14ac:dyDescent="0.2">
      <c r="A19" s="20" t="s">
        <v>597</v>
      </c>
      <c r="B19" s="20" t="s">
        <v>404</v>
      </c>
      <c r="C19" s="20" t="s">
        <v>580</v>
      </c>
      <c r="D19" s="19">
        <v>3</v>
      </c>
      <c r="E19" s="20" t="s">
        <v>590</v>
      </c>
    </row>
    <row r="20" spans="1:5" x14ac:dyDescent="0.2">
      <c r="A20" s="20" t="s">
        <v>598</v>
      </c>
      <c r="B20" s="20" t="s">
        <v>403</v>
      </c>
      <c r="C20" s="20" t="s">
        <v>580</v>
      </c>
      <c r="D20" s="19">
        <v>3</v>
      </c>
      <c r="E20" s="20" t="s">
        <v>590</v>
      </c>
    </row>
    <row r="21" spans="1:5" x14ac:dyDescent="0.2">
      <c r="A21" s="20" t="s">
        <v>599</v>
      </c>
      <c r="B21" s="20" t="s">
        <v>402</v>
      </c>
      <c r="C21" s="20" t="s">
        <v>580</v>
      </c>
      <c r="D21" s="19">
        <v>3</v>
      </c>
      <c r="E21" s="20" t="s">
        <v>590</v>
      </c>
    </row>
    <row r="22" spans="1:5" x14ac:dyDescent="0.2">
      <c r="A22" s="20" t="s">
        <v>600</v>
      </c>
      <c r="B22" s="20" t="s">
        <v>401</v>
      </c>
      <c r="C22" s="20" t="s">
        <v>576</v>
      </c>
      <c r="D22" s="19">
        <v>2</v>
      </c>
      <c r="E22" s="20" t="s">
        <v>575</v>
      </c>
    </row>
    <row r="23" spans="1:5" x14ac:dyDescent="0.2">
      <c r="A23" s="20" t="s">
        <v>601</v>
      </c>
      <c r="B23" s="20" t="s">
        <v>400</v>
      </c>
      <c r="C23" s="20" t="s">
        <v>580</v>
      </c>
      <c r="D23" s="19">
        <v>3</v>
      </c>
      <c r="E23" s="20" t="s">
        <v>600</v>
      </c>
    </row>
    <row r="24" spans="1:5" x14ac:dyDescent="0.2">
      <c r="A24" s="20" t="s">
        <v>602</v>
      </c>
      <c r="B24" s="20" t="s">
        <v>399</v>
      </c>
      <c r="C24" s="20" t="s">
        <v>580</v>
      </c>
      <c r="D24" s="19">
        <v>3</v>
      </c>
      <c r="E24" s="20" t="s">
        <v>600</v>
      </c>
    </row>
    <row r="25" spans="1:5" x14ac:dyDescent="0.2">
      <c r="A25" s="20" t="s">
        <v>603</v>
      </c>
      <c r="B25" s="20" t="s">
        <v>398</v>
      </c>
      <c r="C25" s="20" t="s">
        <v>580</v>
      </c>
      <c r="D25" s="19">
        <v>3</v>
      </c>
      <c r="E25" s="20" t="s">
        <v>600</v>
      </c>
    </row>
    <row r="26" spans="1:5" x14ac:dyDescent="0.2">
      <c r="A26" s="20" t="s">
        <v>604</v>
      </c>
      <c r="B26" s="20" t="s">
        <v>397</v>
      </c>
      <c r="C26" s="20" t="s">
        <v>580</v>
      </c>
      <c r="D26" s="19">
        <v>3</v>
      </c>
      <c r="E26" s="20" t="s">
        <v>600</v>
      </c>
    </row>
    <row r="27" spans="1:5" x14ac:dyDescent="0.2">
      <c r="A27" s="20" t="s">
        <v>605</v>
      </c>
      <c r="B27" s="20" t="s">
        <v>606</v>
      </c>
      <c r="C27" s="20" t="s">
        <v>576</v>
      </c>
      <c r="D27" s="19">
        <v>2</v>
      </c>
      <c r="E27" s="20" t="s">
        <v>575</v>
      </c>
    </row>
    <row r="28" spans="1:5" x14ac:dyDescent="0.2">
      <c r="A28" s="20" t="s">
        <v>607</v>
      </c>
      <c r="B28" s="20" t="s">
        <v>396</v>
      </c>
      <c r="C28" s="20" t="s">
        <v>580</v>
      </c>
      <c r="D28" s="19">
        <v>3</v>
      </c>
      <c r="E28" s="20" t="s">
        <v>605</v>
      </c>
    </row>
    <row r="29" spans="1:5" x14ac:dyDescent="0.2">
      <c r="A29" s="20" t="s">
        <v>608</v>
      </c>
      <c r="B29" s="20" t="s">
        <v>395</v>
      </c>
      <c r="C29" s="20" t="s">
        <v>580</v>
      </c>
      <c r="D29" s="19">
        <v>3</v>
      </c>
      <c r="E29" s="20" t="s">
        <v>605</v>
      </c>
    </row>
    <row r="30" spans="1:5" x14ac:dyDescent="0.2">
      <c r="A30" s="20" t="s">
        <v>609</v>
      </c>
      <c r="B30" s="20" t="s">
        <v>394</v>
      </c>
      <c r="C30" s="20" t="s">
        <v>580</v>
      </c>
      <c r="D30" s="19">
        <v>3</v>
      </c>
      <c r="E30" s="20" t="s">
        <v>605</v>
      </c>
    </row>
    <row r="31" spans="1:5" x14ac:dyDescent="0.2">
      <c r="A31" s="20" t="s">
        <v>610</v>
      </c>
      <c r="B31" s="20" t="s">
        <v>393</v>
      </c>
      <c r="C31" s="20" t="s">
        <v>580</v>
      </c>
      <c r="D31" s="19">
        <v>3</v>
      </c>
      <c r="E31" s="20" t="s">
        <v>605</v>
      </c>
    </row>
    <row r="32" spans="1:5" x14ac:dyDescent="0.2">
      <c r="A32" s="20" t="s">
        <v>611</v>
      </c>
      <c r="B32" s="20" t="s">
        <v>392</v>
      </c>
      <c r="C32" s="20" t="s">
        <v>580</v>
      </c>
      <c r="D32" s="19">
        <v>3</v>
      </c>
      <c r="E32" s="20" t="s">
        <v>605</v>
      </c>
    </row>
    <row r="33" spans="1:5" x14ac:dyDescent="0.2">
      <c r="A33" s="20" t="s">
        <v>612</v>
      </c>
      <c r="B33" s="20" t="s">
        <v>391</v>
      </c>
      <c r="C33" s="20" t="s">
        <v>580</v>
      </c>
      <c r="D33" s="19">
        <v>3</v>
      </c>
      <c r="E33" s="20" t="s">
        <v>605</v>
      </c>
    </row>
    <row r="34" spans="1:5" x14ac:dyDescent="0.2">
      <c r="A34" s="20" t="s">
        <v>613</v>
      </c>
      <c r="B34" s="20" t="s">
        <v>614</v>
      </c>
      <c r="C34" s="20" t="s">
        <v>576</v>
      </c>
      <c r="D34" s="19">
        <v>2</v>
      </c>
      <c r="E34" s="20" t="s">
        <v>575</v>
      </c>
    </row>
    <row r="35" spans="1:5" x14ac:dyDescent="0.2">
      <c r="A35" s="20" t="s">
        <v>615</v>
      </c>
      <c r="B35" s="20" t="s">
        <v>390</v>
      </c>
      <c r="C35" s="20" t="s">
        <v>580</v>
      </c>
      <c r="D35" s="19">
        <v>3</v>
      </c>
      <c r="E35" s="20" t="s">
        <v>613</v>
      </c>
    </row>
    <row r="36" spans="1:5" x14ac:dyDescent="0.2">
      <c r="A36" s="20" t="s">
        <v>616</v>
      </c>
      <c r="B36" s="20" t="s">
        <v>617</v>
      </c>
      <c r="C36" s="20" t="s">
        <v>576</v>
      </c>
      <c r="D36" s="19">
        <v>2</v>
      </c>
      <c r="E36" s="20" t="s">
        <v>575</v>
      </c>
    </row>
    <row r="37" spans="1:5" x14ac:dyDescent="0.2">
      <c r="A37" s="20" t="s">
        <v>618</v>
      </c>
      <c r="B37" s="20" t="s">
        <v>389</v>
      </c>
      <c r="C37" s="20" t="s">
        <v>580</v>
      </c>
      <c r="D37" s="19">
        <v>3</v>
      </c>
      <c r="E37" s="20" t="s">
        <v>616</v>
      </c>
    </row>
    <row r="38" spans="1:5" x14ac:dyDescent="0.2">
      <c r="A38" s="20" t="s">
        <v>619</v>
      </c>
      <c r="B38" s="20" t="s">
        <v>388</v>
      </c>
      <c r="C38" s="20" t="s">
        <v>580</v>
      </c>
      <c r="D38" s="19">
        <v>3</v>
      </c>
      <c r="E38" s="20" t="s">
        <v>616</v>
      </c>
    </row>
    <row r="39" spans="1:5" x14ac:dyDescent="0.2">
      <c r="A39" s="20" t="s">
        <v>1229</v>
      </c>
      <c r="B39" s="20" t="s">
        <v>1228</v>
      </c>
      <c r="C39" s="20" t="s">
        <v>580</v>
      </c>
      <c r="D39" s="19">
        <v>3</v>
      </c>
      <c r="E39" s="20" t="s">
        <v>616</v>
      </c>
    </row>
    <row r="40" spans="1:5" x14ac:dyDescent="0.2">
      <c r="A40" s="20" t="s">
        <v>620</v>
      </c>
      <c r="B40" s="20" t="s">
        <v>387</v>
      </c>
      <c r="C40" s="20" t="s">
        <v>576</v>
      </c>
      <c r="D40" s="19">
        <v>1</v>
      </c>
      <c r="E40" s="20" t="s">
        <v>1229</v>
      </c>
    </row>
    <row r="41" spans="1:5" x14ac:dyDescent="0.2">
      <c r="A41" s="20" t="s">
        <v>621</v>
      </c>
      <c r="B41" s="20" t="s">
        <v>622</v>
      </c>
      <c r="C41" s="20" t="s">
        <v>576</v>
      </c>
      <c r="D41" s="19">
        <v>2</v>
      </c>
      <c r="E41" s="20" t="s">
        <v>620</v>
      </c>
    </row>
    <row r="42" spans="1:5" x14ac:dyDescent="0.2">
      <c r="A42" s="20" t="s">
        <v>623</v>
      </c>
      <c r="B42" s="20" t="s">
        <v>386</v>
      </c>
      <c r="C42" s="20" t="s">
        <v>580</v>
      </c>
      <c r="D42" s="19">
        <v>3</v>
      </c>
      <c r="E42" s="20" t="s">
        <v>621</v>
      </c>
    </row>
    <row r="43" spans="1:5" x14ac:dyDescent="0.2">
      <c r="A43" s="20" t="s">
        <v>624</v>
      </c>
      <c r="B43" s="20" t="s">
        <v>385</v>
      </c>
      <c r="C43" s="20" t="s">
        <v>580</v>
      </c>
      <c r="D43" s="19">
        <v>3</v>
      </c>
      <c r="E43" s="20" t="s">
        <v>621</v>
      </c>
    </row>
    <row r="44" spans="1:5" x14ac:dyDescent="0.2">
      <c r="A44" s="20" t="s">
        <v>625</v>
      </c>
      <c r="B44" s="20" t="s">
        <v>384</v>
      </c>
      <c r="C44" s="20" t="s">
        <v>580</v>
      </c>
      <c r="D44" s="19">
        <v>3</v>
      </c>
      <c r="E44" s="20" t="s">
        <v>621</v>
      </c>
    </row>
    <row r="45" spans="1:5" x14ac:dyDescent="0.2">
      <c r="A45" s="20" t="s">
        <v>626</v>
      </c>
      <c r="B45" s="20" t="s">
        <v>383</v>
      </c>
      <c r="C45" s="20" t="s">
        <v>580</v>
      </c>
      <c r="D45" s="19">
        <v>3</v>
      </c>
      <c r="E45" s="20" t="s">
        <v>621</v>
      </c>
    </row>
    <row r="46" spans="1:5" x14ac:dyDescent="0.2">
      <c r="A46" s="20" t="s">
        <v>627</v>
      </c>
      <c r="B46" s="20" t="s">
        <v>382</v>
      </c>
      <c r="C46" s="20" t="s">
        <v>580</v>
      </c>
      <c r="D46" s="19">
        <v>3</v>
      </c>
      <c r="E46" s="20" t="s">
        <v>621</v>
      </c>
    </row>
    <row r="47" spans="1:5" x14ac:dyDescent="0.2">
      <c r="A47" s="20" t="s">
        <v>628</v>
      </c>
      <c r="B47" s="20" t="s">
        <v>381</v>
      </c>
      <c r="C47" s="20" t="s">
        <v>580</v>
      </c>
      <c r="D47" s="19">
        <v>3</v>
      </c>
      <c r="E47" s="20" t="s">
        <v>621</v>
      </c>
    </row>
    <row r="48" spans="1:5" x14ac:dyDescent="0.2">
      <c r="A48" s="20" t="s">
        <v>629</v>
      </c>
      <c r="B48" s="20" t="s">
        <v>380</v>
      </c>
      <c r="C48" s="20" t="s">
        <v>580</v>
      </c>
      <c r="D48" s="19">
        <v>3</v>
      </c>
      <c r="E48" s="20" t="s">
        <v>621</v>
      </c>
    </row>
    <row r="49" spans="1:5" x14ac:dyDescent="0.2">
      <c r="A49" s="20" t="s">
        <v>630</v>
      </c>
      <c r="B49" s="20" t="s">
        <v>379</v>
      </c>
      <c r="C49" s="20" t="s">
        <v>580</v>
      </c>
      <c r="D49" s="19">
        <v>3</v>
      </c>
      <c r="E49" s="20" t="s">
        <v>621</v>
      </c>
    </row>
    <row r="50" spans="1:5" x14ac:dyDescent="0.2">
      <c r="A50" s="20" t="s">
        <v>631</v>
      </c>
      <c r="B50" s="20" t="s">
        <v>632</v>
      </c>
      <c r="C50" s="20" t="s">
        <v>576</v>
      </c>
      <c r="D50" s="19">
        <v>2</v>
      </c>
      <c r="E50" s="20" t="s">
        <v>620</v>
      </c>
    </row>
    <row r="51" spans="1:5" x14ac:dyDescent="0.2">
      <c r="A51" s="20" t="s">
        <v>633</v>
      </c>
      <c r="B51" s="20" t="s">
        <v>378</v>
      </c>
      <c r="C51" s="20" t="s">
        <v>580</v>
      </c>
      <c r="D51" s="19">
        <v>3</v>
      </c>
      <c r="E51" s="20" t="s">
        <v>631</v>
      </c>
    </row>
    <row r="52" spans="1:5" x14ac:dyDescent="0.2">
      <c r="A52" s="20" t="s">
        <v>634</v>
      </c>
      <c r="B52" s="20" t="s">
        <v>377</v>
      </c>
      <c r="C52" s="20" t="s">
        <v>580</v>
      </c>
      <c r="D52" s="19">
        <v>3</v>
      </c>
      <c r="E52" s="20" t="s">
        <v>631</v>
      </c>
    </row>
    <row r="53" spans="1:5" x14ac:dyDescent="0.2">
      <c r="A53" s="20" t="s">
        <v>635</v>
      </c>
      <c r="B53" s="20" t="s">
        <v>376</v>
      </c>
      <c r="C53" s="20" t="s">
        <v>580</v>
      </c>
      <c r="D53" s="19">
        <v>3</v>
      </c>
      <c r="E53" s="20" t="s">
        <v>631</v>
      </c>
    </row>
    <row r="54" spans="1:5" x14ac:dyDescent="0.2">
      <c r="A54" s="20" t="s">
        <v>636</v>
      </c>
      <c r="B54" s="20" t="s">
        <v>637</v>
      </c>
      <c r="C54" s="20" t="s">
        <v>576</v>
      </c>
      <c r="D54" s="19">
        <v>2</v>
      </c>
      <c r="E54" s="20" t="s">
        <v>620</v>
      </c>
    </row>
    <row r="55" spans="1:5" x14ac:dyDescent="0.2">
      <c r="A55" s="20" t="s">
        <v>638</v>
      </c>
      <c r="B55" s="20" t="s">
        <v>639</v>
      </c>
      <c r="C55" s="20" t="s">
        <v>580</v>
      </c>
      <c r="D55" s="19">
        <v>3</v>
      </c>
      <c r="E55" s="20" t="s">
        <v>636</v>
      </c>
    </row>
    <row r="56" spans="1:5" x14ac:dyDescent="0.2">
      <c r="A56" s="20" t="s">
        <v>640</v>
      </c>
      <c r="B56" s="20" t="s">
        <v>375</v>
      </c>
      <c r="C56" s="20" t="s">
        <v>580</v>
      </c>
      <c r="D56" s="19">
        <v>3</v>
      </c>
      <c r="E56" s="20" t="s">
        <v>636</v>
      </c>
    </row>
    <row r="57" spans="1:5" x14ac:dyDescent="0.2">
      <c r="A57" s="20" t="s">
        <v>641</v>
      </c>
      <c r="B57" s="20" t="s">
        <v>642</v>
      </c>
      <c r="C57" s="20" t="s">
        <v>580</v>
      </c>
      <c r="D57" s="19">
        <v>3</v>
      </c>
      <c r="E57" s="20" t="s">
        <v>636</v>
      </c>
    </row>
    <row r="58" spans="1:5" x14ac:dyDescent="0.2">
      <c r="A58" s="20" t="s">
        <v>643</v>
      </c>
      <c r="B58" s="20" t="s">
        <v>374</v>
      </c>
      <c r="C58" s="20" t="s">
        <v>580</v>
      </c>
      <c r="D58" s="19">
        <v>3</v>
      </c>
      <c r="E58" s="20" t="s">
        <v>636</v>
      </c>
    </row>
    <row r="59" spans="1:5" x14ac:dyDescent="0.2">
      <c r="A59" s="20" t="s">
        <v>644</v>
      </c>
      <c r="B59" s="20" t="s">
        <v>645</v>
      </c>
      <c r="C59" s="20" t="s">
        <v>580</v>
      </c>
      <c r="D59" s="19">
        <v>3</v>
      </c>
      <c r="E59" s="20" t="s">
        <v>636</v>
      </c>
    </row>
    <row r="60" spans="1:5" x14ac:dyDescent="0.2">
      <c r="A60" s="20" t="s">
        <v>646</v>
      </c>
      <c r="B60" s="20" t="s">
        <v>373</v>
      </c>
      <c r="C60" s="20" t="s">
        <v>580</v>
      </c>
      <c r="D60" s="19">
        <v>3</v>
      </c>
      <c r="E60" s="20" t="s">
        <v>636</v>
      </c>
    </row>
    <row r="61" spans="1:5" x14ac:dyDescent="0.2">
      <c r="A61" s="20" t="s">
        <v>647</v>
      </c>
      <c r="B61" s="20" t="s">
        <v>648</v>
      </c>
      <c r="C61" s="20" t="s">
        <v>580</v>
      </c>
      <c r="D61" s="19">
        <v>3</v>
      </c>
      <c r="E61" s="20" t="s">
        <v>636</v>
      </c>
    </row>
    <row r="62" spans="1:5" x14ac:dyDescent="0.2">
      <c r="A62" s="20" t="s">
        <v>649</v>
      </c>
      <c r="B62" s="20" t="s">
        <v>372</v>
      </c>
      <c r="C62" s="20" t="s">
        <v>580</v>
      </c>
      <c r="D62" s="19">
        <v>3</v>
      </c>
      <c r="E62" s="20" t="s">
        <v>636</v>
      </c>
    </row>
    <row r="63" spans="1:5" x14ac:dyDescent="0.2">
      <c r="A63" s="20" t="s">
        <v>650</v>
      </c>
      <c r="B63" s="20" t="s">
        <v>651</v>
      </c>
      <c r="C63" s="20" t="s">
        <v>580</v>
      </c>
      <c r="D63" s="19">
        <v>3</v>
      </c>
      <c r="E63" s="20" t="s">
        <v>636</v>
      </c>
    </row>
    <row r="64" spans="1:5" x14ac:dyDescent="0.2">
      <c r="A64" s="20" t="s">
        <v>652</v>
      </c>
      <c r="B64" s="20" t="s">
        <v>653</v>
      </c>
      <c r="C64" s="20" t="s">
        <v>576</v>
      </c>
      <c r="D64" s="19">
        <v>2</v>
      </c>
      <c r="E64" s="20" t="s">
        <v>620</v>
      </c>
    </row>
    <row r="65" spans="1:5" x14ac:dyDescent="0.2">
      <c r="A65" s="20" t="s">
        <v>654</v>
      </c>
      <c r="B65" s="20" t="s">
        <v>371</v>
      </c>
      <c r="C65" s="20" t="s">
        <v>580</v>
      </c>
      <c r="D65" s="19">
        <v>3</v>
      </c>
      <c r="E65" s="20" t="s">
        <v>652</v>
      </c>
    </row>
    <row r="66" spans="1:5" x14ac:dyDescent="0.2">
      <c r="A66" s="20" t="s">
        <v>655</v>
      </c>
      <c r="B66" s="20" t="s">
        <v>370</v>
      </c>
      <c r="C66" s="20" t="s">
        <v>580</v>
      </c>
      <c r="D66" s="19">
        <v>3</v>
      </c>
      <c r="E66" s="20" t="s">
        <v>652</v>
      </c>
    </row>
    <row r="67" spans="1:5" x14ac:dyDescent="0.2">
      <c r="A67" s="20" t="s">
        <v>656</v>
      </c>
      <c r="B67" s="20" t="s">
        <v>369</v>
      </c>
      <c r="C67" s="20" t="s">
        <v>580</v>
      </c>
      <c r="D67" s="19">
        <v>3</v>
      </c>
      <c r="E67" s="20" t="s">
        <v>652</v>
      </c>
    </row>
    <row r="68" spans="1:5" x14ac:dyDescent="0.2">
      <c r="A68" s="20" t="s">
        <v>657</v>
      </c>
      <c r="B68" s="20" t="s">
        <v>368</v>
      </c>
      <c r="C68" s="20" t="s">
        <v>580</v>
      </c>
      <c r="D68" s="19">
        <v>3</v>
      </c>
      <c r="E68" s="20" t="s">
        <v>652</v>
      </c>
    </row>
    <row r="69" spans="1:5" x14ac:dyDescent="0.2">
      <c r="A69" s="20" t="s">
        <v>658</v>
      </c>
      <c r="B69" s="20" t="s">
        <v>367</v>
      </c>
      <c r="C69" s="20" t="s">
        <v>580</v>
      </c>
      <c r="D69" s="19">
        <v>3</v>
      </c>
      <c r="E69" s="20" t="s">
        <v>652</v>
      </c>
    </row>
    <row r="70" spans="1:5" x14ac:dyDescent="0.2">
      <c r="A70" s="20" t="s">
        <v>659</v>
      </c>
      <c r="B70" s="20" t="s">
        <v>366</v>
      </c>
      <c r="C70" s="20" t="s">
        <v>580</v>
      </c>
      <c r="D70" s="19">
        <v>3</v>
      </c>
      <c r="E70" s="20" t="s">
        <v>652</v>
      </c>
    </row>
    <row r="71" spans="1:5" x14ac:dyDescent="0.2">
      <c r="A71" s="20" t="s">
        <v>660</v>
      </c>
      <c r="B71" s="20" t="s">
        <v>365</v>
      </c>
      <c r="C71" s="20" t="s">
        <v>580</v>
      </c>
      <c r="D71" s="19">
        <v>3</v>
      </c>
      <c r="E71" s="20" t="s">
        <v>652</v>
      </c>
    </row>
    <row r="72" spans="1:5" x14ac:dyDescent="0.2">
      <c r="A72" s="20" t="s">
        <v>661</v>
      </c>
      <c r="B72" s="20" t="s">
        <v>364</v>
      </c>
      <c r="C72" s="20" t="s">
        <v>580</v>
      </c>
      <c r="D72" s="19">
        <v>3</v>
      </c>
      <c r="E72" s="20" t="s">
        <v>652</v>
      </c>
    </row>
    <row r="73" spans="1:5" x14ac:dyDescent="0.2">
      <c r="A73" s="20" t="s">
        <v>662</v>
      </c>
      <c r="B73" s="20" t="s">
        <v>363</v>
      </c>
      <c r="C73" s="20" t="s">
        <v>580</v>
      </c>
      <c r="D73" s="19">
        <v>3</v>
      </c>
      <c r="E73" s="20" t="s">
        <v>652</v>
      </c>
    </row>
    <row r="74" spans="1:5" x14ac:dyDescent="0.2">
      <c r="A74" s="20" t="s">
        <v>663</v>
      </c>
      <c r="B74" s="20" t="s">
        <v>664</v>
      </c>
      <c r="C74" s="20" t="s">
        <v>576</v>
      </c>
      <c r="D74" s="19">
        <v>2</v>
      </c>
      <c r="E74" s="20" t="s">
        <v>620</v>
      </c>
    </row>
    <row r="75" spans="1:5" x14ac:dyDescent="0.2">
      <c r="A75" s="20" t="s">
        <v>665</v>
      </c>
      <c r="B75" s="20" t="s">
        <v>362</v>
      </c>
      <c r="C75" s="20" t="s">
        <v>580</v>
      </c>
      <c r="D75" s="19">
        <v>3</v>
      </c>
      <c r="E75" s="20" t="s">
        <v>663</v>
      </c>
    </row>
    <row r="76" spans="1:5" x14ac:dyDescent="0.2">
      <c r="A76" s="20" t="s">
        <v>666</v>
      </c>
      <c r="B76" s="20" t="s">
        <v>361</v>
      </c>
      <c r="C76" s="20" t="s">
        <v>580</v>
      </c>
      <c r="D76" s="19">
        <v>3</v>
      </c>
      <c r="E76" s="20" t="s">
        <v>663</v>
      </c>
    </row>
    <row r="77" spans="1:5" x14ac:dyDescent="0.2">
      <c r="A77" s="20" t="s">
        <v>667</v>
      </c>
      <c r="B77" s="20" t="s">
        <v>360</v>
      </c>
      <c r="C77" s="20" t="s">
        <v>580</v>
      </c>
      <c r="D77" s="19">
        <v>3</v>
      </c>
      <c r="E77" s="20" t="s">
        <v>663</v>
      </c>
    </row>
    <row r="78" spans="1:5" x14ac:dyDescent="0.2">
      <c r="A78" s="20" t="s">
        <v>668</v>
      </c>
      <c r="B78" s="20" t="s">
        <v>359</v>
      </c>
      <c r="C78" s="20" t="s">
        <v>580</v>
      </c>
      <c r="D78" s="19">
        <v>3</v>
      </c>
      <c r="E78" s="20" t="s">
        <v>663</v>
      </c>
    </row>
    <row r="79" spans="1:5" x14ac:dyDescent="0.2">
      <c r="A79" s="20" t="s">
        <v>669</v>
      </c>
      <c r="B79" s="20" t="s">
        <v>358</v>
      </c>
      <c r="C79" s="20" t="s">
        <v>580</v>
      </c>
      <c r="D79" s="19">
        <v>3</v>
      </c>
      <c r="E79" s="20" t="s">
        <v>663</v>
      </c>
    </row>
    <row r="80" spans="1:5" x14ac:dyDescent="0.2">
      <c r="A80" s="20" t="s">
        <v>670</v>
      </c>
      <c r="B80" s="20" t="s">
        <v>357</v>
      </c>
      <c r="C80" s="20" t="s">
        <v>580</v>
      </c>
      <c r="D80" s="19">
        <v>3</v>
      </c>
      <c r="E80" s="20" t="s">
        <v>663</v>
      </c>
    </row>
    <row r="81" spans="1:5" x14ac:dyDescent="0.2">
      <c r="A81" s="20" t="s">
        <v>671</v>
      </c>
      <c r="B81" s="20" t="s">
        <v>356</v>
      </c>
      <c r="C81" s="20" t="s">
        <v>580</v>
      </c>
      <c r="D81" s="19">
        <v>3</v>
      </c>
      <c r="E81" s="20" t="s">
        <v>663</v>
      </c>
    </row>
    <row r="82" spans="1:5" x14ac:dyDescent="0.2">
      <c r="A82" s="20" t="s">
        <v>672</v>
      </c>
      <c r="B82" s="20" t="s">
        <v>673</v>
      </c>
      <c r="C82" s="20" t="s">
        <v>576</v>
      </c>
      <c r="D82" s="19">
        <v>2</v>
      </c>
      <c r="E82" s="20" t="s">
        <v>620</v>
      </c>
    </row>
    <row r="83" spans="1:5" x14ac:dyDescent="0.2">
      <c r="A83" s="20" t="s">
        <v>674</v>
      </c>
      <c r="B83" s="20" t="s">
        <v>355</v>
      </c>
      <c r="C83" s="20" t="s">
        <v>580</v>
      </c>
      <c r="D83" s="19">
        <v>3</v>
      </c>
      <c r="E83" s="20" t="s">
        <v>672</v>
      </c>
    </row>
    <row r="84" spans="1:5" x14ac:dyDescent="0.2">
      <c r="A84" s="20" t="s">
        <v>675</v>
      </c>
      <c r="B84" s="20" t="s">
        <v>354</v>
      </c>
      <c r="C84" s="20" t="s">
        <v>580</v>
      </c>
      <c r="D84" s="19">
        <v>3</v>
      </c>
      <c r="E84" s="20" t="s">
        <v>672</v>
      </c>
    </row>
    <row r="85" spans="1:5" x14ac:dyDescent="0.2">
      <c r="A85" s="20" t="s">
        <v>676</v>
      </c>
      <c r="B85" s="20" t="s">
        <v>677</v>
      </c>
      <c r="C85" s="20" t="s">
        <v>576</v>
      </c>
      <c r="D85" s="19">
        <v>2</v>
      </c>
      <c r="E85" s="20" t="s">
        <v>620</v>
      </c>
    </row>
    <row r="86" spans="1:5" x14ac:dyDescent="0.2">
      <c r="A86" s="20" t="s">
        <v>678</v>
      </c>
      <c r="B86" s="20" t="s">
        <v>353</v>
      </c>
      <c r="C86" s="20" t="s">
        <v>580</v>
      </c>
      <c r="D86" s="19">
        <v>3</v>
      </c>
      <c r="E86" s="20" t="s">
        <v>676</v>
      </c>
    </row>
    <row r="87" spans="1:5" x14ac:dyDescent="0.2">
      <c r="A87" s="20" t="s">
        <v>679</v>
      </c>
      <c r="B87" s="20" t="s">
        <v>352</v>
      </c>
      <c r="C87" s="20" t="s">
        <v>580</v>
      </c>
      <c r="D87" s="19">
        <v>3</v>
      </c>
      <c r="E87" s="20" t="s">
        <v>676</v>
      </c>
    </row>
    <row r="88" spans="1:5" x14ac:dyDescent="0.2">
      <c r="A88" s="20" t="s">
        <v>680</v>
      </c>
      <c r="B88" s="20" t="s">
        <v>351</v>
      </c>
      <c r="C88" s="20" t="s">
        <v>580</v>
      </c>
      <c r="D88" s="19">
        <v>3</v>
      </c>
      <c r="E88" s="20" t="s">
        <v>676</v>
      </c>
    </row>
    <row r="89" spans="1:5" x14ac:dyDescent="0.2">
      <c r="A89" s="20" t="s">
        <v>681</v>
      </c>
      <c r="B89" s="20" t="s">
        <v>350</v>
      </c>
      <c r="C89" s="20" t="s">
        <v>580</v>
      </c>
      <c r="D89" s="19">
        <v>3</v>
      </c>
      <c r="E89" s="20" t="s">
        <v>676</v>
      </c>
    </row>
    <row r="90" spans="1:5" x14ac:dyDescent="0.2">
      <c r="A90" s="20" t="s">
        <v>682</v>
      </c>
      <c r="B90" s="20" t="s">
        <v>349</v>
      </c>
      <c r="C90" s="20" t="s">
        <v>580</v>
      </c>
      <c r="D90" s="19">
        <v>3</v>
      </c>
      <c r="E90" s="20" t="s">
        <v>676</v>
      </c>
    </row>
    <row r="91" spans="1:5" x14ac:dyDescent="0.2">
      <c r="A91" s="20" t="s">
        <v>683</v>
      </c>
      <c r="B91" s="20" t="s">
        <v>348</v>
      </c>
      <c r="C91" s="20" t="s">
        <v>576</v>
      </c>
      <c r="D91" s="19">
        <v>2</v>
      </c>
      <c r="E91" s="20" t="s">
        <v>620</v>
      </c>
    </row>
    <row r="92" spans="1:5" x14ac:dyDescent="0.2">
      <c r="A92" s="20" t="s">
        <v>684</v>
      </c>
      <c r="B92" s="20" t="s">
        <v>347</v>
      </c>
      <c r="C92" s="20" t="s">
        <v>580</v>
      </c>
      <c r="D92" s="19">
        <v>3</v>
      </c>
      <c r="E92" s="20" t="s">
        <v>683</v>
      </c>
    </row>
    <row r="93" spans="1:5" x14ac:dyDescent="0.2">
      <c r="A93" s="20" t="s">
        <v>685</v>
      </c>
      <c r="B93" s="20" t="s">
        <v>346</v>
      </c>
      <c r="C93" s="20" t="s">
        <v>580</v>
      </c>
      <c r="D93" s="19">
        <v>3</v>
      </c>
      <c r="E93" s="20" t="s">
        <v>683</v>
      </c>
    </row>
    <row r="94" spans="1:5" x14ac:dyDescent="0.2">
      <c r="A94" s="20" t="s">
        <v>686</v>
      </c>
      <c r="B94" s="20" t="s">
        <v>345</v>
      </c>
      <c r="C94" s="20" t="s">
        <v>580</v>
      </c>
      <c r="D94" s="19">
        <v>3</v>
      </c>
      <c r="E94" s="20" t="s">
        <v>683</v>
      </c>
    </row>
    <row r="95" spans="1:5" x14ac:dyDescent="0.2">
      <c r="A95" s="20" t="s">
        <v>687</v>
      </c>
      <c r="B95" s="20" t="s">
        <v>688</v>
      </c>
      <c r="C95" s="20" t="s">
        <v>576</v>
      </c>
      <c r="D95" s="19">
        <v>2</v>
      </c>
      <c r="E95" s="20" t="s">
        <v>620</v>
      </c>
    </row>
    <row r="96" spans="1:5" x14ac:dyDescent="0.2">
      <c r="A96" s="20" t="s">
        <v>689</v>
      </c>
      <c r="B96" s="20" t="s">
        <v>344</v>
      </c>
      <c r="C96" s="20" t="s">
        <v>580</v>
      </c>
      <c r="D96" s="19">
        <v>3</v>
      </c>
      <c r="E96" s="20" t="s">
        <v>687</v>
      </c>
    </row>
    <row r="97" spans="1:5" x14ac:dyDescent="0.2">
      <c r="A97" s="20" t="s">
        <v>690</v>
      </c>
      <c r="B97" s="20" t="s">
        <v>343</v>
      </c>
      <c r="C97" s="20" t="s">
        <v>580</v>
      </c>
      <c r="D97" s="19">
        <v>3</v>
      </c>
      <c r="E97" s="20" t="s">
        <v>687</v>
      </c>
    </row>
    <row r="98" spans="1:5" x14ac:dyDescent="0.2">
      <c r="A98" s="20" t="s">
        <v>691</v>
      </c>
      <c r="B98" s="20" t="s">
        <v>342</v>
      </c>
      <c r="C98" s="20" t="s">
        <v>580</v>
      </c>
      <c r="D98" s="19">
        <v>3</v>
      </c>
      <c r="E98" s="20" t="s">
        <v>687</v>
      </c>
    </row>
    <row r="99" spans="1:5" x14ac:dyDescent="0.2">
      <c r="A99" s="20" t="s">
        <v>692</v>
      </c>
      <c r="B99" s="20" t="s">
        <v>341</v>
      </c>
      <c r="C99" s="20" t="s">
        <v>580</v>
      </c>
      <c r="D99" s="19">
        <v>3</v>
      </c>
      <c r="E99" s="20" t="s">
        <v>687</v>
      </c>
    </row>
    <row r="100" spans="1:5" x14ac:dyDescent="0.2">
      <c r="A100" s="20" t="s">
        <v>693</v>
      </c>
      <c r="B100" s="20" t="s">
        <v>340</v>
      </c>
      <c r="C100" s="20" t="s">
        <v>580</v>
      </c>
      <c r="D100" s="19">
        <v>3</v>
      </c>
      <c r="E100" s="20" t="s">
        <v>687</v>
      </c>
    </row>
    <row r="101" spans="1:5" x14ac:dyDescent="0.2">
      <c r="A101" s="20" t="s">
        <v>694</v>
      </c>
      <c r="B101" s="20" t="s">
        <v>339</v>
      </c>
      <c r="C101" s="20" t="s">
        <v>580</v>
      </c>
      <c r="D101" s="19">
        <v>3</v>
      </c>
      <c r="E101" s="20" t="s">
        <v>687</v>
      </c>
    </row>
    <row r="102" spans="1:5" x14ac:dyDescent="0.2">
      <c r="A102" s="20" t="s">
        <v>695</v>
      </c>
      <c r="B102" s="20" t="s">
        <v>338</v>
      </c>
      <c r="C102" s="20" t="s">
        <v>580</v>
      </c>
      <c r="D102" s="19">
        <v>3</v>
      </c>
      <c r="E102" s="20" t="s">
        <v>687</v>
      </c>
    </row>
    <row r="103" spans="1:5" x14ac:dyDescent="0.2">
      <c r="A103" s="20" t="s">
        <v>696</v>
      </c>
      <c r="B103" s="20" t="s">
        <v>337</v>
      </c>
      <c r="C103" s="20" t="s">
        <v>580</v>
      </c>
      <c r="D103" s="19">
        <v>3</v>
      </c>
      <c r="E103" s="20" t="s">
        <v>687</v>
      </c>
    </row>
    <row r="104" spans="1:5" x14ac:dyDescent="0.2">
      <c r="A104" s="20" t="s">
        <v>697</v>
      </c>
      <c r="B104" s="20" t="s">
        <v>336</v>
      </c>
      <c r="C104" s="20" t="s">
        <v>580</v>
      </c>
      <c r="D104" s="19">
        <v>3</v>
      </c>
      <c r="E104" s="20" t="s">
        <v>687</v>
      </c>
    </row>
    <row r="105" spans="1:5" x14ac:dyDescent="0.2">
      <c r="A105" s="20" t="s">
        <v>698</v>
      </c>
      <c r="B105" s="20" t="s">
        <v>335</v>
      </c>
      <c r="C105" s="20" t="s">
        <v>576</v>
      </c>
      <c r="D105" s="19">
        <v>1</v>
      </c>
      <c r="E105" s="20"/>
    </row>
    <row r="106" spans="1:5" x14ac:dyDescent="0.2">
      <c r="A106" s="20" t="s">
        <v>699</v>
      </c>
      <c r="B106" s="20" t="s">
        <v>700</v>
      </c>
      <c r="C106" s="20" t="s">
        <v>576</v>
      </c>
      <c r="D106" s="19">
        <v>2</v>
      </c>
      <c r="E106" s="20" t="s">
        <v>698</v>
      </c>
    </row>
    <row r="107" spans="1:5" x14ac:dyDescent="0.2">
      <c r="A107" s="20" t="s">
        <v>701</v>
      </c>
      <c r="B107" s="20" t="s">
        <v>334</v>
      </c>
      <c r="C107" s="20" t="s">
        <v>580</v>
      </c>
      <c r="D107" s="19">
        <v>3</v>
      </c>
      <c r="E107" s="20" t="s">
        <v>699</v>
      </c>
    </row>
    <row r="108" spans="1:5" x14ac:dyDescent="0.2">
      <c r="A108" s="20" t="s">
        <v>702</v>
      </c>
      <c r="B108" s="20" t="s">
        <v>333</v>
      </c>
      <c r="C108" s="20" t="s">
        <v>580</v>
      </c>
      <c r="D108" s="19">
        <v>3</v>
      </c>
      <c r="E108" s="20" t="s">
        <v>699</v>
      </c>
    </row>
    <row r="109" spans="1:5" x14ac:dyDescent="0.2">
      <c r="A109" s="20" t="s">
        <v>703</v>
      </c>
      <c r="B109" s="20" t="s">
        <v>332</v>
      </c>
      <c r="C109" s="20" t="s">
        <v>580</v>
      </c>
      <c r="D109" s="19">
        <v>3</v>
      </c>
      <c r="E109" s="20" t="s">
        <v>699</v>
      </c>
    </row>
    <row r="110" spans="1:5" x14ac:dyDescent="0.2">
      <c r="A110" s="20" t="s">
        <v>704</v>
      </c>
      <c r="B110" s="20" t="s">
        <v>331</v>
      </c>
      <c r="C110" s="20" t="s">
        <v>580</v>
      </c>
      <c r="D110" s="19">
        <v>3</v>
      </c>
      <c r="E110" s="20" t="s">
        <v>699</v>
      </c>
    </row>
    <row r="111" spans="1:5" x14ac:dyDescent="0.2">
      <c r="A111" s="20" t="s">
        <v>705</v>
      </c>
      <c r="B111" s="20" t="s">
        <v>330</v>
      </c>
      <c r="C111" s="20" t="s">
        <v>580</v>
      </c>
      <c r="D111" s="19">
        <v>3</v>
      </c>
      <c r="E111" s="20" t="s">
        <v>699</v>
      </c>
    </row>
    <row r="112" spans="1:5" x14ac:dyDescent="0.2">
      <c r="A112" s="20" t="s">
        <v>706</v>
      </c>
      <c r="B112" s="20" t="s">
        <v>329</v>
      </c>
      <c r="C112" s="20" t="s">
        <v>580</v>
      </c>
      <c r="D112" s="19">
        <v>3</v>
      </c>
      <c r="E112" s="20" t="s">
        <v>699</v>
      </c>
    </row>
    <row r="113" spans="1:5" x14ac:dyDescent="0.2">
      <c r="A113" s="20" t="s">
        <v>707</v>
      </c>
      <c r="B113" s="20" t="s">
        <v>328</v>
      </c>
      <c r="C113" s="20" t="s">
        <v>580</v>
      </c>
      <c r="D113" s="19">
        <v>3</v>
      </c>
      <c r="E113" s="20" t="s">
        <v>699</v>
      </c>
    </row>
    <row r="114" spans="1:5" x14ac:dyDescent="0.2">
      <c r="A114" s="20" t="s">
        <v>708</v>
      </c>
      <c r="B114" s="20" t="s">
        <v>327</v>
      </c>
      <c r="C114" s="20" t="s">
        <v>580</v>
      </c>
      <c r="D114" s="19">
        <v>3</v>
      </c>
      <c r="E114" s="20" t="s">
        <v>699</v>
      </c>
    </row>
    <row r="115" spans="1:5" x14ac:dyDescent="0.2">
      <c r="A115" s="20" t="s">
        <v>709</v>
      </c>
      <c r="B115" s="20" t="s">
        <v>326</v>
      </c>
      <c r="C115" s="20" t="s">
        <v>580</v>
      </c>
      <c r="D115" s="19">
        <v>3</v>
      </c>
      <c r="E115" s="20" t="s">
        <v>699</v>
      </c>
    </row>
    <row r="116" spans="1:5" x14ac:dyDescent="0.2">
      <c r="A116" s="20" t="s">
        <v>710</v>
      </c>
      <c r="B116" s="20" t="s">
        <v>325</v>
      </c>
      <c r="C116" s="20" t="s">
        <v>576</v>
      </c>
      <c r="D116" s="19">
        <v>2</v>
      </c>
      <c r="E116" s="20" t="s">
        <v>698</v>
      </c>
    </row>
    <row r="117" spans="1:5" x14ac:dyDescent="0.2">
      <c r="A117" s="20" t="s">
        <v>711</v>
      </c>
      <c r="B117" s="20" t="s">
        <v>712</v>
      </c>
      <c r="C117" s="20" t="s">
        <v>580</v>
      </c>
      <c r="D117" s="19">
        <v>3</v>
      </c>
      <c r="E117" s="20" t="s">
        <v>710</v>
      </c>
    </row>
    <row r="118" spans="1:5" x14ac:dyDescent="0.2">
      <c r="A118" s="20" t="s">
        <v>713</v>
      </c>
      <c r="B118" s="20" t="s">
        <v>324</v>
      </c>
      <c r="C118" s="20" t="s">
        <v>580</v>
      </c>
      <c r="D118" s="19">
        <v>3</v>
      </c>
      <c r="E118" s="20" t="s">
        <v>710</v>
      </c>
    </row>
    <row r="119" spans="1:5" x14ac:dyDescent="0.2">
      <c r="A119" s="20" t="s">
        <v>714</v>
      </c>
      <c r="B119" s="20" t="s">
        <v>323</v>
      </c>
      <c r="C119" s="20" t="s">
        <v>580</v>
      </c>
      <c r="D119" s="19">
        <v>3</v>
      </c>
      <c r="E119" s="20" t="s">
        <v>710</v>
      </c>
    </row>
    <row r="120" spans="1:5" x14ac:dyDescent="0.2">
      <c r="A120" s="20" t="s">
        <v>715</v>
      </c>
      <c r="B120" s="20" t="s">
        <v>322</v>
      </c>
      <c r="C120" s="20" t="s">
        <v>580</v>
      </c>
      <c r="D120" s="19">
        <v>3</v>
      </c>
      <c r="E120" s="20" t="s">
        <v>710</v>
      </c>
    </row>
    <row r="121" spans="1:5" x14ac:dyDescent="0.2">
      <c r="A121" s="20" t="s">
        <v>716</v>
      </c>
      <c r="B121" s="20" t="s">
        <v>321</v>
      </c>
      <c r="C121" s="20" t="s">
        <v>580</v>
      </c>
      <c r="D121" s="19">
        <v>3</v>
      </c>
      <c r="E121" s="20" t="s">
        <v>710</v>
      </c>
    </row>
    <row r="122" spans="1:5" x14ac:dyDescent="0.2">
      <c r="A122" s="20" t="s">
        <v>717</v>
      </c>
      <c r="B122" s="20" t="s">
        <v>320</v>
      </c>
      <c r="C122" s="20" t="s">
        <v>580</v>
      </c>
      <c r="D122" s="19">
        <v>3</v>
      </c>
      <c r="E122" s="20" t="s">
        <v>710</v>
      </c>
    </row>
    <row r="123" spans="1:5" x14ac:dyDescent="0.2">
      <c r="A123" s="20" t="s">
        <v>718</v>
      </c>
      <c r="B123" s="20" t="s">
        <v>319</v>
      </c>
      <c r="C123" s="20" t="s">
        <v>580</v>
      </c>
      <c r="D123" s="19">
        <v>3</v>
      </c>
      <c r="E123" s="20" t="s">
        <v>710</v>
      </c>
    </row>
    <row r="124" spans="1:5" x14ac:dyDescent="0.2">
      <c r="A124" s="20" t="s">
        <v>719</v>
      </c>
      <c r="B124" s="20" t="s">
        <v>318</v>
      </c>
      <c r="C124" s="20" t="s">
        <v>580</v>
      </c>
      <c r="D124" s="19">
        <v>3</v>
      </c>
      <c r="E124" s="20" t="s">
        <v>710</v>
      </c>
    </row>
    <row r="125" spans="1:5" x14ac:dyDescent="0.2">
      <c r="A125" s="20" t="s">
        <v>720</v>
      </c>
      <c r="B125" s="20" t="s">
        <v>317</v>
      </c>
      <c r="C125" s="20" t="s">
        <v>580</v>
      </c>
      <c r="D125" s="19">
        <v>3</v>
      </c>
      <c r="E125" s="20" t="s">
        <v>710</v>
      </c>
    </row>
    <row r="126" spans="1:5" x14ac:dyDescent="0.2">
      <c r="A126" s="20" t="s">
        <v>721</v>
      </c>
      <c r="B126" s="20" t="s">
        <v>722</v>
      </c>
      <c r="C126" s="20" t="s">
        <v>576</v>
      </c>
      <c r="D126" s="19">
        <v>2</v>
      </c>
      <c r="E126" s="20" t="s">
        <v>698</v>
      </c>
    </row>
    <row r="127" spans="1:5" x14ac:dyDescent="0.2">
      <c r="A127" s="20" t="s">
        <v>723</v>
      </c>
      <c r="B127" s="20" t="s">
        <v>316</v>
      </c>
      <c r="C127" s="20" t="s">
        <v>580</v>
      </c>
      <c r="D127" s="19">
        <v>3</v>
      </c>
      <c r="E127" s="20" t="s">
        <v>721</v>
      </c>
    </row>
    <row r="128" spans="1:5" x14ac:dyDescent="0.2">
      <c r="A128" s="20" t="s">
        <v>724</v>
      </c>
      <c r="B128" s="20" t="s">
        <v>315</v>
      </c>
      <c r="C128" s="20" t="s">
        <v>580</v>
      </c>
      <c r="D128" s="19">
        <v>3</v>
      </c>
      <c r="E128" s="20" t="s">
        <v>721</v>
      </c>
    </row>
    <row r="129" spans="1:5" x14ac:dyDescent="0.2">
      <c r="A129" s="20" t="s">
        <v>725</v>
      </c>
      <c r="B129" s="20" t="s">
        <v>314</v>
      </c>
      <c r="C129" s="20" t="s">
        <v>580</v>
      </c>
      <c r="D129" s="19">
        <v>3</v>
      </c>
      <c r="E129" s="20" t="s">
        <v>721</v>
      </c>
    </row>
    <row r="130" spans="1:5" x14ac:dyDescent="0.2">
      <c r="A130" s="20" t="s">
        <v>726</v>
      </c>
      <c r="B130" s="20" t="s">
        <v>727</v>
      </c>
      <c r="C130" s="20" t="s">
        <v>580</v>
      </c>
      <c r="D130" s="19">
        <v>3</v>
      </c>
      <c r="E130" s="20" t="s">
        <v>721</v>
      </c>
    </row>
    <row r="131" spans="1:5" x14ac:dyDescent="0.2">
      <c r="A131" s="20" t="s">
        <v>728</v>
      </c>
      <c r="B131" s="20" t="s">
        <v>313</v>
      </c>
      <c r="C131" s="20" t="s">
        <v>580</v>
      </c>
      <c r="D131" s="19">
        <v>3</v>
      </c>
      <c r="E131" s="20" t="s">
        <v>721</v>
      </c>
    </row>
    <row r="132" spans="1:5" x14ac:dyDescent="0.2">
      <c r="A132" s="20" t="s">
        <v>729</v>
      </c>
      <c r="B132" s="20" t="s">
        <v>312</v>
      </c>
      <c r="C132" s="20" t="s">
        <v>580</v>
      </c>
      <c r="D132" s="19">
        <v>3</v>
      </c>
      <c r="E132" s="20" t="s">
        <v>721</v>
      </c>
    </row>
    <row r="133" spans="1:5" x14ac:dyDescent="0.2">
      <c r="A133" s="20" t="s">
        <v>730</v>
      </c>
      <c r="B133" s="20" t="s">
        <v>311</v>
      </c>
      <c r="C133" s="20" t="s">
        <v>580</v>
      </c>
      <c r="D133" s="19">
        <v>3</v>
      </c>
      <c r="E133" s="20" t="s">
        <v>721</v>
      </c>
    </row>
    <row r="134" spans="1:5" x14ac:dyDescent="0.2">
      <c r="A134" s="20" t="s">
        <v>731</v>
      </c>
      <c r="B134" s="20" t="s">
        <v>310</v>
      </c>
      <c r="C134" s="20" t="s">
        <v>580</v>
      </c>
      <c r="D134" s="19">
        <v>3</v>
      </c>
      <c r="E134" s="20" t="s">
        <v>721</v>
      </c>
    </row>
    <row r="135" spans="1:5" x14ac:dyDescent="0.2">
      <c r="A135" s="20" t="s">
        <v>732</v>
      </c>
      <c r="B135" s="20" t="s">
        <v>309</v>
      </c>
      <c r="C135" s="20" t="s">
        <v>580</v>
      </c>
      <c r="D135" s="19">
        <v>3</v>
      </c>
      <c r="E135" s="20" t="s">
        <v>721</v>
      </c>
    </row>
    <row r="136" spans="1:5" x14ac:dyDescent="0.2">
      <c r="A136" s="20" t="s">
        <v>733</v>
      </c>
      <c r="B136" s="20" t="s">
        <v>308</v>
      </c>
      <c r="C136" s="20" t="s">
        <v>576</v>
      </c>
      <c r="D136" s="19">
        <v>2</v>
      </c>
      <c r="E136" s="20" t="s">
        <v>698</v>
      </c>
    </row>
    <row r="137" spans="1:5" x14ac:dyDescent="0.2">
      <c r="A137" s="20" t="s">
        <v>734</v>
      </c>
      <c r="B137" s="20" t="s">
        <v>307</v>
      </c>
      <c r="C137" s="20" t="s">
        <v>580</v>
      </c>
      <c r="D137" s="19">
        <v>3</v>
      </c>
      <c r="E137" s="20" t="s">
        <v>733</v>
      </c>
    </row>
    <row r="138" spans="1:5" x14ac:dyDescent="0.2">
      <c r="A138" s="20" t="s">
        <v>735</v>
      </c>
      <c r="B138" s="20" t="s">
        <v>306</v>
      </c>
      <c r="C138" s="20" t="s">
        <v>580</v>
      </c>
      <c r="D138" s="19">
        <v>3</v>
      </c>
      <c r="E138" s="20" t="s">
        <v>733</v>
      </c>
    </row>
    <row r="139" spans="1:5" x14ac:dyDescent="0.2">
      <c r="A139" s="20" t="s">
        <v>736</v>
      </c>
      <c r="B139" s="20" t="s">
        <v>305</v>
      </c>
      <c r="C139" s="20" t="s">
        <v>580</v>
      </c>
      <c r="D139" s="19">
        <v>3</v>
      </c>
      <c r="E139" s="20" t="s">
        <v>733</v>
      </c>
    </row>
    <row r="140" spans="1:5" x14ac:dyDescent="0.2">
      <c r="A140" s="20" t="s">
        <v>737</v>
      </c>
      <c r="B140" s="20" t="s">
        <v>304</v>
      </c>
      <c r="C140" s="20" t="s">
        <v>580</v>
      </c>
      <c r="D140" s="19">
        <v>3</v>
      </c>
      <c r="E140" s="20" t="s">
        <v>733</v>
      </c>
    </row>
    <row r="141" spans="1:5" x14ac:dyDescent="0.2">
      <c r="A141" s="20" t="s">
        <v>738</v>
      </c>
      <c r="B141" s="20" t="s">
        <v>303</v>
      </c>
      <c r="C141" s="20" t="s">
        <v>580</v>
      </c>
      <c r="D141" s="19">
        <v>3</v>
      </c>
      <c r="E141" s="20" t="s">
        <v>733</v>
      </c>
    </row>
    <row r="142" spans="1:5" x14ac:dyDescent="0.2">
      <c r="A142" s="20" t="s">
        <v>739</v>
      </c>
      <c r="B142" s="20" t="s">
        <v>302</v>
      </c>
      <c r="C142" s="20" t="s">
        <v>580</v>
      </c>
      <c r="D142" s="19">
        <v>3</v>
      </c>
      <c r="E142" s="20" t="s">
        <v>733</v>
      </c>
    </row>
    <row r="143" spans="1:5" x14ac:dyDescent="0.2">
      <c r="A143" s="20" t="s">
        <v>740</v>
      </c>
      <c r="B143" s="20" t="s">
        <v>301</v>
      </c>
      <c r="C143" s="20" t="s">
        <v>580</v>
      </c>
      <c r="D143" s="19">
        <v>3</v>
      </c>
      <c r="E143" s="20" t="s">
        <v>733</v>
      </c>
    </row>
    <row r="144" spans="1:5" x14ac:dyDescent="0.2">
      <c r="A144" s="20" t="s">
        <v>741</v>
      </c>
      <c r="B144" s="20" t="s">
        <v>300</v>
      </c>
      <c r="C144" s="20" t="s">
        <v>580</v>
      </c>
      <c r="D144" s="19">
        <v>3</v>
      </c>
      <c r="E144" s="20" t="s">
        <v>733</v>
      </c>
    </row>
    <row r="145" spans="1:5" x14ac:dyDescent="0.2">
      <c r="A145" s="20" t="s">
        <v>742</v>
      </c>
      <c r="B145" s="20" t="s">
        <v>299</v>
      </c>
      <c r="C145" s="20" t="s">
        <v>580</v>
      </c>
      <c r="D145" s="19">
        <v>3</v>
      </c>
      <c r="E145" s="20" t="s">
        <v>733</v>
      </c>
    </row>
    <row r="146" spans="1:5" x14ac:dyDescent="0.2">
      <c r="A146" s="20" t="s">
        <v>743</v>
      </c>
      <c r="B146" s="20" t="s">
        <v>744</v>
      </c>
      <c r="C146" s="20" t="s">
        <v>576</v>
      </c>
      <c r="D146" s="19">
        <v>2</v>
      </c>
      <c r="E146" s="20" t="s">
        <v>698</v>
      </c>
    </row>
    <row r="147" spans="1:5" x14ac:dyDescent="0.2">
      <c r="A147" s="20" t="s">
        <v>745</v>
      </c>
      <c r="B147" s="20" t="s">
        <v>298</v>
      </c>
      <c r="C147" s="20" t="s">
        <v>580</v>
      </c>
      <c r="D147" s="19">
        <v>3</v>
      </c>
      <c r="E147" s="20" t="s">
        <v>743</v>
      </c>
    </row>
    <row r="148" spans="1:5" x14ac:dyDescent="0.2">
      <c r="A148" s="20" t="s">
        <v>746</v>
      </c>
      <c r="B148" s="20" t="s">
        <v>297</v>
      </c>
      <c r="C148" s="20" t="s">
        <v>580</v>
      </c>
      <c r="D148" s="19">
        <v>3</v>
      </c>
      <c r="E148" s="20" t="s">
        <v>743</v>
      </c>
    </row>
    <row r="149" spans="1:5" x14ac:dyDescent="0.2">
      <c r="A149" s="20" t="s">
        <v>747</v>
      </c>
      <c r="B149" s="20" t="s">
        <v>296</v>
      </c>
      <c r="C149" s="20" t="s">
        <v>580</v>
      </c>
      <c r="D149" s="19">
        <v>3</v>
      </c>
      <c r="E149" s="20" t="s">
        <v>743</v>
      </c>
    </row>
    <row r="150" spans="1:5" x14ac:dyDescent="0.2">
      <c r="A150" s="20" t="s">
        <v>748</v>
      </c>
      <c r="B150" s="20" t="s">
        <v>295</v>
      </c>
      <c r="C150" s="20" t="s">
        <v>580</v>
      </c>
      <c r="D150" s="19">
        <v>3</v>
      </c>
      <c r="E150" s="20" t="s">
        <v>743</v>
      </c>
    </row>
    <row r="151" spans="1:5" x14ac:dyDescent="0.2">
      <c r="A151" s="20" t="s">
        <v>749</v>
      </c>
      <c r="B151" s="20" t="s">
        <v>294</v>
      </c>
      <c r="C151" s="20" t="s">
        <v>580</v>
      </c>
      <c r="D151" s="19">
        <v>3</v>
      </c>
      <c r="E151" s="20" t="s">
        <v>743</v>
      </c>
    </row>
    <row r="152" spans="1:5" x14ac:dyDescent="0.2">
      <c r="A152" s="20" t="s">
        <v>750</v>
      </c>
      <c r="B152" s="20" t="s">
        <v>293</v>
      </c>
      <c r="C152" s="20" t="s">
        <v>580</v>
      </c>
      <c r="D152" s="19">
        <v>3</v>
      </c>
      <c r="E152" s="20" t="s">
        <v>743</v>
      </c>
    </row>
    <row r="153" spans="1:5" x14ac:dyDescent="0.2">
      <c r="A153" s="20" t="s">
        <v>751</v>
      </c>
      <c r="B153" s="20" t="s">
        <v>292</v>
      </c>
      <c r="C153" s="20" t="s">
        <v>580</v>
      </c>
      <c r="D153" s="19">
        <v>3</v>
      </c>
      <c r="E153" s="20" t="s">
        <v>743</v>
      </c>
    </row>
    <row r="154" spans="1:5" x14ac:dyDescent="0.2">
      <c r="A154" s="20" t="s">
        <v>752</v>
      </c>
      <c r="B154" s="20" t="s">
        <v>291</v>
      </c>
      <c r="C154" s="20" t="s">
        <v>580</v>
      </c>
      <c r="D154" s="19">
        <v>3</v>
      </c>
      <c r="E154" s="20" t="s">
        <v>743</v>
      </c>
    </row>
    <row r="155" spans="1:5" x14ac:dyDescent="0.2">
      <c r="A155" s="20" t="s">
        <v>753</v>
      </c>
      <c r="B155" s="20" t="s">
        <v>290</v>
      </c>
      <c r="C155" s="20" t="s">
        <v>580</v>
      </c>
      <c r="D155" s="19">
        <v>3</v>
      </c>
      <c r="E155" s="20" t="s">
        <v>743</v>
      </c>
    </row>
    <row r="156" spans="1:5" x14ac:dyDescent="0.2">
      <c r="A156" s="20" t="s">
        <v>754</v>
      </c>
      <c r="B156" s="20" t="s">
        <v>755</v>
      </c>
      <c r="C156" s="20" t="s">
        <v>576</v>
      </c>
      <c r="D156" s="19">
        <v>2</v>
      </c>
      <c r="E156" s="20" t="s">
        <v>698</v>
      </c>
    </row>
    <row r="157" spans="1:5" x14ac:dyDescent="0.2">
      <c r="A157" s="20" t="s">
        <v>756</v>
      </c>
      <c r="B157" s="20" t="s">
        <v>289</v>
      </c>
      <c r="C157" s="20" t="s">
        <v>580</v>
      </c>
      <c r="D157" s="19">
        <v>3</v>
      </c>
      <c r="E157" s="20" t="s">
        <v>754</v>
      </c>
    </row>
    <row r="158" spans="1:5" x14ac:dyDescent="0.2">
      <c r="A158" s="20" t="s">
        <v>757</v>
      </c>
      <c r="B158" s="20" t="s">
        <v>288</v>
      </c>
      <c r="C158" s="20" t="s">
        <v>580</v>
      </c>
      <c r="D158" s="19">
        <v>3</v>
      </c>
      <c r="E158" s="20" t="s">
        <v>754</v>
      </c>
    </row>
    <row r="159" spans="1:5" x14ac:dyDescent="0.2">
      <c r="A159" s="20" t="s">
        <v>758</v>
      </c>
      <c r="B159" s="20" t="s">
        <v>287</v>
      </c>
      <c r="C159" s="20" t="s">
        <v>580</v>
      </c>
      <c r="D159" s="19">
        <v>3</v>
      </c>
      <c r="E159" s="20" t="s">
        <v>754</v>
      </c>
    </row>
    <row r="160" spans="1:5" x14ac:dyDescent="0.2">
      <c r="A160" s="20" t="s">
        <v>759</v>
      </c>
      <c r="B160" s="20" t="s">
        <v>286</v>
      </c>
      <c r="C160" s="20" t="s">
        <v>580</v>
      </c>
      <c r="D160" s="19">
        <v>3</v>
      </c>
      <c r="E160" s="20" t="s">
        <v>754</v>
      </c>
    </row>
    <row r="161" spans="1:5" x14ac:dyDescent="0.2">
      <c r="A161" s="20" t="s">
        <v>760</v>
      </c>
      <c r="B161" s="20" t="s">
        <v>285</v>
      </c>
      <c r="C161" s="20" t="s">
        <v>580</v>
      </c>
      <c r="D161" s="19">
        <v>3</v>
      </c>
      <c r="E161" s="20" t="s">
        <v>754</v>
      </c>
    </row>
    <row r="162" spans="1:5" x14ac:dyDescent="0.2">
      <c r="A162" s="20" t="s">
        <v>761</v>
      </c>
      <c r="B162" s="20" t="s">
        <v>284</v>
      </c>
      <c r="C162" s="20" t="s">
        <v>580</v>
      </c>
      <c r="D162" s="19">
        <v>3</v>
      </c>
      <c r="E162" s="20" t="s">
        <v>754</v>
      </c>
    </row>
    <row r="163" spans="1:5" x14ac:dyDescent="0.2">
      <c r="A163" s="20" t="s">
        <v>762</v>
      </c>
      <c r="B163" s="20" t="s">
        <v>283</v>
      </c>
      <c r="C163" s="20" t="s">
        <v>580</v>
      </c>
      <c r="D163" s="19">
        <v>3</v>
      </c>
      <c r="E163" s="20" t="s">
        <v>754</v>
      </c>
    </row>
    <row r="164" spans="1:5" x14ac:dyDescent="0.2">
      <c r="A164" s="20" t="s">
        <v>763</v>
      </c>
      <c r="B164" s="20" t="s">
        <v>764</v>
      </c>
      <c r="C164" s="20" t="s">
        <v>576</v>
      </c>
      <c r="D164" s="19">
        <v>2</v>
      </c>
      <c r="E164" s="20" t="s">
        <v>698</v>
      </c>
    </row>
    <row r="165" spans="1:5" x14ac:dyDescent="0.2">
      <c r="A165" s="20" t="s">
        <v>765</v>
      </c>
      <c r="B165" s="20" t="s">
        <v>282</v>
      </c>
      <c r="C165" s="20" t="s">
        <v>580</v>
      </c>
      <c r="D165" s="19">
        <v>3</v>
      </c>
      <c r="E165" s="20" t="s">
        <v>763</v>
      </c>
    </row>
    <row r="166" spans="1:5" x14ac:dyDescent="0.2">
      <c r="A166" s="20" t="s">
        <v>766</v>
      </c>
      <c r="B166" s="20" t="s">
        <v>281</v>
      </c>
      <c r="C166" s="20" t="s">
        <v>580</v>
      </c>
      <c r="D166" s="19">
        <v>3</v>
      </c>
      <c r="E166" s="20" t="s">
        <v>763</v>
      </c>
    </row>
    <row r="167" spans="1:5" x14ac:dyDescent="0.2">
      <c r="A167" s="20" t="s">
        <v>767</v>
      </c>
      <c r="B167" s="20" t="s">
        <v>280</v>
      </c>
      <c r="C167" s="20" t="s">
        <v>580</v>
      </c>
      <c r="D167" s="19">
        <v>3</v>
      </c>
      <c r="E167" s="20" t="s">
        <v>763</v>
      </c>
    </row>
    <row r="168" spans="1:5" x14ac:dyDescent="0.2">
      <c r="A168" s="20" t="s">
        <v>768</v>
      </c>
      <c r="B168" s="20" t="s">
        <v>279</v>
      </c>
      <c r="C168" s="20" t="s">
        <v>580</v>
      </c>
      <c r="D168" s="19">
        <v>3</v>
      </c>
      <c r="E168" s="20" t="s">
        <v>763</v>
      </c>
    </row>
    <row r="169" spans="1:5" x14ac:dyDescent="0.2">
      <c r="A169" s="20" t="s">
        <v>769</v>
      </c>
      <c r="B169" s="20" t="s">
        <v>278</v>
      </c>
      <c r="C169" s="20" t="s">
        <v>580</v>
      </c>
      <c r="D169" s="19">
        <v>3</v>
      </c>
      <c r="E169" s="20" t="s">
        <v>763</v>
      </c>
    </row>
    <row r="170" spans="1:5" x14ac:dyDescent="0.2">
      <c r="A170" s="20" t="s">
        <v>770</v>
      </c>
      <c r="B170" s="20" t="s">
        <v>277</v>
      </c>
      <c r="C170" s="20" t="s">
        <v>580</v>
      </c>
      <c r="D170" s="19">
        <v>3</v>
      </c>
      <c r="E170" s="20" t="s">
        <v>763</v>
      </c>
    </row>
    <row r="171" spans="1:5" x14ac:dyDescent="0.2">
      <c r="A171" s="20" t="s">
        <v>771</v>
      </c>
      <c r="B171" s="20" t="s">
        <v>276</v>
      </c>
      <c r="C171" s="20" t="s">
        <v>580</v>
      </c>
      <c r="D171" s="19">
        <v>3</v>
      </c>
      <c r="E171" s="20" t="s">
        <v>763</v>
      </c>
    </row>
    <row r="172" spans="1:5" x14ac:dyDescent="0.2">
      <c r="A172" s="20" t="s">
        <v>772</v>
      </c>
      <c r="B172" s="20" t="s">
        <v>275</v>
      </c>
      <c r="C172" s="20" t="s">
        <v>580</v>
      </c>
      <c r="D172" s="19">
        <v>3</v>
      </c>
      <c r="E172" s="20" t="s">
        <v>763</v>
      </c>
    </row>
    <row r="173" spans="1:5" x14ac:dyDescent="0.2">
      <c r="A173" s="20" t="s">
        <v>773</v>
      </c>
      <c r="B173" s="20" t="s">
        <v>274</v>
      </c>
      <c r="C173" s="20" t="s">
        <v>580</v>
      </c>
      <c r="D173" s="19">
        <v>3</v>
      </c>
      <c r="E173" s="20" t="s">
        <v>763</v>
      </c>
    </row>
    <row r="174" spans="1:5" x14ac:dyDescent="0.2">
      <c r="A174" s="20" t="s">
        <v>774</v>
      </c>
      <c r="B174" s="20" t="s">
        <v>273</v>
      </c>
      <c r="C174" s="20" t="s">
        <v>576</v>
      </c>
      <c r="D174" s="19">
        <v>2</v>
      </c>
      <c r="E174" s="20" t="s">
        <v>698</v>
      </c>
    </row>
    <row r="175" spans="1:5" x14ac:dyDescent="0.2">
      <c r="A175" s="20" t="s">
        <v>775</v>
      </c>
      <c r="B175" s="20" t="s">
        <v>272</v>
      </c>
      <c r="C175" s="20" t="s">
        <v>580</v>
      </c>
      <c r="D175" s="19">
        <v>3</v>
      </c>
      <c r="E175" s="20" t="s">
        <v>774</v>
      </c>
    </row>
    <row r="176" spans="1:5" x14ac:dyDescent="0.2">
      <c r="A176" s="20" t="s">
        <v>776</v>
      </c>
      <c r="B176" s="20" t="s">
        <v>271</v>
      </c>
      <c r="C176" s="20" t="s">
        <v>580</v>
      </c>
      <c r="D176" s="19">
        <v>3</v>
      </c>
      <c r="E176" s="20" t="s">
        <v>774</v>
      </c>
    </row>
    <row r="177" spans="1:5" x14ac:dyDescent="0.2">
      <c r="A177" s="20" t="s">
        <v>777</v>
      </c>
      <c r="B177" s="20" t="s">
        <v>270</v>
      </c>
      <c r="C177" s="20" t="s">
        <v>580</v>
      </c>
      <c r="D177" s="19">
        <v>3</v>
      </c>
      <c r="E177" s="20" t="s">
        <v>774</v>
      </c>
    </row>
    <row r="178" spans="1:5" x14ac:dyDescent="0.2">
      <c r="A178" s="20" t="s">
        <v>778</v>
      </c>
      <c r="B178" s="20" t="s">
        <v>269</v>
      </c>
      <c r="C178" s="20" t="s">
        <v>580</v>
      </c>
      <c r="D178" s="19">
        <v>3</v>
      </c>
      <c r="E178" s="20" t="s">
        <v>774</v>
      </c>
    </row>
    <row r="179" spans="1:5" x14ac:dyDescent="0.2">
      <c r="A179" s="20" t="s">
        <v>779</v>
      </c>
      <c r="B179" s="20" t="s">
        <v>268</v>
      </c>
      <c r="C179" s="20" t="s">
        <v>580</v>
      </c>
      <c r="D179" s="19">
        <v>3</v>
      </c>
      <c r="E179" s="20" t="s">
        <v>774</v>
      </c>
    </row>
    <row r="180" spans="1:5" x14ac:dyDescent="0.2">
      <c r="A180" s="20" t="s">
        <v>780</v>
      </c>
      <c r="B180" s="20" t="s">
        <v>267</v>
      </c>
      <c r="C180" s="20" t="s">
        <v>576</v>
      </c>
      <c r="D180" s="19">
        <v>2</v>
      </c>
      <c r="E180" s="20" t="s">
        <v>698</v>
      </c>
    </row>
    <row r="181" spans="1:5" x14ac:dyDescent="0.2">
      <c r="A181" s="20" t="s">
        <v>781</v>
      </c>
      <c r="B181" s="20" t="s">
        <v>266</v>
      </c>
      <c r="C181" s="20" t="s">
        <v>580</v>
      </c>
      <c r="D181" s="19">
        <v>3</v>
      </c>
      <c r="E181" s="20" t="s">
        <v>780</v>
      </c>
    </row>
    <row r="182" spans="1:5" x14ac:dyDescent="0.2">
      <c r="A182" s="20" t="s">
        <v>782</v>
      </c>
      <c r="B182" s="20" t="s">
        <v>265</v>
      </c>
      <c r="C182" s="20" t="s">
        <v>580</v>
      </c>
      <c r="D182" s="19">
        <v>3</v>
      </c>
      <c r="E182" s="20" t="s">
        <v>780</v>
      </c>
    </row>
    <row r="183" spans="1:5" x14ac:dyDescent="0.2">
      <c r="A183" s="20" t="s">
        <v>783</v>
      </c>
      <c r="B183" s="20" t="s">
        <v>264</v>
      </c>
      <c r="C183" s="20" t="s">
        <v>580</v>
      </c>
      <c r="D183" s="19">
        <v>3</v>
      </c>
      <c r="E183" s="20" t="s">
        <v>780</v>
      </c>
    </row>
    <row r="184" spans="1:5" x14ac:dyDescent="0.2">
      <c r="A184" s="20" t="s">
        <v>784</v>
      </c>
      <c r="B184" s="20" t="s">
        <v>263</v>
      </c>
      <c r="C184" s="20" t="s">
        <v>580</v>
      </c>
      <c r="D184" s="19">
        <v>3</v>
      </c>
      <c r="E184" s="20" t="s">
        <v>780</v>
      </c>
    </row>
    <row r="185" spans="1:5" x14ac:dyDescent="0.2">
      <c r="A185" s="20" t="s">
        <v>785</v>
      </c>
      <c r="B185" s="20" t="s">
        <v>262</v>
      </c>
      <c r="C185" s="20" t="s">
        <v>580</v>
      </c>
      <c r="D185" s="19">
        <v>3</v>
      </c>
      <c r="E185" s="20" t="s">
        <v>780</v>
      </c>
    </row>
    <row r="186" spans="1:5" x14ac:dyDescent="0.2">
      <c r="A186" s="20" t="s">
        <v>786</v>
      </c>
      <c r="B186" s="20" t="s">
        <v>261</v>
      </c>
      <c r="C186" s="20" t="s">
        <v>580</v>
      </c>
      <c r="D186" s="19">
        <v>3</v>
      </c>
      <c r="E186" s="20" t="s">
        <v>780</v>
      </c>
    </row>
    <row r="187" spans="1:5" x14ac:dyDescent="0.2">
      <c r="A187" s="20" t="s">
        <v>787</v>
      </c>
      <c r="B187" s="20" t="s">
        <v>788</v>
      </c>
      <c r="C187" s="20" t="s">
        <v>580</v>
      </c>
      <c r="D187" s="19">
        <v>3</v>
      </c>
      <c r="E187" s="20" t="s">
        <v>780</v>
      </c>
    </row>
    <row r="188" spans="1:5" x14ac:dyDescent="0.2">
      <c r="A188" s="20" t="s">
        <v>789</v>
      </c>
      <c r="B188" s="20" t="s">
        <v>790</v>
      </c>
      <c r="C188" s="20" t="s">
        <v>580</v>
      </c>
      <c r="D188" s="19">
        <v>3</v>
      </c>
      <c r="E188" s="20" t="s">
        <v>780</v>
      </c>
    </row>
    <row r="189" spans="1:5" x14ac:dyDescent="0.2">
      <c r="A189" s="20" t="s">
        <v>791</v>
      </c>
      <c r="B189" s="20" t="s">
        <v>259</v>
      </c>
      <c r="C189" s="20" t="s">
        <v>576</v>
      </c>
      <c r="D189" s="19">
        <v>3</v>
      </c>
      <c r="E189" s="20" t="s">
        <v>780</v>
      </c>
    </row>
    <row r="190" spans="1:5" x14ac:dyDescent="0.2">
      <c r="A190" s="20" t="s">
        <v>792</v>
      </c>
      <c r="B190" s="20" t="s">
        <v>258</v>
      </c>
      <c r="C190" s="20" t="s">
        <v>576</v>
      </c>
      <c r="D190" s="19">
        <v>1</v>
      </c>
      <c r="E190" s="20"/>
    </row>
    <row r="191" spans="1:5" x14ac:dyDescent="0.2">
      <c r="A191" s="20" t="s">
        <v>793</v>
      </c>
      <c r="B191" s="20" t="s">
        <v>794</v>
      </c>
      <c r="C191" s="20" t="s">
        <v>576</v>
      </c>
      <c r="D191" s="19">
        <v>2</v>
      </c>
      <c r="E191" s="20" t="s">
        <v>792</v>
      </c>
    </row>
    <row r="192" spans="1:5" x14ac:dyDescent="0.2">
      <c r="A192" s="20" t="s">
        <v>795</v>
      </c>
      <c r="B192" s="20" t="s">
        <v>257</v>
      </c>
      <c r="C192" s="20" t="s">
        <v>580</v>
      </c>
      <c r="D192" s="19">
        <v>3</v>
      </c>
      <c r="E192" s="20" t="s">
        <v>793</v>
      </c>
    </row>
    <row r="193" spans="1:5" x14ac:dyDescent="0.2">
      <c r="A193" s="20" t="s">
        <v>796</v>
      </c>
      <c r="B193" s="20" t="s">
        <v>256</v>
      </c>
      <c r="C193" s="20" t="s">
        <v>580</v>
      </c>
      <c r="D193" s="19">
        <v>3</v>
      </c>
      <c r="E193" s="20" t="s">
        <v>793</v>
      </c>
    </row>
    <row r="194" spans="1:5" x14ac:dyDescent="0.2">
      <c r="A194" s="20" t="s">
        <v>797</v>
      </c>
      <c r="B194" s="20" t="s">
        <v>255</v>
      </c>
      <c r="C194" s="20" t="s">
        <v>580</v>
      </c>
      <c r="D194" s="19">
        <v>3</v>
      </c>
      <c r="E194" s="20" t="s">
        <v>793</v>
      </c>
    </row>
    <row r="195" spans="1:5" x14ac:dyDescent="0.2">
      <c r="A195" s="20" t="s">
        <v>798</v>
      </c>
      <c r="B195" s="20" t="s">
        <v>799</v>
      </c>
      <c r="C195" s="20" t="s">
        <v>580</v>
      </c>
      <c r="D195" s="19">
        <v>3</v>
      </c>
      <c r="E195" s="20" t="s">
        <v>793</v>
      </c>
    </row>
    <row r="196" spans="1:5" x14ac:dyDescent="0.2">
      <c r="A196" s="20" t="s">
        <v>800</v>
      </c>
      <c r="B196" s="20" t="s">
        <v>254</v>
      </c>
      <c r="C196" s="20" t="s">
        <v>580</v>
      </c>
      <c r="D196" s="19">
        <v>3</v>
      </c>
      <c r="E196" s="20" t="s">
        <v>793</v>
      </c>
    </row>
    <row r="197" spans="1:5" x14ac:dyDescent="0.2">
      <c r="A197" s="20" t="s">
        <v>801</v>
      </c>
      <c r="B197" s="20" t="s">
        <v>253</v>
      </c>
      <c r="C197" s="20" t="s">
        <v>580</v>
      </c>
      <c r="D197" s="19">
        <v>3</v>
      </c>
      <c r="E197" s="20" t="s">
        <v>793</v>
      </c>
    </row>
    <row r="198" spans="1:5" x14ac:dyDescent="0.2">
      <c r="A198" s="20" t="s">
        <v>802</v>
      </c>
      <c r="B198" s="20" t="s">
        <v>252</v>
      </c>
      <c r="C198" s="20" t="s">
        <v>580</v>
      </c>
      <c r="D198" s="19">
        <v>3</v>
      </c>
      <c r="E198" s="20" t="s">
        <v>793</v>
      </c>
    </row>
    <row r="199" spans="1:5" x14ac:dyDescent="0.2">
      <c r="A199" s="20" t="s">
        <v>803</v>
      </c>
      <c r="B199" s="20" t="s">
        <v>251</v>
      </c>
      <c r="C199" s="20" t="s">
        <v>580</v>
      </c>
      <c r="D199" s="19">
        <v>3</v>
      </c>
      <c r="E199" s="20" t="s">
        <v>793</v>
      </c>
    </row>
    <row r="200" spans="1:5" x14ac:dyDescent="0.2">
      <c r="A200" s="20" t="s">
        <v>804</v>
      </c>
      <c r="B200" s="20" t="s">
        <v>250</v>
      </c>
      <c r="C200" s="20" t="s">
        <v>580</v>
      </c>
      <c r="D200" s="19">
        <v>3</v>
      </c>
      <c r="E200" s="20" t="s">
        <v>793</v>
      </c>
    </row>
    <row r="201" spans="1:5" x14ac:dyDescent="0.2">
      <c r="A201" s="20" t="s">
        <v>805</v>
      </c>
      <c r="B201" s="20" t="s">
        <v>806</v>
      </c>
      <c r="C201" s="20" t="s">
        <v>576</v>
      </c>
      <c r="D201" s="19">
        <v>2</v>
      </c>
      <c r="E201" s="20" t="s">
        <v>792</v>
      </c>
    </row>
    <row r="202" spans="1:5" x14ac:dyDescent="0.2">
      <c r="A202" s="20" t="s">
        <v>807</v>
      </c>
      <c r="B202" s="20" t="s">
        <v>249</v>
      </c>
      <c r="C202" s="20" t="s">
        <v>580</v>
      </c>
      <c r="D202" s="19">
        <v>3</v>
      </c>
      <c r="E202" s="20" t="s">
        <v>805</v>
      </c>
    </row>
    <row r="203" spans="1:5" x14ac:dyDescent="0.2">
      <c r="A203" s="20" t="s">
        <v>808</v>
      </c>
      <c r="B203" s="20" t="s">
        <v>248</v>
      </c>
      <c r="C203" s="20" t="s">
        <v>580</v>
      </c>
      <c r="D203" s="19">
        <v>3</v>
      </c>
      <c r="E203" s="20" t="s">
        <v>805</v>
      </c>
    </row>
    <row r="204" spans="1:5" x14ac:dyDescent="0.2">
      <c r="A204" s="20" t="s">
        <v>809</v>
      </c>
      <c r="B204" s="20" t="s">
        <v>247</v>
      </c>
      <c r="C204" s="20" t="s">
        <v>580</v>
      </c>
      <c r="D204" s="19">
        <v>3</v>
      </c>
      <c r="E204" s="20" t="s">
        <v>805</v>
      </c>
    </row>
    <row r="205" spans="1:5" x14ac:dyDescent="0.2">
      <c r="A205" s="20" t="s">
        <v>810</v>
      </c>
      <c r="B205" s="20" t="s">
        <v>246</v>
      </c>
      <c r="C205" s="20" t="s">
        <v>580</v>
      </c>
      <c r="D205" s="19">
        <v>3</v>
      </c>
      <c r="E205" s="20" t="s">
        <v>805</v>
      </c>
    </row>
    <row r="206" spans="1:5" x14ac:dyDescent="0.2">
      <c r="A206" s="20" t="s">
        <v>811</v>
      </c>
      <c r="B206" s="20" t="s">
        <v>245</v>
      </c>
      <c r="C206" s="20" t="s">
        <v>580</v>
      </c>
      <c r="D206" s="19">
        <v>3</v>
      </c>
      <c r="E206" s="20" t="s">
        <v>805</v>
      </c>
    </row>
    <row r="207" spans="1:5" x14ac:dyDescent="0.2">
      <c r="A207" s="20" t="s">
        <v>812</v>
      </c>
      <c r="B207" s="20" t="s">
        <v>244</v>
      </c>
      <c r="C207" s="20" t="s">
        <v>576</v>
      </c>
      <c r="D207" s="19">
        <v>2</v>
      </c>
      <c r="E207" s="20" t="s">
        <v>792</v>
      </c>
    </row>
    <row r="208" spans="1:5" x14ac:dyDescent="0.2">
      <c r="A208" s="20" t="s">
        <v>813</v>
      </c>
      <c r="B208" s="20" t="s">
        <v>243</v>
      </c>
      <c r="C208" s="20" t="s">
        <v>580</v>
      </c>
      <c r="D208" s="19">
        <v>3</v>
      </c>
      <c r="E208" s="20" t="s">
        <v>812</v>
      </c>
    </row>
    <row r="209" spans="1:5" x14ac:dyDescent="0.2">
      <c r="A209" s="20" t="s">
        <v>814</v>
      </c>
      <c r="B209" s="20" t="s">
        <v>242</v>
      </c>
      <c r="C209" s="20" t="s">
        <v>580</v>
      </c>
      <c r="D209" s="19">
        <v>3</v>
      </c>
      <c r="E209" s="20" t="s">
        <v>812</v>
      </c>
    </row>
    <row r="210" spans="1:5" x14ac:dyDescent="0.2">
      <c r="A210" s="20" t="s">
        <v>815</v>
      </c>
      <c r="B210" s="20" t="s">
        <v>241</v>
      </c>
      <c r="C210" s="20" t="s">
        <v>580</v>
      </c>
      <c r="D210" s="19">
        <v>3</v>
      </c>
      <c r="E210" s="20" t="s">
        <v>812</v>
      </c>
    </row>
    <row r="211" spans="1:5" x14ac:dyDescent="0.2">
      <c r="A211" s="20" t="s">
        <v>816</v>
      </c>
      <c r="B211" s="20" t="s">
        <v>240</v>
      </c>
      <c r="C211" s="20" t="s">
        <v>580</v>
      </c>
      <c r="D211" s="19">
        <v>3</v>
      </c>
      <c r="E211" s="20" t="s">
        <v>812</v>
      </c>
    </row>
    <row r="212" spans="1:5" x14ac:dyDescent="0.2">
      <c r="A212" s="20" t="s">
        <v>817</v>
      </c>
      <c r="B212" s="20" t="s">
        <v>239</v>
      </c>
      <c r="C212" s="20" t="s">
        <v>580</v>
      </c>
      <c r="D212" s="19">
        <v>3</v>
      </c>
      <c r="E212" s="20" t="s">
        <v>812</v>
      </c>
    </row>
    <row r="213" spans="1:5" x14ac:dyDescent="0.2">
      <c r="A213" s="20" t="s">
        <v>818</v>
      </c>
      <c r="B213" s="20" t="s">
        <v>238</v>
      </c>
      <c r="C213" s="20" t="s">
        <v>580</v>
      </c>
      <c r="D213" s="19">
        <v>3</v>
      </c>
      <c r="E213" s="20" t="s">
        <v>812</v>
      </c>
    </row>
    <row r="214" spans="1:5" x14ac:dyDescent="0.2">
      <c r="A214" s="20" t="s">
        <v>819</v>
      </c>
      <c r="B214" s="20" t="s">
        <v>237</v>
      </c>
      <c r="C214" s="20" t="s">
        <v>580</v>
      </c>
      <c r="D214" s="19">
        <v>3</v>
      </c>
      <c r="E214" s="20" t="s">
        <v>812</v>
      </c>
    </row>
    <row r="215" spans="1:5" x14ac:dyDescent="0.2">
      <c r="A215" s="20" t="s">
        <v>820</v>
      </c>
      <c r="B215" s="20" t="s">
        <v>821</v>
      </c>
      <c r="C215" s="20" t="s">
        <v>580</v>
      </c>
      <c r="D215" s="19">
        <v>3</v>
      </c>
      <c r="E215" s="20" t="s">
        <v>812</v>
      </c>
    </row>
    <row r="216" spans="1:5" x14ac:dyDescent="0.2">
      <c r="A216" s="20" t="s">
        <v>822</v>
      </c>
      <c r="B216" s="20" t="s">
        <v>236</v>
      </c>
      <c r="C216" s="20" t="s">
        <v>580</v>
      </c>
      <c r="D216" s="19">
        <v>3</v>
      </c>
      <c r="E216" s="20" t="s">
        <v>812</v>
      </c>
    </row>
    <row r="217" spans="1:5" x14ac:dyDescent="0.2">
      <c r="A217" s="20" t="s">
        <v>823</v>
      </c>
      <c r="B217" s="20" t="s">
        <v>235</v>
      </c>
      <c r="C217" s="20" t="s">
        <v>576</v>
      </c>
      <c r="D217" s="19">
        <v>2</v>
      </c>
      <c r="E217" s="20" t="s">
        <v>792</v>
      </c>
    </row>
    <row r="218" spans="1:5" x14ac:dyDescent="0.2">
      <c r="A218" s="20" t="s">
        <v>824</v>
      </c>
      <c r="B218" s="20" t="s">
        <v>234</v>
      </c>
      <c r="C218" s="20" t="s">
        <v>580</v>
      </c>
      <c r="D218" s="19">
        <v>3</v>
      </c>
      <c r="E218" s="20" t="s">
        <v>823</v>
      </c>
    </row>
    <row r="219" spans="1:5" x14ac:dyDescent="0.2">
      <c r="A219" s="20" t="s">
        <v>825</v>
      </c>
      <c r="B219" s="20" t="s">
        <v>233</v>
      </c>
      <c r="C219" s="20" t="s">
        <v>580</v>
      </c>
      <c r="D219" s="19">
        <v>3</v>
      </c>
      <c r="E219" s="20" t="s">
        <v>823</v>
      </c>
    </row>
    <row r="220" spans="1:5" x14ac:dyDescent="0.2">
      <c r="A220" s="20" t="s">
        <v>826</v>
      </c>
      <c r="B220" s="20" t="s">
        <v>232</v>
      </c>
      <c r="C220" s="20" t="s">
        <v>580</v>
      </c>
      <c r="D220" s="19">
        <v>3</v>
      </c>
      <c r="E220" s="20" t="s">
        <v>823</v>
      </c>
    </row>
    <row r="221" spans="1:5" x14ac:dyDescent="0.2">
      <c r="A221" s="20" t="s">
        <v>827</v>
      </c>
      <c r="B221" s="20" t="s">
        <v>231</v>
      </c>
      <c r="C221" s="20" t="s">
        <v>580</v>
      </c>
      <c r="D221" s="19">
        <v>3</v>
      </c>
      <c r="E221" s="20" t="s">
        <v>823</v>
      </c>
    </row>
    <row r="222" spans="1:5" x14ac:dyDescent="0.2">
      <c r="A222" s="20" t="s">
        <v>828</v>
      </c>
      <c r="B222" s="20" t="s">
        <v>230</v>
      </c>
      <c r="C222" s="20" t="s">
        <v>580</v>
      </c>
      <c r="D222" s="19">
        <v>3</v>
      </c>
      <c r="E222" s="20" t="s">
        <v>823</v>
      </c>
    </row>
    <row r="223" spans="1:5" x14ac:dyDescent="0.2">
      <c r="A223" s="20" t="s">
        <v>829</v>
      </c>
      <c r="B223" s="20" t="s">
        <v>229</v>
      </c>
      <c r="C223" s="20" t="s">
        <v>580</v>
      </c>
      <c r="D223" s="19">
        <v>3</v>
      </c>
      <c r="E223" s="20" t="s">
        <v>823</v>
      </c>
    </row>
    <row r="224" spans="1:5" x14ac:dyDescent="0.2">
      <c r="A224" s="20" t="s">
        <v>830</v>
      </c>
      <c r="B224" s="20" t="s">
        <v>228</v>
      </c>
      <c r="C224" s="20" t="s">
        <v>580</v>
      </c>
      <c r="D224" s="19">
        <v>3</v>
      </c>
      <c r="E224" s="20" t="s">
        <v>823</v>
      </c>
    </row>
    <row r="225" spans="1:5" x14ac:dyDescent="0.2">
      <c r="A225" s="20" t="s">
        <v>831</v>
      </c>
      <c r="B225" s="20" t="s">
        <v>832</v>
      </c>
      <c r="C225" s="20" t="s">
        <v>580</v>
      </c>
      <c r="D225" s="19">
        <v>3</v>
      </c>
      <c r="E225" s="20" t="s">
        <v>823</v>
      </c>
    </row>
    <row r="226" spans="1:5" x14ac:dyDescent="0.2">
      <c r="A226" s="20" t="s">
        <v>833</v>
      </c>
      <c r="B226" s="20" t="s">
        <v>227</v>
      </c>
      <c r="C226" s="20" t="s">
        <v>576</v>
      </c>
      <c r="D226" s="19">
        <v>2</v>
      </c>
      <c r="E226" s="20" t="s">
        <v>792</v>
      </c>
    </row>
    <row r="227" spans="1:5" x14ac:dyDescent="0.2">
      <c r="A227" s="20" t="s">
        <v>834</v>
      </c>
      <c r="B227" s="20" t="s">
        <v>226</v>
      </c>
      <c r="C227" s="20" t="s">
        <v>580</v>
      </c>
      <c r="D227" s="19">
        <v>3</v>
      </c>
      <c r="E227" s="20" t="s">
        <v>833</v>
      </c>
    </row>
    <row r="228" spans="1:5" x14ac:dyDescent="0.2">
      <c r="A228" s="20" t="s">
        <v>835</v>
      </c>
      <c r="B228" s="20" t="s">
        <v>225</v>
      </c>
      <c r="C228" s="20" t="s">
        <v>580</v>
      </c>
      <c r="D228" s="19">
        <v>3</v>
      </c>
      <c r="E228" s="20" t="s">
        <v>833</v>
      </c>
    </row>
    <row r="229" spans="1:5" s="23" customFormat="1" x14ac:dyDescent="0.2">
      <c r="A229" s="22" t="s">
        <v>1057</v>
      </c>
      <c r="B229" s="22" t="s">
        <v>224</v>
      </c>
      <c r="C229" s="22"/>
      <c r="E229" s="22"/>
    </row>
    <row r="230" spans="1:5" x14ac:dyDescent="0.2">
      <c r="A230" s="20" t="s">
        <v>836</v>
      </c>
      <c r="B230" s="20" t="s">
        <v>837</v>
      </c>
      <c r="C230" s="20" t="s">
        <v>576</v>
      </c>
      <c r="D230" s="19">
        <v>2</v>
      </c>
      <c r="E230" s="20" t="s">
        <v>792</v>
      </c>
    </row>
    <row r="231" spans="1:5" x14ac:dyDescent="0.2">
      <c r="A231" s="20" t="s">
        <v>838</v>
      </c>
      <c r="B231" s="20" t="s">
        <v>223</v>
      </c>
      <c r="C231" s="20" t="s">
        <v>580</v>
      </c>
      <c r="D231" s="19">
        <v>3</v>
      </c>
      <c r="E231" s="20" t="s">
        <v>836</v>
      </c>
    </row>
    <row r="232" spans="1:5" x14ac:dyDescent="0.2">
      <c r="A232" s="20" t="s">
        <v>839</v>
      </c>
      <c r="B232" s="20" t="s">
        <v>222</v>
      </c>
      <c r="C232" s="20" t="s">
        <v>580</v>
      </c>
      <c r="D232" s="19">
        <v>3</v>
      </c>
      <c r="E232" s="20" t="s">
        <v>836</v>
      </c>
    </row>
    <row r="233" spans="1:5" x14ac:dyDescent="0.2">
      <c r="A233" s="20" t="s">
        <v>840</v>
      </c>
      <c r="B233" s="20" t="s">
        <v>221</v>
      </c>
      <c r="C233" s="20" t="s">
        <v>580</v>
      </c>
      <c r="D233" s="19">
        <v>3</v>
      </c>
      <c r="E233" s="20" t="s">
        <v>836</v>
      </c>
    </row>
    <row r="234" spans="1:5" x14ac:dyDescent="0.2">
      <c r="A234" s="20" t="s">
        <v>841</v>
      </c>
      <c r="B234" s="20" t="s">
        <v>220</v>
      </c>
      <c r="C234" s="20" t="s">
        <v>580</v>
      </c>
      <c r="D234" s="19">
        <v>3</v>
      </c>
      <c r="E234" s="20" t="s">
        <v>836</v>
      </c>
    </row>
    <row r="235" spans="1:5" x14ac:dyDescent="0.2">
      <c r="A235" s="20" t="s">
        <v>842</v>
      </c>
      <c r="B235" s="20" t="s">
        <v>219</v>
      </c>
      <c r="C235" s="20" t="s">
        <v>580</v>
      </c>
      <c r="D235" s="19">
        <v>3</v>
      </c>
      <c r="E235" s="20" t="s">
        <v>836</v>
      </c>
    </row>
    <row r="236" spans="1:5" x14ac:dyDescent="0.2">
      <c r="A236" s="20" t="s">
        <v>843</v>
      </c>
      <c r="B236" s="20" t="s">
        <v>218</v>
      </c>
      <c r="C236" s="20" t="s">
        <v>580</v>
      </c>
      <c r="D236" s="19">
        <v>3</v>
      </c>
      <c r="E236" s="20" t="s">
        <v>836</v>
      </c>
    </row>
    <row r="237" spans="1:5" x14ac:dyDescent="0.2">
      <c r="A237" s="20" t="s">
        <v>844</v>
      </c>
      <c r="B237" s="20" t="s">
        <v>217</v>
      </c>
      <c r="C237" s="20" t="s">
        <v>576</v>
      </c>
      <c r="D237" s="19">
        <v>2</v>
      </c>
      <c r="E237" s="20" t="s">
        <v>792</v>
      </c>
    </row>
    <row r="238" spans="1:5" x14ac:dyDescent="0.2">
      <c r="A238" s="20" t="s">
        <v>845</v>
      </c>
      <c r="B238" s="20" t="s">
        <v>846</v>
      </c>
      <c r="C238" s="20" t="s">
        <v>580</v>
      </c>
      <c r="D238" s="19">
        <v>3</v>
      </c>
      <c r="E238" s="20" t="s">
        <v>844</v>
      </c>
    </row>
    <row r="239" spans="1:5" x14ac:dyDescent="0.2">
      <c r="A239" s="20" t="s">
        <v>847</v>
      </c>
      <c r="B239" s="20" t="s">
        <v>216</v>
      </c>
      <c r="C239" s="20" t="s">
        <v>576</v>
      </c>
      <c r="D239" s="19">
        <v>2</v>
      </c>
      <c r="E239" s="20" t="s">
        <v>792</v>
      </c>
    </row>
    <row r="240" spans="1:5" x14ac:dyDescent="0.2">
      <c r="A240" s="20" t="s">
        <v>848</v>
      </c>
      <c r="B240" s="20" t="s">
        <v>215</v>
      </c>
      <c r="C240" s="20" t="s">
        <v>580</v>
      </c>
      <c r="D240" s="19">
        <v>3</v>
      </c>
      <c r="E240" s="20" t="s">
        <v>847</v>
      </c>
    </row>
    <row r="241" spans="1:5" x14ac:dyDescent="0.2">
      <c r="A241" s="20" t="s">
        <v>849</v>
      </c>
      <c r="B241" s="20" t="s">
        <v>214</v>
      </c>
      <c r="C241" s="20" t="s">
        <v>580</v>
      </c>
      <c r="D241" s="19">
        <v>3</v>
      </c>
      <c r="E241" s="20" t="s">
        <v>847</v>
      </c>
    </row>
    <row r="242" spans="1:5" x14ac:dyDescent="0.2">
      <c r="A242" s="20" t="s">
        <v>850</v>
      </c>
      <c r="B242" s="20" t="s">
        <v>213</v>
      </c>
      <c r="C242" s="20" t="s">
        <v>580</v>
      </c>
      <c r="D242" s="19">
        <v>3</v>
      </c>
      <c r="E242" s="20" t="s">
        <v>847</v>
      </c>
    </row>
    <row r="243" spans="1:5" x14ac:dyDescent="0.2">
      <c r="A243" s="20" t="s">
        <v>851</v>
      </c>
      <c r="B243" s="20" t="s">
        <v>212</v>
      </c>
      <c r="C243" s="20" t="s">
        <v>580</v>
      </c>
      <c r="D243" s="19">
        <v>3</v>
      </c>
      <c r="E243" s="20" t="s">
        <v>847</v>
      </c>
    </row>
    <row r="244" spans="1:5" x14ac:dyDescent="0.2">
      <c r="A244" s="20" t="s">
        <v>852</v>
      </c>
      <c r="B244" s="20" t="s">
        <v>211</v>
      </c>
      <c r="C244" s="20" t="s">
        <v>580</v>
      </c>
      <c r="D244" s="19">
        <v>3</v>
      </c>
      <c r="E244" s="20" t="s">
        <v>847</v>
      </c>
    </row>
    <row r="245" spans="1:5" x14ac:dyDescent="0.2">
      <c r="A245" s="20" t="s">
        <v>853</v>
      </c>
      <c r="B245" s="20" t="s">
        <v>210</v>
      </c>
      <c r="C245" s="20" t="s">
        <v>576</v>
      </c>
      <c r="D245" s="19">
        <v>2</v>
      </c>
      <c r="E245" s="20" t="s">
        <v>792</v>
      </c>
    </row>
    <row r="246" spans="1:5" x14ac:dyDescent="0.2">
      <c r="A246" s="20" t="s">
        <v>854</v>
      </c>
      <c r="B246" s="20" t="s">
        <v>209</v>
      </c>
      <c r="C246" s="20" t="s">
        <v>580</v>
      </c>
      <c r="D246" s="19">
        <v>3</v>
      </c>
      <c r="E246" s="20" t="s">
        <v>853</v>
      </c>
    </row>
    <row r="247" spans="1:5" x14ac:dyDescent="0.2">
      <c r="A247" s="20" t="s">
        <v>855</v>
      </c>
      <c r="B247" s="20" t="s">
        <v>208</v>
      </c>
      <c r="C247" s="20" t="s">
        <v>580</v>
      </c>
      <c r="D247" s="19">
        <v>3</v>
      </c>
      <c r="E247" s="20" t="s">
        <v>853</v>
      </c>
    </row>
    <row r="248" spans="1:5" x14ac:dyDescent="0.2">
      <c r="A248" s="20" t="s">
        <v>856</v>
      </c>
      <c r="B248" s="20" t="s">
        <v>207</v>
      </c>
      <c r="C248" s="20" t="s">
        <v>580</v>
      </c>
      <c r="D248" s="19">
        <v>3</v>
      </c>
      <c r="E248" s="20" t="s">
        <v>853</v>
      </c>
    </row>
    <row r="249" spans="1:5" x14ac:dyDescent="0.2">
      <c r="A249" s="20" t="s">
        <v>857</v>
      </c>
      <c r="B249" s="20" t="s">
        <v>206</v>
      </c>
      <c r="C249" s="20" t="s">
        <v>576</v>
      </c>
      <c r="D249" s="19">
        <v>1</v>
      </c>
      <c r="E249" s="20"/>
    </row>
    <row r="250" spans="1:5" x14ac:dyDescent="0.2">
      <c r="A250" s="20" t="s">
        <v>858</v>
      </c>
      <c r="B250" s="20" t="s">
        <v>859</v>
      </c>
      <c r="C250" s="20" t="s">
        <v>576</v>
      </c>
      <c r="D250" s="19">
        <v>2</v>
      </c>
      <c r="E250" s="20" t="s">
        <v>857</v>
      </c>
    </row>
    <row r="251" spans="1:5" x14ac:dyDescent="0.2">
      <c r="A251" s="20" t="s">
        <v>860</v>
      </c>
      <c r="B251" s="20" t="s">
        <v>205</v>
      </c>
      <c r="C251" s="20" t="s">
        <v>580</v>
      </c>
      <c r="D251" s="19">
        <v>3</v>
      </c>
      <c r="E251" s="20" t="s">
        <v>858</v>
      </c>
    </row>
    <row r="252" spans="1:5" x14ac:dyDescent="0.2">
      <c r="A252" s="20" t="s">
        <v>861</v>
      </c>
      <c r="B252" s="20" t="s">
        <v>204</v>
      </c>
      <c r="C252" s="20" t="s">
        <v>580</v>
      </c>
      <c r="D252" s="19">
        <v>3</v>
      </c>
      <c r="E252" s="20" t="s">
        <v>858</v>
      </c>
    </row>
    <row r="253" spans="1:5" x14ac:dyDescent="0.2">
      <c r="A253" s="20" t="s">
        <v>862</v>
      </c>
      <c r="B253" s="20" t="s">
        <v>203</v>
      </c>
      <c r="C253" s="20" t="s">
        <v>580</v>
      </c>
      <c r="D253" s="19">
        <v>3</v>
      </c>
      <c r="E253" s="20" t="s">
        <v>858</v>
      </c>
    </row>
    <row r="254" spans="1:5" x14ac:dyDescent="0.2">
      <c r="A254" s="20" t="s">
        <v>863</v>
      </c>
      <c r="B254" s="20" t="s">
        <v>202</v>
      </c>
      <c r="C254" s="20" t="s">
        <v>580</v>
      </c>
      <c r="D254" s="19">
        <v>3</v>
      </c>
      <c r="E254" s="20" t="s">
        <v>858</v>
      </c>
    </row>
    <row r="255" spans="1:5" x14ac:dyDescent="0.2">
      <c r="A255" s="20" t="s">
        <v>864</v>
      </c>
      <c r="B255" s="20" t="s">
        <v>201</v>
      </c>
      <c r="C255" s="20" t="s">
        <v>580</v>
      </c>
      <c r="D255" s="19">
        <v>3</v>
      </c>
      <c r="E255" s="20" t="s">
        <v>858</v>
      </c>
    </row>
    <row r="256" spans="1:5" x14ac:dyDescent="0.2">
      <c r="A256" s="20" t="s">
        <v>865</v>
      </c>
      <c r="B256" s="20" t="s">
        <v>200</v>
      </c>
      <c r="C256" s="20" t="s">
        <v>580</v>
      </c>
      <c r="D256" s="19">
        <v>3</v>
      </c>
      <c r="E256" s="20" t="s">
        <v>858</v>
      </c>
    </row>
    <row r="257" spans="1:5" x14ac:dyDescent="0.2">
      <c r="A257" s="20" t="s">
        <v>866</v>
      </c>
      <c r="B257" s="20" t="s">
        <v>199</v>
      </c>
      <c r="C257" s="20" t="s">
        <v>576</v>
      </c>
      <c r="D257" s="19">
        <v>2</v>
      </c>
      <c r="E257" s="20" t="s">
        <v>857</v>
      </c>
    </row>
    <row r="258" spans="1:5" x14ac:dyDescent="0.2">
      <c r="A258" s="20" t="s">
        <v>867</v>
      </c>
      <c r="B258" s="20" t="s">
        <v>198</v>
      </c>
      <c r="C258" s="20" t="s">
        <v>580</v>
      </c>
      <c r="D258" s="19">
        <v>3</v>
      </c>
      <c r="E258" s="20" t="s">
        <v>866</v>
      </c>
    </row>
    <row r="259" spans="1:5" x14ac:dyDescent="0.2">
      <c r="A259" s="20" t="s">
        <v>868</v>
      </c>
      <c r="B259" s="20" t="s">
        <v>197</v>
      </c>
      <c r="C259" s="20" t="s">
        <v>580</v>
      </c>
      <c r="D259" s="19">
        <v>3</v>
      </c>
      <c r="E259" s="20" t="s">
        <v>866</v>
      </c>
    </row>
    <row r="260" spans="1:5" x14ac:dyDescent="0.2">
      <c r="A260" s="20" t="s">
        <v>869</v>
      </c>
      <c r="B260" s="20" t="s">
        <v>196</v>
      </c>
      <c r="C260" s="20" t="s">
        <v>580</v>
      </c>
      <c r="D260" s="19">
        <v>3</v>
      </c>
      <c r="E260" s="20" t="s">
        <v>866</v>
      </c>
    </row>
    <row r="261" spans="1:5" x14ac:dyDescent="0.2">
      <c r="A261" s="20" t="s">
        <v>870</v>
      </c>
      <c r="B261" s="20" t="s">
        <v>195</v>
      </c>
      <c r="C261" s="20" t="s">
        <v>580</v>
      </c>
      <c r="D261" s="19">
        <v>3</v>
      </c>
      <c r="E261" s="20" t="s">
        <v>866</v>
      </c>
    </row>
    <row r="262" spans="1:5" x14ac:dyDescent="0.2">
      <c r="A262" s="20" t="s">
        <v>871</v>
      </c>
      <c r="B262" s="20" t="s">
        <v>872</v>
      </c>
      <c r="C262" s="20" t="s">
        <v>576</v>
      </c>
      <c r="D262" s="19">
        <v>2</v>
      </c>
      <c r="E262" s="20" t="s">
        <v>857</v>
      </c>
    </row>
    <row r="263" spans="1:5" x14ac:dyDescent="0.2">
      <c r="A263" s="20" t="s">
        <v>873</v>
      </c>
      <c r="B263" s="20" t="s">
        <v>194</v>
      </c>
      <c r="C263" s="20" t="s">
        <v>580</v>
      </c>
      <c r="D263" s="19">
        <v>3</v>
      </c>
      <c r="E263" s="20" t="s">
        <v>871</v>
      </c>
    </row>
    <row r="264" spans="1:5" x14ac:dyDescent="0.2">
      <c r="A264" s="20" t="s">
        <v>874</v>
      </c>
      <c r="B264" s="20" t="s">
        <v>193</v>
      </c>
      <c r="C264" s="20" t="s">
        <v>580</v>
      </c>
      <c r="D264" s="19">
        <v>3</v>
      </c>
      <c r="E264" s="20" t="s">
        <v>871</v>
      </c>
    </row>
    <row r="265" spans="1:5" x14ac:dyDescent="0.2">
      <c r="A265" s="20" t="s">
        <v>875</v>
      </c>
      <c r="B265" s="20" t="s">
        <v>876</v>
      </c>
      <c r="C265" s="20" t="s">
        <v>576</v>
      </c>
      <c r="D265" s="19">
        <v>2</v>
      </c>
      <c r="E265" s="20" t="s">
        <v>857</v>
      </c>
    </row>
    <row r="266" spans="1:5" x14ac:dyDescent="0.2">
      <c r="A266" s="20" t="s">
        <v>877</v>
      </c>
      <c r="B266" s="20" t="s">
        <v>878</v>
      </c>
      <c r="C266" s="20" t="s">
        <v>580</v>
      </c>
      <c r="D266" s="19">
        <v>3</v>
      </c>
      <c r="E266" s="20" t="s">
        <v>875</v>
      </c>
    </row>
    <row r="267" spans="1:5" x14ac:dyDescent="0.2">
      <c r="A267" s="20" t="s">
        <v>879</v>
      </c>
      <c r="B267" s="20" t="s">
        <v>192</v>
      </c>
      <c r="C267" s="20" t="s">
        <v>580</v>
      </c>
      <c r="D267" s="19">
        <v>3</v>
      </c>
      <c r="E267" s="20" t="s">
        <v>875</v>
      </c>
    </row>
    <row r="268" spans="1:5" x14ac:dyDescent="0.2">
      <c r="A268" s="20" t="s">
        <v>880</v>
      </c>
      <c r="B268" s="20" t="s">
        <v>191</v>
      </c>
      <c r="C268" s="20" t="s">
        <v>580</v>
      </c>
      <c r="D268" s="19">
        <v>3</v>
      </c>
      <c r="E268" s="20" t="s">
        <v>875</v>
      </c>
    </row>
    <row r="269" spans="1:5" x14ac:dyDescent="0.2">
      <c r="A269" s="20" t="s">
        <v>881</v>
      </c>
      <c r="B269" s="20" t="s">
        <v>190</v>
      </c>
      <c r="C269" s="20" t="s">
        <v>580</v>
      </c>
      <c r="D269" s="19">
        <v>3</v>
      </c>
      <c r="E269" s="20" t="s">
        <v>875</v>
      </c>
    </row>
    <row r="270" spans="1:5" x14ac:dyDescent="0.2">
      <c r="A270" s="20" t="s">
        <v>882</v>
      </c>
      <c r="B270" s="20" t="s">
        <v>189</v>
      </c>
      <c r="C270" s="20" t="s">
        <v>580</v>
      </c>
      <c r="D270" s="19">
        <v>3</v>
      </c>
      <c r="E270" s="20" t="s">
        <v>875</v>
      </c>
    </row>
    <row r="271" spans="1:5" x14ac:dyDescent="0.2">
      <c r="A271" s="20" t="s">
        <v>883</v>
      </c>
      <c r="B271" s="20" t="s">
        <v>188</v>
      </c>
      <c r="C271" s="20" t="s">
        <v>580</v>
      </c>
      <c r="D271" s="19">
        <v>3</v>
      </c>
      <c r="E271" s="20" t="s">
        <v>875</v>
      </c>
    </row>
    <row r="272" spans="1:5" x14ac:dyDescent="0.2">
      <c r="A272" s="20" t="s">
        <v>884</v>
      </c>
      <c r="B272" s="20" t="s">
        <v>187</v>
      </c>
      <c r="C272" s="20" t="s">
        <v>576</v>
      </c>
      <c r="D272" s="19">
        <v>2</v>
      </c>
      <c r="E272" s="20" t="s">
        <v>857</v>
      </c>
    </row>
    <row r="273" spans="1:5" x14ac:dyDescent="0.2">
      <c r="A273" s="20" t="s">
        <v>885</v>
      </c>
      <c r="B273" s="20" t="s">
        <v>186</v>
      </c>
      <c r="C273" s="20" t="s">
        <v>580</v>
      </c>
      <c r="D273" s="19">
        <v>3</v>
      </c>
      <c r="E273" s="20" t="s">
        <v>884</v>
      </c>
    </row>
    <row r="274" spans="1:5" x14ac:dyDescent="0.2">
      <c r="A274" s="20" t="s">
        <v>886</v>
      </c>
      <c r="B274" s="20" t="s">
        <v>185</v>
      </c>
      <c r="C274" s="20" t="s">
        <v>576</v>
      </c>
      <c r="D274" s="19">
        <v>2</v>
      </c>
      <c r="E274" s="20" t="s">
        <v>857</v>
      </c>
    </row>
    <row r="275" spans="1:5" x14ac:dyDescent="0.2">
      <c r="A275" s="20" t="s">
        <v>887</v>
      </c>
      <c r="B275" s="20" t="s">
        <v>184</v>
      </c>
      <c r="C275" s="20" t="s">
        <v>580</v>
      </c>
      <c r="D275" s="19">
        <v>3</v>
      </c>
      <c r="E275" s="20" t="s">
        <v>886</v>
      </c>
    </row>
    <row r="276" spans="1:5" x14ac:dyDescent="0.2">
      <c r="A276" s="20" t="s">
        <v>888</v>
      </c>
      <c r="B276" s="20" t="s">
        <v>183</v>
      </c>
      <c r="C276" s="20" t="s">
        <v>580</v>
      </c>
      <c r="D276" s="19">
        <v>3</v>
      </c>
      <c r="E276" s="20" t="s">
        <v>886</v>
      </c>
    </row>
    <row r="277" spans="1:5" x14ac:dyDescent="0.2">
      <c r="A277" s="20" t="s">
        <v>889</v>
      </c>
      <c r="B277" s="20" t="s">
        <v>182</v>
      </c>
      <c r="C277" s="20" t="s">
        <v>580</v>
      </c>
      <c r="D277" s="19">
        <v>3</v>
      </c>
      <c r="E277" s="20" t="s">
        <v>886</v>
      </c>
    </row>
    <row r="278" spans="1:5" x14ac:dyDescent="0.2">
      <c r="A278" s="20" t="s">
        <v>890</v>
      </c>
      <c r="B278" s="20" t="s">
        <v>181</v>
      </c>
      <c r="C278" s="20" t="s">
        <v>580</v>
      </c>
      <c r="D278" s="19">
        <v>3</v>
      </c>
      <c r="E278" s="20" t="s">
        <v>886</v>
      </c>
    </row>
    <row r="279" spans="1:5" x14ac:dyDescent="0.2">
      <c r="A279" s="20" t="s">
        <v>891</v>
      </c>
      <c r="B279" s="20" t="s">
        <v>180</v>
      </c>
      <c r="C279" s="20" t="s">
        <v>580</v>
      </c>
      <c r="D279" s="19">
        <v>3</v>
      </c>
      <c r="E279" s="20" t="s">
        <v>886</v>
      </c>
    </row>
    <row r="280" spans="1:5" x14ac:dyDescent="0.2">
      <c r="A280" s="20" t="s">
        <v>892</v>
      </c>
      <c r="B280" s="20" t="s">
        <v>179</v>
      </c>
      <c r="C280" s="20" t="s">
        <v>580</v>
      </c>
      <c r="D280" s="19">
        <v>3</v>
      </c>
      <c r="E280" s="20" t="s">
        <v>886</v>
      </c>
    </row>
    <row r="281" spans="1:5" x14ac:dyDescent="0.2">
      <c r="A281" s="20" t="s">
        <v>893</v>
      </c>
      <c r="B281" s="20" t="s">
        <v>894</v>
      </c>
      <c r="C281" s="20" t="s">
        <v>580</v>
      </c>
      <c r="D281" s="19">
        <v>3</v>
      </c>
      <c r="E281" s="20" t="s">
        <v>886</v>
      </c>
    </row>
    <row r="282" spans="1:5" x14ac:dyDescent="0.2">
      <c r="A282" s="20" t="s">
        <v>895</v>
      </c>
      <c r="B282" s="20" t="s">
        <v>178</v>
      </c>
      <c r="C282" s="20" t="s">
        <v>580</v>
      </c>
      <c r="D282" s="19">
        <v>3</v>
      </c>
      <c r="E282" s="20" t="s">
        <v>886</v>
      </c>
    </row>
    <row r="283" spans="1:5" x14ac:dyDescent="0.2">
      <c r="A283" s="20" t="s">
        <v>896</v>
      </c>
      <c r="B283" s="20" t="s">
        <v>897</v>
      </c>
      <c r="C283" s="20" t="s">
        <v>576</v>
      </c>
      <c r="D283" s="19">
        <v>2</v>
      </c>
      <c r="E283" s="20" t="s">
        <v>857</v>
      </c>
    </row>
    <row r="284" spans="1:5" x14ac:dyDescent="0.2">
      <c r="A284" s="20" t="s">
        <v>898</v>
      </c>
      <c r="B284" s="20" t="s">
        <v>177</v>
      </c>
      <c r="C284" s="20" t="s">
        <v>580</v>
      </c>
      <c r="D284" s="19">
        <v>3</v>
      </c>
      <c r="E284" s="20" t="s">
        <v>896</v>
      </c>
    </row>
    <row r="285" spans="1:5" x14ac:dyDescent="0.2">
      <c r="A285" s="20" t="s">
        <v>899</v>
      </c>
      <c r="B285" s="20" t="s">
        <v>176</v>
      </c>
      <c r="C285" s="20" t="s">
        <v>580</v>
      </c>
      <c r="D285" s="19">
        <v>3</v>
      </c>
      <c r="E285" s="20" t="s">
        <v>896</v>
      </c>
    </row>
    <row r="286" spans="1:5" x14ac:dyDescent="0.2">
      <c r="A286" s="20" t="s">
        <v>900</v>
      </c>
      <c r="B286" s="20" t="s">
        <v>175</v>
      </c>
      <c r="C286" s="20" t="s">
        <v>580</v>
      </c>
      <c r="D286" s="19">
        <v>3</v>
      </c>
      <c r="E286" s="20" t="s">
        <v>896</v>
      </c>
    </row>
    <row r="287" spans="1:5" x14ac:dyDescent="0.2">
      <c r="A287" s="20" t="s">
        <v>901</v>
      </c>
      <c r="B287" s="20" t="s">
        <v>174</v>
      </c>
      <c r="C287" s="20" t="s">
        <v>580</v>
      </c>
      <c r="D287" s="19">
        <v>3</v>
      </c>
      <c r="E287" s="20" t="s">
        <v>896</v>
      </c>
    </row>
    <row r="288" spans="1:5" x14ac:dyDescent="0.2">
      <c r="A288" s="20" t="s">
        <v>902</v>
      </c>
      <c r="B288" s="20" t="s">
        <v>173</v>
      </c>
      <c r="C288" s="20" t="s">
        <v>580</v>
      </c>
      <c r="D288" s="19">
        <v>3</v>
      </c>
      <c r="E288" s="20" t="s">
        <v>896</v>
      </c>
    </row>
    <row r="289" spans="1:5" x14ac:dyDescent="0.2">
      <c r="A289" s="20" t="s">
        <v>903</v>
      </c>
      <c r="B289" s="20" t="s">
        <v>172</v>
      </c>
      <c r="C289" s="20" t="s">
        <v>580</v>
      </c>
      <c r="D289" s="19">
        <v>3</v>
      </c>
      <c r="E289" s="20" t="s">
        <v>896</v>
      </c>
    </row>
    <row r="290" spans="1:5" x14ac:dyDescent="0.2">
      <c r="A290" s="20" t="s">
        <v>904</v>
      </c>
      <c r="B290" s="20" t="s">
        <v>171</v>
      </c>
      <c r="C290" s="20" t="s">
        <v>580</v>
      </c>
      <c r="D290" s="19">
        <v>3</v>
      </c>
      <c r="E290" s="20" t="s">
        <v>896</v>
      </c>
    </row>
    <row r="291" spans="1:5" x14ac:dyDescent="0.2">
      <c r="A291" s="20" t="s">
        <v>905</v>
      </c>
      <c r="B291" s="20" t="s">
        <v>906</v>
      </c>
      <c r="C291" s="20" t="s">
        <v>580</v>
      </c>
      <c r="D291" s="19">
        <v>3</v>
      </c>
      <c r="E291" s="20" t="s">
        <v>896</v>
      </c>
    </row>
    <row r="292" spans="1:5" x14ac:dyDescent="0.2">
      <c r="A292" s="20" t="s">
        <v>907</v>
      </c>
      <c r="B292" s="20" t="s">
        <v>170</v>
      </c>
      <c r="C292" s="20" t="s">
        <v>580</v>
      </c>
      <c r="D292" s="19">
        <v>3</v>
      </c>
      <c r="E292" s="20" t="s">
        <v>896</v>
      </c>
    </row>
    <row r="293" spans="1:5" x14ac:dyDescent="0.2">
      <c r="A293" s="20" t="s">
        <v>908</v>
      </c>
      <c r="B293" s="20" t="s">
        <v>169</v>
      </c>
      <c r="C293" s="20" t="s">
        <v>576</v>
      </c>
      <c r="D293" s="19">
        <v>2</v>
      </c>
      <c r="E293" s="20" t="s">
        <v>857</v>
      </c>
    </row>
    <row r="294" spans="1:5" x14ac:dyDescent="0.2">
      <c r="A294" s="20" t="s">
        <v>909</v>
      </c>
      <c r="B294" s="20" t="s">
        <v>168</v>
      </c>
      <c r="C294" s="20" t="s">
        <v>580</v>
      </c>
      <c r="D294" s="19">
        <v>3</v>
      </c>
      <c r="E294" s="20" t="s">
        <v>908</v>
      </c>
    </row>
    <row r="295" spans="1:5" x14ac:dyDescent="0.2">
      <c r="A295" s="20" t="s">
        <v>910</v>
      </c>
      <c r="B295" s="20" t="s">
        <v>167</v>
      </c>
      <c r="C295" s="20" t="s">
        <v>580</v>
      </c>
      <c r="D295" s="19">
        <v>3</v>
      </c>
      <c r="E295" s="20" t="s">
        <v>908</v>
      </c>
    </row>
    <row r="296" spans="1:5" x14ac:dyDescent="0.2">
      <c r="A296" s="20" t="s">
        <v>911</v>
      </c>
      <c r="B296" s="20" t="s">
        <v>166</v>
      </c>
      <c r="C296" s="20" t="s">
        <v>580</v>
      </c>
      <c r="D296" s="19">
        <v>3</v>
      </c>
      <c r="E296" s="20" t="s">
        <v>908</v>
      </c>
    </row>
    <row r="297" spans="1:5" x14ac:dyDescent="0.2">
      <c r="A297" s="20" t="s">
        <v>912</v>
      </c>
      <c r="B297" s="20" t="s">
        <v>165</v>
      </c>
      <c r="C297" s="20" t="s">
        <v>580</v>
      </c>
      <c r="D297" s="19">
        <v>3</v>
      </c>
      <c r="E297" s="20" t="s">
        <v>908</v>
      </c>
    </row>
    <row r="298" spans="1:5" x14ac:dyDescent="0.2">
      <c r="A298" s="20" t="s">
        <v>913</v>
      </c>
      <c r="B298" s="20" t="s">
        <v>164</v>
      </c>
      <c r="C298" s="20" t="s">
        <v>576</v>
      </c>
      <c r="D298" s="19">
        <v>2</v>
      </c>
      <c r="E298" s="20" t="s">
        <v>857</v>
      </c>
    </row>
    <row r="299" spans="1:5" x14ac:dyDescent="0.2">
      <c r="A299" s="20" t="s">
        <v>914</v>
      </c>
      <c r="B299" s="20" t="s">
        <v>163</v>
      </c>
      <c r="C299" s="20" t="s">
        <v>580</v>
      </c>
      <c r="D299" s="19">
        <v>3</v>
      </c>
      <c r="E299" s="20" t="s">
        <v>913</v>
      </c>
    </row>
    <row r="300" spans="1:5" x14ac:dyDescent="0.2">
      <c r="A300" s="20" t="s">
        <v>915</v>
      </c>
      <c r="B300" s="20" t="s">
        <v>162</v>
      </c>
      <c r="C300" s="20" t="s">
        <v>580</v>
      </c>
      <c r="D300" s="19">
        <v>3</v>
      </c>
      <c r="E300" s="20" t="s">
        <v>913</v>
      </c>
    </row>
    <row r="301" spans="1:5" x14ac:dyDescent="0.2">
      <c r="A301" s="20" t="s">
        <v>916</v>
      </c>
      <c r="B301" s="20" t="s">
        <v>161</v>
      </c>
      <c r="C301" s="20" t="s">
        <v>580</v>
      </c>
      <c r="D301" s="19">
        <v>3</v>
      </c>
      <c r="E301" s="20" t="s">
        <v>913</v>
      </c>
    </row>
    <row r="302" spans="1:5" x14ac:dyDescent="0.2">
      <c r="A302" s="20" t="s">
        <v>917</v>
      </c>
      <c r="B302" s="20" t="s">
        <v>160</v>
      </c>
      <c r="C302" s="20" t="s">
        <v>580</v>
      </c>
      <c r="D302" s="19">
        <v>3</v>
      </c>
      <c r="E302" s="20" t="s">
        <v>913</v>
      </c>
    </row>
    <row r="303" spans="1:5" x14ac:dyDescent="0.2">
      <c r="A303" s="20" t="s">
        <v>918</v>
      </c>
      <c r="B303" s="20" t="s">
        <v>159</v>
      </c>
      <c r="C303" s="20" t="s">
        <v>580</v>
      </c>
      <c r="D303" s="19">
        <v>3</v>
      </c>
      <c r="E303" s="20" t="s">
        <v>913</v>
      </c>
    </row>
    <row r="304" spans="1:5" x14ac:dyDescent="0.2">
      <c r="A304" s="20" t="s">
        <v>919</v>
      </c>
      <c r="B304" s="20" t="s">
        <v>158</v>
      </c>
      <c r="C304" s="20" t="s">
        <v>580</v>
      </c>
      <c r="D304" s="19">
        <v>3</v>
      </c>
      <c r="E304" s="20" t="s">
        <v>913</v>
      </c>
    </row>
    <row r="305" spans="1:5" x14ac:dyDescent="0.2">
      <c r="A305" s="20" t="s">
        <v>920</v>
      </c>
      <c r="B305" s="20" t="s">
        <v>157</v>
      </c>
      <c r="C305" s="20" t="s">
        <v>580</v>
      </c>
      <c r="D305" s="19">
        <v>3</v>
      </c>
      <c r="E305" s="20" t="s">
        <v>913</v>
      </c>
    </row>
    <row r="306" spans="1:5" x14ac:dyDescent="0.2">
      <c r="A306" s="20" t="s">
        <v>921</v>
      </c>
      <c r="B306" s="20" t="s">
        <v>156</v>
      </c>
      <c r="C306" s="20" t="s">
        <v>580</v>
      </c>
      <c r="D306" s="19">
        <v>3</v>
      </c>
      <c r="E306" s="20" t="s">
        <v>913</v>
      </c>
    </row>
    <row r="307" spans="1:5" x14ac:dyDescent="0.2">
      <c r="A307" s="20" t="s">
        <v>922</v>
      </c>
      <c r="B307" s="20" t="s">
        <v>155</v>
      </c>
      <c r="C307" s="20" t="s">
        <v>580</v>
      </c>
      <c r="D307" s="19">
        <v>3</v>
      </c>
      <c r="E307" s="20" t="s">
        <v>913</v>
      </c>
    </row>
    <row r="308" spans="1:5" x14ac:dyDescent="0.2">
      <c r="A308" s="20" t="s">
        <v>923</v>
      </c>
      <c r="B308" s="20" t="s">
        <v>924</v>
      </c>
      <c r="C308" s="20" t="s">
        <v>576</v>
      </c>
      <c r="D308" s="19">
        <v>1</v>
      </c>
      <c r="E308" s="20"/>
    </row>
    <row r="309" spans="1:5" x14ac:dyDescent="0.2">
      <c r="A309" s="20" t="s">
        <v>925</v>
      </c>
      <c r="B309" s="20" t="s">
        <v>926</v>
      </c>
      <c r="C309" s="20" t="s">
        <v>576</v>
      </c>
      <c r="D309" s="19">
        <v>2</v>
      </c>
      <c r="E309" s="20" t="s">
        <v>923</v>
      </c>
    </row>
    <row r="310" spans="1:5" x14ac:dyDescent="0.2">
      <c r="A310" s="20" t="s">
        <v>927</v>
      </c>
      <c r="B310" s="20" t="s">
        <v>154</v>
      </c>
      <c r="C310" s="20" t="s">
        <v>580</v>
      </c>
      <c r="D310" s="19">
        <v>3</v>
      </c>
      <c r="E310" s="20" t="s">
        <v>925</v>
      </c>
    </row>
    <row r="311" spans="1:5" x14ac:dyDescent="0.2">
      <c r="A311" s="20" t="s">
        <v>928</v>
      </c>
      <c r="B311" s="20" t="s">
        <v>153</v>
      </c>
      <c r="C311" s="20" t="s">
        <v>580</v>
      </c>
      <c r="D311" s="19">
        <v>3</v>
      </c>
      <c r="E311" s="20" t="s">
        <v>925</v>
      </c>
    </row>
    <row r="312" spans="1:5" x14ac:dyDescent="0.2">
      <c r="A312" s="20" t="s">
        <v>929</v>
      </c>
      <c r="B312" s="20" t="s">
        <v>152</v>
      </c>
      <c r="C312" s="20" t="s">
        <v>580</v>
      </c>
      <c r="D312" s="19">
        <v>3</v>
      </c>
      <c r="E312" s="20" t="s">
        <v>925</v>
      </c>
    </row>
    <row r="313" spans="1:5" x14ac:dyDescent="0.2">
      <c r="A313" s="20" t="s">
        <v>930</v>
      </c>
      <c r="B313" s="20" t="s">
        <v>151</v>
      </c>
      <c r="C313" s="20" t="s">
        <v>580</v>
      </c>
      <c r="D313" s="19">
        <v>3</v>
      </c>
      <c r="E313" s="20" t="s">
        <v>925</v>
      </c>
    </row>
    <row r="314" spans="1:5" x14ac:dyDescent="0.2">
      <c r="A314" s="20" t="s">
        <v>931</v>
      </c>
      <c r="B314" s="20" t="s">
        <v>150</v>
      </c>
      <c r="C314" s="20" t="s">
        <v>580</v>
      </c>
      <c r="D314" s="19">
        <v>3</v>
      </c>
      <c r="E314" s="20" t="s">
        <v>925</v>
      </c>
    </row>
    <row r="315" spans="1:5" x14ac:dyDescent="0.2">
      <c r="A315" s="20" t="s">
        <v>932</v>
      </c>
      <c r="B315" s="20" t="s">
        <v>149</v>
      </c>
      <c r="C315" s="20" t="s">
        <v>580</v>
      </c>
      <c r="D315" s="19">
        <v>3</v>
      </c>
      <c r="E315" s="20" t="s">
        <v>925</v>
      </c>
    </row>
    <row r="316" spans="1:5" x14ac:dyDescent="0.2">
      <c r="A316" s="20" t="s">
        <v>933</v>
      </c>
      <c r="B316" s="20" t="s">
        <v>148</v>
      </c>
      <c r="C316" s="20" t="s">
        <v>580</v>
      </c>
      <c r="D316" s="19">
        <v>3</v>
      </c>
      <c r="E316" s="20" t="s">
        <v>925</v>
      </c>
    </row>
    <row r="317" spans="1:5" x14ac:dyDescent="0.2">
      <c r="A317" s="20" t="s">
        <v>934</v>
      </c>
      <c r="B317" s="20" t="s">
        <v>147</v>
      </c>
      <c r="C317" s="20" t="s">
        <v>580</v>
      </c>
      <c r="D317" s="19">
        <v>3</v>
      </c>
      <c r="E317" s="20" t="s">
        <v>925</v>
      </c>
    </row>
    <row r="318" spans="1:5" x14ac:dyDescent="0.2">
      <c r="A318" s="20" t="s">
        <v>935</v>
      </c>
      <c r="B318" s="20" t="s">
        <v>936</v>
      </c>
      <c r="C318" s="20" t="s">
        <v>576</v>
      </c>
      <c r="D318" s="19">
        <v>2</v>
      </c>
      <c r="E318" s="20" t="s">
        <v>923</v>
      </c>
    </row>
    <row r="319" spans="1:5" x14ac:dyDescent="0.2">
      <c r="A319" s="20" t="s">
        <v>937</v>
      </c>
      <c r="B319" s="20" t="s">
        <v>154</v>
      </c>
      <c r="C319" s="20" t="s">
        <v>580</v>
      </c>
      <c r="D319" s="19">
        <v>3</v>
      </c>
      <c r="E319" s="20" t="s">
        <v>935</v>
      </c>
    </row>
    <row r="320" spans="1:5" x14ac:dyDescent="0.2">
      <c r="A320" s="20" t="s">
        <v>938</v>
      </c>
      <c r="B320" s="20" t="s">
        <v>153</v>
      </c>
      <c r="C320" s="20" t="s">
        <v>580</v>
      </c>
      <c r="D320" s="19">
        <v>3</v>
      </c>
      <c r="E320" s="20" t="s">
        <v>935</v>
      </c>
    </row>
    <row r="321" spans="1:5" x14ac:dyDescent="0.2">
      <c r="A321" s="20" t="s">
        <v>939</v>
      </c>
      <c r="B321" s="20" t="s">
        <v>152</v>
      </c>
      <c r="C321" s="20" t="s">
        <v>580</v>
      </c>
      <c r="D321" s="19">
        <v>3</v>
      </c>
      <c r="E321" s="20" t="s">
        <v>935</v>
      </c>
    </row>
    <row r="322" spans="1:5" x14ac:dyDescent="0.2">
      <c r="A322" s="20" t="s">
        <v>940</v>
      </c>
      <c r="B322" s="20" t="s">
        <v>151</v>
      </c>
      <c r="C322" s="20" t="s">
        <v>580</v>
      </c>
      <c r="D322" s="19">
        <v>3</v>
      </c>
      <c r="E322" s="20" t="s">
        <v>935</v>
      </c>
    </row>
    <row r="323" spans="1:5" x14ac:dyDescent="0.2">
      <c r="A323" s="20" t="s">
        <v>941</v>
      </c>
      <c r="B323" s="20" t="s">
        <v>150</v>
      </c>
      <c r="C323" s="20" t="s">
        <v>580</v>
      </c>
      <c r="D323" s="19">
        <v>3</v>
      </c>
      <c r="E323" s="20" t="s">
        <v>935</v>
      </c>
    </row>
    <row r="324" spans="1:5" x14ac:dyDescent="0.2">
      <c r="A324" s="20" t="s">
        <v>942</v>
      </c>
      <c r="B324" s="20" t="s">
        <v>149</v>
      </c>
      <c r="C324" s="20" t="s">
        <v>580</v>
      </c>
      <c r="D324" s="19">
        <v>3</v>
      </c>
      <c r="E324" s="20" t="s">
        <v>935</v>
      </c>
    </row>
    <row r="325" spans="1:5" x14ac:dyDescent="0.2">
      <c r="A325" s="20" t="s">
        <v>943</v>
      </c>
      <c r="B325" s="20" t="s">
        <v>148</v>
      </c>
      <c r="C325" s="20" t="s">
        <v>580</v>
      </c>
      <c r="D325" s="19">
        <v>3</v>
      </c>
      <c r="E325" s="20" t="s">
        <v>935</v>
      </c>
    </row>
    <row r="326" spans="1:5" x14ac:dyDescent="0.2">
      <c r="A326" s="20" t="s">
        <v>944</v>
      </c>
      <c r="B326" s="20" t="s">
        <v>147</v>
      </c>
      <c r="C326" s="20" t="s">
        <v>580</v>
      </c>
      <c r="D326" s="19">
        <v>3</v>
      </c>
      <c r="E326" s="20" t="s">
        <v>935</v>
      </c>
    </row>
    <row r="327" spans="1:5" x14ac:dyDescent="0.2">
      <c r="A327" s="20" t="s">
        <v>945</v>
      </c>
      <c r="B327" s="20" t="s">
        <v>146</v>
      </c>
      <c r="C327" s="20" t="s">
        <v>576</v>
      </c>
      <c r="D327" s="19">
        <v>2</v>
      </c>
      <c r="E327" s="20" t="s">
        <v>923</v>
      </c>
    </row>
    <row r="328" spans="1:5" x14ac:dyDescent="0.2">
      <c r="A328" s="20" t="s">
        <v>946</v>
      </c>
      <c r="B328" s="20" t="s">
        <v>145</v>
      </c>
      <c r="C328" s="20" t="s">
        <v>580</v>
      </c>
      <c r="D328" s="19">
        <v>3</v>
      </c>
      <c r="E328" s="20" t="s">
        <v>945</v>
      </c>
    </row>
    <row r="329" spans="1:5" x14ac:dyDescent="0.2">
      <c r="A329" s="20" t="s">
        <v>947</v>
      </c>
      <c r="B329" s="20" t="s">
        <v>144</v>
      </c>
      <c r="C329" s="20" t="s">
        <v>580</v>
      </c>
      <c r="D329" s="19">
        <v>3</v>
      </c>
      <c r="E329" s="20" t="s">
        <v>945</v>
      </c>
    </row>
    <row r="330" spans="1:5" x14ac:dyDescent="0.2">
      <c r="A330" s="20" t="s">
        <v>948</v>
      </c>
      <c r="B330" s="20" t="s">
        <v>143</v>
      </c>
      <c r="C330" s="20" t="s">
        <v>576</v>
      </c>
      <c r="D330" s="19">
        <v>1</v>
      </c>
      <c r="E330" s="20"/>
    </row>
    <row r="331" spans="1:5" x14ac:dyDescent="0.2">
      <c r="A331" s="20" t="s">
        <v>949</v>
      </c>
      <c r="B331" s="20" t="s">
        <v>142</v>
      </c>
      <c r="C331" s="20" t="s">
        <v>576</v>
      </c>
      <c r="D331" s="19">
        <v>2</v>
      </c>
      <c r="E331" s="20" t="s">
        <v>948</v>
      </c>
    </row>
    <row r="332" spans="1:5" x14ac:dyDescent="0.2">
      <c r="A332" s="20" t="s">
        <v>950</v>
      </c>
      <c r="B332" s="20" t="s">
        <v>141</v>
      </c>
      <c r="C332" s="20" t="s">
        <v>580</v>
      </c>
      <c r="D332" s="19">
        <v>3</v>
      </c>
      <c r="E332" s="20" t="s">
        <v>949</v>
      </c>
    </row>
    <row r="333" spans="1:5" x14ac:dyDescent="0.2">
      <c r="A333" s="20" t="s">
        <v>951</v>
      </c>
      <c r="B333" s="20" t="s">
        <v>140</v>
      </c>
      <c r="C333" s="20" t="s">
        <v>580</v>
      </c>
      <c r="D333" s="19">
        <v>3</v>
      </c>
      <c r="E333" s="20" t="s">
        <v>949</v>
      </c>
    </row>
    <row r="334" spans="1:5" x14ac:dyDescent="0.2">
      <c r="A334" s="20" t="s">
        <v>952</v>
      </c>
      <c r="B334" s="20" t="s">
        <v>139</v>
      </c>
      <c r="C334" s="20" t="s">
        <v>576</v>
      </c>
      <c r="D334" s="19">
        <v>2</v>
      </c>
      <c r="E334" s="20" t="s">
        <v>948</v>
      </c>
    </row>
    <row r="335" spans="1:5" x14ac:dyDescent="0.2">
      <c r="A335" s="20" t="s">
        <v>953</v>
      </c>
      <c r="B335" s="20" t="s">
        <v>138</v>
      </c>
      <c r="C335" s="20" t="s">
        <v>580</v>
      </c>
      <c r="D335" s="19">
        <v>3</v>
      </c>
      <c r="E335" s="20" t="s">
        <v>952</v>
      </c>
    </row>
    <row r="336" spans="1:5" x14ac:dyDescent="0.2">
      <c r="A336" s="20" t="s">
        <v>954</v>
      </c>
      <c r="B336" s="20" t="s">
        <v>137</v>
      </c>
      <c r="C336" s="20" t="s">
        <v>580</v>
      </c>
      <c r="D336" s="19">
        <v>3</v>
      </c>
      <c r="E336" s="20" t="s">
        <v>952</v>
      </c>
    </row>
    <row r="337" spans="1:5" x14ac:dyDescent="0.2">
      <c r="A337" s="20" t="s">
        <v>955</v>
      </c>
      <c r="B337" s="20" t="s">
        <v>136</v>
      </c>
      <c r="C337" s="20" t="s">
        <v>580</v>
      </c>
      <c r="D337" s="19">
        <v>3</v>
      </c>
      <c r="E337" s="20" t="s">
        <v>952</v>
      </c>
    </row>
    <row r="338" spans="1:5" x14ac:dyDescent="0.2">
      <c r="A338" s="20" t="s">
        <v>956</v>
      </c>
      <c r="B338" s="20" t="s">
        <v>135</v>
      </c>
      <c r="C338" s="20" t="s">
        <v>580</v>
      </c>
      <c r="D338" s="19">
        <v>3</v>
      </c>
      <c r="E338" s="20" t="s">
        <v>952</v>
      </c>
    </row>
    <row r="339" spans="1:5" x14ac:dyDescent="0.2">
      <c r="A339" s="20" t="s">
        <v>957</v>
      </c>
      <c r="B339" s="20" t="s">
        <v>134</v>
      </c>
      <c r="C339" s="20" t="s">
        <v>580</v>
      </c>
      <c r="D339" s="19">
        <v>3</v>
      </c>
      <c r="E339" s="20" t="s">
        <v>952</v>
      </c>
    </row>
    <row r="340" spans="1:5" x14ac:dyDescent="0.2">
      <c r="A340" s="20" t="s">
        <v>958</v>
      </c>
      <c r="B340" s="20" t="s">
        <v>133</v>
      </c>
      <c r="C340" s="20" t="s">
        <v>580</v>
      </c>
      <c r="D340" s="19">
        <v>3</v>
      </c>
      <c r="E340" s="20" t="s">
        <v>952</v>
      </c>
    </row>
    <row r="341" spans="1:5" x14ac:dyDescent="0.2">
      <c r="A341" s="20" t="s">
        <v>959</v>
      </c>
      <c r="B341" s="20" t="s">
        <v>132</v>
      </c>
      <c r="C341" s="20" t="s">
        <v>580</v>
      </c>
      <c r="D341" s="19">
        <v>3</v>
      </c>
      <c r="E341" s="20" t="s">
        <v>952</v>
      </c>
    </row>
    <row r="342" spans="1:5" x14ac:dyDescent="0.2">
      <c r="A342" s="20" t="s">
        <v>960</v>
      </c>
      <c r="B342" s="20" t="s">
        <v>131</v>
      </c>
      <c r="C342" s="20" t="s">
        <v>580</v>
      </c>
      <c r="D342" s="19">
        <v>3</v>
      </c>
      <c r="E342" s="20" t="s">
        <v>952</v>
      </c>
    </row>
    <row r="343" spans="1:5" x14ac:dyDescent="0.2">
      <c r="A343" s="20" t="s">
        <v>961</v>
      </c>
      <c r="B343" s="20" t="s">
        <v>130</v>
      </c>
      <c r="C343" s="20" t="s">
        <v>580</v>
      </c>
      <c r="D343" s="19">
        <v>3</v>
      </c>
      <c r="E343" s="20" t="s">
        <v>952</v>
      </c>
    </row>
    <row r="344" spans="1:5" x14ac:dyDescent="0.2">
      <c r="A344" s="20" t="s">
        <v>962</v>
      </c>
      <c r="B344" s="20" t="s">
        <v>963</v>
      </c>
      <c r="C344" s="20" t="s">
        <v>576</v>
      </c>
      <c r="D344" s="19">
        <v>2</v>
      </c>
      <c r="E344" s="20" t="s">
        <v>948</v>
      </c>
    </row>
    <row r="345" spans="1:5" x14ac:dyDescent="0.2">
      <c r="A345" s="20" t="s">
        <v>964</v>
      </c>
      <c r="B345" s="20" t="s">
        <v>129</v>
      </c>
      <c r="C345" s="20" t="s">
        <v>580</v>
      </c>
      <c r="D345" s="19">
        <v>3</v>
      </c>
      <c r="E345" s="20" t="s">
        <v>962</v>
      </c>
    </row>
    <row r="346" spans="1:5" x14ac:dyDescent="0.2">
      <c r="A346" s="20" t="s">
        <v>965</v>
      </c>
      <c r="B346" s="20" t="s">
        <v>128</v>
      </c>
      <c r="C346" s="20" t="s">
        <v>580</v>
      </c>
      <c r="D346" s="19">
        <v>3</v>
      </c>
      <c r="E346" s="20" t="s">
        <v>962</v>
      </c>
    </row>
    <row r="347" spans="1:5" x14ac:dyDescent="0.2">
      <c r="A347" s="20" t="s">
        <v>966</v>
      </c>
      <c r="B347" s="20" t="s">
        <v>127</v>
      </c>
      <c r="C347" s="20" t="s">
        <v>580</v>
      </c>
      <c r="D347" s="19">
        <v>3</v>
      </c>
      <c r="E347" s="20" t="s">
        <v>962</v>
      </c>
    </row>
    <row r="348" spans="1:5" x14ac:dyDescent="0.2">
      <c r="A348" s="20" t="s">
        <v>967</v>
      </c>
      <c r="B348" s="20" t="s">
        <v>126</v>
      </c>
      <c r="C348" s="20" t="s">
        <v>580</v>
      </c>
      <c r="D348" s="19">
        <v>3</v>
      </c>
      <c r="E348" s="20" t="s">
        <v>962</v>
      </c>
    </row>
    <row r="349" spans="1:5" x14ac:dyDescent="0.2">
      <c r="A349" s="20" t="s">
        <v>968</v>
      </c>
      <c r="B349" s="20" t="s">
        <v>125</v>
      </c>
      <c r="C349" s="20" t="s">
        <v>580</v>
      </c>
      <c r="D349" s="19">
        <v>3</v>
      </c>
      <c r="E349" s="20" t="s">
        <v>962</v>
      </c>
    </row>
    <row r="350" spans="1:5" x14ac:dyDescent="0.2">
      <c r="A350" s="20" t="s">
        <v>969</v>
      </c>
      <c r="B350" s="20" t="s">
        <v>124</v>
      </c>
      <c r="C350" s="20" t="s">
        <v>580</v>
      </c>
      <c r="D350" s="19">
        <v>3</v>
      </c>
      <c r="E350" s="20" t="s">
        <v>962</v>
      </c>
    </row>
    <row r="351" spans="1:5" x14ac:dyDescent="0.2">
      <c r="A351" s="20" t="s">
        <v>970</v>
      </c>
      <c r="B351" s="20" t="s">
        <v>971</v>
      </c>
      <c r="C351" s="20" t="s">
        <v>576</v>
      </c>
      <c r="D351" s="19">
        <v>2</v>
      </c>
      <c r="E351" s="20" t="s">
        <v>948</v>
      </c>
    </row>
    <row r="352" spans="1:5" x14ac:dyDescent="0.2">
      <c r="A352" s="20" t="s">
        <v>972</v>
      </c>
      <c r="B352" s="20" t="s">
        <v>123</v>
      </c>
      <c r="C352" s="20" t="s">
        <v>580</v>
      </c>
      <c r="D352" s="19">
        <v>3</v>
      </c>
      <c r="E352" s="20" t="s">
        <v>970</v>
      </c>
    </row>
    <row r="353" spans="1:5" x14ac:dyDescent="0.2">
      <c r="A353" s="20" t="s">
        <v>973</v>
      </c>
      <c r="B353" s="20" t="s">
        <v>122</v>
      </c>
      <c r="C353" s="20" t="s">
        <v>580</v>
      </c>
      <c r="D353" s="19">
        <v>3</v>
      </c>
      <c r="E353" s="20" t="s">
        <v>970</v>
      </c>
    </row>
    <row r="354" spans="1:5" x14ac:dyDescent="0.2">
      <c r="A354" s="20" t="s">
        <v>974</v>
      </c>
      <c r="B354" s="20" t="s">
        <v>121</v>
      </c>
      <c r="C354" s="20" t="s">
        <v>580</v>
      </c>
      <c r="D354" s="19">
        <v>3</v>
      </c>
      <c r="E354" s="20" t="s">
        <v>970</v>
      </c>
    </row>
    <row r="355" spans="1:5" x14ac:dyDescent="0.2">
      <c r="A355" s="20" t="s">
        <v>975</v>
      </c>
      <c r="B355" s="20" t="s">
        <v>120</v>
      </c>
      <c r="C355" s="20" t="s">
        <v>580</v>
      </c>
      <c r="D355" s="19">
        <v>3</v>
      </c>
      <c r="E355" s="20" t="s">
        <v>970</v>
      </c>
    </row>
    <row r="356" spans="1:5" x14ac:dyDescent="0.2">
      <c r="A356" s="20" t="s">
        <v>976</v>
      </c>
      <c r="B356" s="20" t="s">
        <v>119</v>
      </c>
      <c r="C356" s="20" t="s">
        <v>580</v>
      </c>
      <c r="D356" s="19">
        <v>3</v>
      </c>
      <c r="E356" s="20" t="s">
        <v>970</v>
      </c>
    </row>
    <row r="357" spans="1:5" x14ac:dyDescent="0.2">
      <c r="A357" s="20" t="s">
        <v>977</v>
      </c>
      <c r="B357" s="20" t="s">
        <v>118</v>
      </c>
      <c r="C357" s="20" t="s">
        <v>580</v>
      </c>
      <c r="D357" s="19">
        <v>3</v>
      </c>
      <c r="E357" s="20" t="s">
        <v>970</v>
      </c>
    </row>
    <row r="358" spans="1:5" x14ac:dyDescent="0.2">
      <c r="A358" s="20" t="s">
        <v>978</v>
      </c>
      <c r="B358" s="20" t="s">
        <v>117</v>
      </c>
      <c r="C358" s="20" t="s">
        <v>580</v>
      </c>
      <c r="D358" s="19">
        <v>3</v>
      </c>
      <c r="E358" s="20" t="s">
        <v>970</v>
      </c>
    </row>
    <row r="359" spans="1:5" x14ac:dyDescent="0.2">
      <c r="A359" s="20" t="s">
        <v>979</v>
      </c>
      <c r="B359" s="20" t="s">
        <v>116</v>
      </c>
      <c r="C359" s="20" t="s">
        <v>580</v>
      </c>
      <c r="D359" s="19">
        <v>3</v>
      </c>
      <c r="E359" s="20" t="s">
        <v>970</v>
      </c>
    </row>
    <row r="360" spans="1:5" x14ac:dyDescent="0.2">
      <c r="A360" s="20" t="s">
        <v>980</v>
      </c>
      <c r="B360" s="20" t="s">
        <v>115</v>
      </c>
      <c r="C360" s="20" t="s">
        <v>580</v>
      </c>
      <c r="D360" s="19">
        <v>3</v>
      </c>
      <c r="E360" s="20" t="s">
        <v>970</v>
      </c>
    </row>
    <row r="361" spans="1:5" x14ac:dyDescent="0.2">
      <c r="A361" s="20" t="s">
        <v>981</v>
      </c>
      <c r="B361" s="20" t="s">
        <v>982</v>
      </c>
      <c r="C361" s="20" t="s">
        <v>576</v>
      </c>
      <c r="D361" s="19">
        <v>2</v>
      </c>
      <c r="E361" s="20" t="s">
        <v>948</v>
      </c>
    </row>
    <row r="362" spans="1:5" x14ac:dyDescent="0.2">
      <c r="A362" s="20" t="s">
        <v>983</v>
      </c>
      <c r="B362" s="20" t="s">
        <v>114</v>
      </c>
      <c r="C362" s="20" t="s">
        <v>580</v>
      </c>
      <c r="D362" s="19">
        <v>3</v>
      </c>
      <c r="E362" s="20" t="s">
        <v>981</v>
      </c>
    </row>
    <row r="363" spans="1:5" x14ac:dyDescent="0.2">
      <c r="A363" s="20" t="s">
        <v>984</v>
      </c>
      <c r="B363" s="20" t="s">
        <v>113</v>
      </c>
      <c r="C363" s="20" t="s">
        <v>580</v>
      </c>
      <c r="D363" s="19">
        <v>3</v>
      </c>
      <c r="E363" s="20" t="s">
        <v>981</v>
      </c>
    </row>
    <row r="364" spans="1:5" x14ac:dyDescent="0.2">
      <c r="A364" s="20" t="s">
        <v>985</v>
      </c>
      <c r="B364" s="20" t="s">
        <v>112</v>
      </c>
      <c r="C364" s="20" t="s">
        <v>580</v>
      </c>
      <c r="D364" s="19">
        <v>3</v>
      </c>
      <c r="E364" s="20" t="s">
        <v>981</v>
      </c>
    </row>
    <row r="365" spans="1:5" x14ac:dyDescent="0.2">
      <c r="A365" s="20" t="s">
        <v>986</v>
      </c>
      <c r="B365" s="20" t="s">
        <v>111</v>
      </c>
      <c r="C365" s="20" t="s">
        <v>580</v>
      </c>
      <c r="D365" s="19">
        <v>3</v>
      </c>
      <c r="E365" s="20" t="s">
        <v>981</v>
      </c>
    </row>
    <row r="366" spans="1:5" x14ac:dyDescent="0.2">
      <c r="A366" s="20" t="s">
        <v>987</v>
      </c>
      <c r="B366" s="20" t="s">
        <v>110</v>
      </c>
      <c r="C366" s="20" t="s">
        <v>580</v>
      </c>
      <c r="D366" s="19">
        <v>3</v>
      </c>
      <c r="E366" s="20" t="s">
        <v>981</v>
      </c>
    </row>
    <row r="367" spans="1:5" x14ac:dyDescent="0.2">
      <c r="A367" s="20" t="s">
        <v>988</v>
      </c>
      <c r="B367" s="20" t="s">
        <v>109</v>
      </c>
      <c r="C367" s="20" t="s">
        <v>580</v>
      </c>
      <c r="D367" s="19">
        <v>3</v>
      </c>
      <c r="E367" s="20" t="s">
        <v>981</v>
      </c>
    </row>
    <row r="368" spans="1:5" x14ac:dyDescent="0.2">
      <c r="A368" s="20" t="s">
        <v>989</v>
      </c>
      <c r="B368" s="20" t="s">
        <v>108</v>
      </c>
      <c r="C368" s="20" t="s">
        <v>580</v>
      </c>
      <c r="D368" s="19">
        <v>3</v>
      </c>
      <c r="E368" s="20" t="s">
        <v>981</v>
      </c>
    </row>
    <row r="369" spans="1:5" x14ac:dyDescent="0.2">
      <c r="A369" s="20" t="s">
        <v>990</v>
      </c>
      <c r="B369" s="20" t="s">
        <v>107</v>
      </c>
      <c r="C369" s="20" t="s">
        <v>580</v>
      </c>
      <c r="D369" s="19">
        <v>3</v>
      </c>
      <c r="E369" s="20" t="s">
        <v>981</v>
      </c>
    </row>
    <row r="370" spans="1:5" x14ac:dyDescent="0.2">
      <c r="A370" s="20" t="s">
        <v>991</v>
      </c>
      <c r="B370" s="20" t="s">
        <v>106</v>
      </c>
      <c r="C370" s="20" t="s">
        <v>580</v>
      </c>
      <c r="D370" s="19">
        <v>3</v>
      </c>
      <c r="E370" s="20" t="s">
        <v>981</v>
      </c>
    </row>
    <row r="371" spans="1:5" x14ac:dyDescent="0.2">
      <c r="A371" s="20" t="s">
        <v>992</v>
      </c>
      <c r="B371" s="20" t="s">
        <v>105</v>
      </c>
      <c r="C371" s="20" t="s">
        <v>576</v>
      </c>
      <c r="D371" s="19">
        <v>2</v>
      </c>
      <c r="E371" s="20" t="s">
        <v>948</v>
      </c>
    </row>
    <row r="372" spans="1:5" x14ac:dyDescent="0.2">
      <c r="A372" s="20" t="s">
        <v>993</v>
      </c>
      <c r="B372" s="20" t="s">
        <v>104</v>
      </c>
      <c r="C372" s="20" t="s">
        <v>580</v>
      </c>
      <c r="D372" s="19">
        <v>3</v>
      </c>
      <c r="E372" s="20" t="s">
        <v>992</v>
      </c>
    </row>
    <row r="373" spans="1:5" x14ac:dyDescent="0.2">
      <c r="A373" s="20" t="s">
        <v>994</v>
      </c>
      <c r="B373" s="20" t="s">
        <v>103</v>
      </c>
      <c r="C373" s="20" t="s">
        <v>580</v>
      </c>
      <c r="D373" s="19">
        <v>3</v>
      </c>
      <c r="E373" s="20" t="s">
        <v>992</v>
      </c>
    </row>
    <row r="374" spans="1:5" x14ac:dyDescent="0.2">
      <c r="A374" s="20" t="s">
        <v>995</v>
      </c>
      <c r="B374" s="20" t="s">
        <v>102</v>
      </c>
      <c r="C374" s="20" t="s">
        <v>576</v>
      </c>
      <c r="D374" s="19">
        <v>2</v>
      </c>
      <c r="E374" s="20" t="s">
        <v>948</v>
      </c>
    </row>
    <row r="375" spans="1:5" x14ac:dyDescent="0.2">
      <c r="A375" s="20" t="s">
        <v>996</v>
      </c>
      <c r="B375" s="20" t="s">
        <v>101</v>
      </c>
      <c r="C375" s="20" t="s">
        <v>580</v>
      </c>
      <c r="D375" s="19">
        <v>3</v>
      </c>
      <c r="E375" s="20" t="s">
        <v>995</v>
      </c>
    </row>
    <row r="376" spans="1:5" x14ac:dyDescent="0.2">
      <c r="A376" s="20" t="s">
        <v>997</v>
      </c>
      <c r="B376" s="20" t="s">
        <v>100</v>
      </c>
      <c r="C376" s="20" t="s">
        <v>580</v>
      </c>
      <c r="D376" s="19">
        <v>3</v>
      </c>
      <c r="E376" s="20" t="s">
        <v>995</v>
      </c>
    </row>
    <row r="377" spans="1:5" x14ac:dyDescent="0.2">
      <c r="A377" s="20" t="s">
        <v>998</v>
      </c>
      <c r="B377" s="20" t="s">
        <v>99</v>
      </c>
      <c r="C377" s="20" t="s">
        <v>580</v>
      </c>
      <c r="D377" s="19">
        <v>3</v>
      </c>
      <c r="E377" s="20" t="s">
        <v>995</v>
      </c>
    </row>
    <row r="378" spans="1:5" x14ac:dyDescent="0.2">
      <c r="A378" s="20" t="s">
        <v>999</v>
      </c>
      <c r="B378" s="20" t="s">
        <v>98</v>
      </c>
      <c r="C378" s="20" t="s">
        <v>576</v>
      </c>
      <c r="D378" s="19">
        <v>1</v>
      </c>
      <c r="E378" s="20"/>
    </row>
    <row r="379" spans="1:5" x14ac:dyDescent="0.2">
      <c r="A379" s="20" t="s">
        <v>1000</v>
      </c>
      <c r="B379" s="20" t="s">
        <v>97</v>
      </c>
      <c r="C379" s="20" t="s">
        <v>576</v>
      </c>
      <c r="D379" s="19">
        <v>2</v>
      </c>
      <c r="E379" s="20" t="s">
        <v>999</v>
      </c>
    </row>
    <row r="380" spans="1:5" x14ac:dyDescent="0.2">
      <c r="A380" s="20" t="s">
        <v>1001</v>
      </c>
      <c r="B380" s="20" t="s">
        <v>96</v>
      </c>
      <c r="C380" s="20" t="s">
        <v>580</v>
      </c>
      <c r="D380" s="19">
        <v>3</v>
      </c>
      <c r="E380" s="20" t="s">
        <v>1000</v>
      </c>
    </row>
    <row r="381" spans="1:5" x14ac:dyDescent="0.2">
      <c r="A381" s="20" t="s">
        <v>1002</v>
      </c>
      <c r="B381" s="20" t="s">
        <v>95</v>
      </c>
      <c r="C381" s="20" t="s">
        <v>580</v>
      </c>
      <c r="D381" s="19">
        <v>3</v>
      </c>
      <c r="E381" s="20" t="s">
        <v>1000</v>
      </c>
    </row>
    <row r="382" spans="1:5" x14ac:dyDescent="0.2">
      <c r="A382" s="20" t="s">
        <v>1003</v>
      </c>
      <c r="B382" s="20" t="s">
        <v>94</v>
      </c>
      <c r="C382" s="20" t="s">
        <v>580</v>
      </c>
      <c r="D382" s="19">
        <v>3</v>
      </c>
      <c r="E382" s="20" t="s">
        <v>1000</v>
      </c>
    </row>
    <row r="383" spans="1:5" x14ac:dyDescent="0.2">
      <c r="A383" s="20" t="s">
        <v>1004</v>
      </c>
      <c r="B383" s="20" t="s">
        <v>93</v>
      </c>
      <c r="C383" s="20" t="s">
        <v>580</v>
      </c>
      <c r="D383" s="19">
        <v>3</v>
      </c>
      <c r="E383" s="20" t="s">
        <v>1000</v>
      </c>
    </row>
    <row r="384" spans="1:5" x14ac:dyDescent="0.2">
      <c r="A384" s="20" t="s">
        <v>1005</v>
      </c>
      <c r="B384" s="20" t="s">
        <v>92</v>
      </c>
      <c r="C384" s="20" t="s">
        <v>580</v>
      </c>
      <c r="D384" s="19">
        <v>3</v>
      </c>
      <c r="E384" s="20" t="s">
        <v>1000</v>
      </c>
    </row>
    <row r="385" spans="1:5" x14ac:dyDescent="0.2">
      <c r="A385" s="20" t="s">
        <v>1006</v>
      </c>
      <c r="B385" s="20" t="s">
        <v>91</v>
      </c>
      <c r="C385" s="20" t="s">
        <v>580</v>
      </c>
      <c r="D385" s="19">
        <v>3</v>
      </c>
      <c r="E385" s="20" t="s">
        <v>1000</v>
      </c>
    </row>
    <row r="386" spans="1:5" x14ac:dyDescent="0.2">
      <c r="A386" s="20" t="s">
        <v>1007</v>
      </c>
      <c r="B386" s="20" t="s">
        <v>90</v>
      </c>
      <c r="C386" s="20" t="s">
        <v>576</v>
      </c>
      <c r="D386" s="19">
        <v>2</v>
      </c>
      <c r="E386" s="20" t="s">
        <v>999</v>
      </c>
    </row>
    <row r="387" spans="1:5" x14ac:dyDescent="0.2">
      <c r="A387" s="20" t="s">
        <v>1008</v>
      </c>
      <c r="B387" s="20" t="s">
        <v>89</v>
      </c>
      <c r="C387" s="20" t="s">
        <v>580</v>
      </c>
      <c r="D387" s="19">
        <v>3</v>
      </c>
      <c r="E387" s="20" t="s">
        <v>1007</v>
      </c>
    </row>
    <row r="388" spans="1:5" x14ac:dyDescent="0.2">
      <c r="A388" s="20" t="s">
        <v>1009</v>
      </c>
      <c r="B388" s="20" t="s">
        <v>88</v>
      </c>
      <c r="C388" s="20" t="s">
        <v>580</v>
      </c>
      <c r="D388" s="19">
        <v>3</v>
      </c>
      <c r="E388" s="20" t="s">
        <v>1007</v>
      </c>
    </row>
    <row r="389" spans="1:5" x14ac:dyDescent="0.2">
      <c r="A389" s="20" t="s">
        <v>1010</v>
      </c>
      <c r="B389" s="20" t="s">
        <v>87</v>
      </c>
      <c r="C389" s="20" t="s">
        <v>580</v>
      </c>
      <c r="D389" s="19">
        <v>3</v>
      </c>
      <c r="E389" s="20" t="s">
        <v>1007</v>
      </c>
    </row>
    <row r="390" spans="1:5" x14ac:dyDescent="0.2">
      <c r="A390" s="20" t="s">
        <v>1011</v>
      </c>
      <c r="B390" s="20" t="s">
        <v>1012</v>
      </c>
      <c r="C390" s="20" t="s">
        <v>580</v>
      </c>
      <c r="D390" s="19">
        <v>3</v>
      </c>
      <c r="E390" s="20" t="s">
        <v>1007</v>
      </c>
    </row>
    <row r="391" spans="1:5" x14ac:dyDescent="0.2">
      <c r="A391" s="20" t="s">
        <v>1013</v>
      </c>
      <c r="B391" s="20" t="s">
        <v>86</v>
      </c>
      <c r="C391" s="20" t="s">
        <v>580</v>
      </c>
      <c r="D391" s="19">
        <v>3</v>
      </c>
      <c r="E391" s="20" t="s">
        <v>1007</v>
      </c>
    </row>
    <row r="392" spans="1:5" x14ac:dyDescent="0.2">
      <c r="A392" s="20" t="s">
        <v>1014</v>
      </c>
      <c r="B392" s="20" t="s">
        <v>85</v>
      </c>
      <c r="C392" s="20" t="s">
        <v>576</v>
      </c>
      <c r="D392" s="19">
        <v>2</v>
      </c>
      <c r="E392" s="20" t="s">
        <v>999</v>
      </c>
    </row>
    <row r="393" spans="1:5" x14ac:dyDescent="0.2">
      <c r="A393" s="20" t="s">
        <v>1015</v>
      </c>
      <c r="B393" s="20" t="s">
        <v>84</v>
      </c>
      <c r="C393" s="20" t="s">
        <v>580</v>
      </c>
      <c r="D393" s="19">
        <v>3</v>
      </c>
      <c r="E393" s="20" t="s">
        <v>1014</v>
      </c>
    </row>
    <row r="394" spans="1:5" x14ac:dyDescent="0.2">
      <c r="A394" s="20" t="s">
        <v>1016</v>
      </c>
      <c r="B394" s="20" t="s">
        <v>83</v>
      </c>
      <c r="C394" s="20" t="s">
        <v>580</v>
      </c>
      <c r="D394" s="19">
        <v>3</v>
      </c>
      <c r="E394" s="20" t="s">
        <v>1014</v>
      </c>
    </row>
    <row r="395" spans="1:5" x14ac:dyDescent="0.2">
      <c r="A395" s="20" t="s">
        <v>1017</v>
      </c>
      <c r="B395" s="20" t="s">
        <v>82</v>
      </c>
      <c r="C395" s="20" t="s">
        <v>580</v>
      </c>
      <c r="D395" s="19">
        <v>3</v>
      </c>
      <c r="E395" s="20" t="s">
        <v>1014</v>
      </c>
    </row>
    <row r="396" spans="1:5" x14ac:dyDescent="0.2">
      <c r="A396" s="20" t="s">
        <v>1018</v>
      </c>
      <c r="B396" s="20" t="s">
        <v>1019</v>
      </c>
      <c r="C396" s="20" t="s">
        <v>576</v>
      </c>
      <c r="D396" s="19">
        <v>1</v>
      </c>
      <c r="E396" s="20"/>
    </row>
    <row r="397" spans="1:5" x14ac:dyDescent="0.2">
      <c r="A397" s="20" t="s">
        <v>1020</v>
      </c>
      <c r="B397" s="20" t="s">
        <v>1021</v>
      </c>
      <c r="C397" s="20" t="s">
        <v>576</v>
      </c>
      <c r="D397" s="19">
        <v>2</v>
      </c>
      <c r="E397" s="20" t="s">
        <v>1018</v>
      </c>
    </row>
    <row r="398" spans="1:5" x14ac:dyDescent="0.2">
      <c r="A398" s="20" t="s">
        <v>1022</v>
      </c>
      <c r="B398" s="20" t="s">
        <v>81</v>
      </c>
      <c r="C398" s="20" t="s">
        <v>580</v>
      </c>
      <c r="D398" s="19">
        <v>3</v>
      </c>
      <c r="E398" s="20" t="s">
        <v>1020</v>
      </c>
    </row>
    <row r="399" spans="1:5" x14ac:dyDescent="0.2">
      <c r="A399" s="20" t="s">
        <v>1023</v>
      </c>
      <c r="B399" s="20" t="s">
        <v>80</v>
      </c>
      <c r="C399" s="20" t="s">
        <v>580</v>
      </c>
      <c r="D399" s="19">
        <v>3</v>
      </c>
      <c r="E399" s="20" t="s">
        <v>1020</v>
      </c>
    </row>
    <row r="400" spans="1:5" x14ac:dyDescent="0.2">
      <c r="A400" s="20" t="s">
        <v>1024</v>
      </c>
      <c r="B400" s="20" t="s">
        <v>79</v>
      </c>
      <c r="C400" s="20" t="s">
        <v>580</v>
      </c>
      <c r="D400" s="19">
        <v>3</v>
      </c>
      <c r="E400" s="20" t="s">
        <v>1020</v>
      </c>
    </row>
    <row r="401" spans="1:5" x14ac:dyDescent="0.2">
      <c r="A401" s="20" t="s">
        <v>1025</v>
      </c>
      <c r="B401" s="20" t="s">
        <v>78</v>
      </c>
      <c r="C401" s="20" t="s">
        <v>580</v>
      </c>
      <c r="D401" s="19">
        <v>3</v>
      </c>
      <c r="E401" s="20" t="s">
        <v>1020</v>
      </c>
    </row>
    <row r="402" spans="1:5" x14ac:dyDescent="0.2">
      <c r="A402" s="20" t="s">
        <v>1026</v>
      </c>
      <c r="B402" s="20" t="s">
        <v>77</v>
      </c>
      <c r="C402" s="20" t="s">
        <v>580</v>
      </c>
      <c r="D402" s="19">
        <v>3</v>
      </c>
      <c r="E402" s="20" t="s">
        <v>1020</v>
      </c>
    </row>
    <row r="403" spans="1:5" x14ac:dyDescent="0.2">
      <c r="A403" s="20" t="s">
        <v>1027</v>
      </c>
      <c r="B403" s="20" t="s">
        <v>76</v>
      </c>
      <c r="C403" s="20" t="s">
        <v>580</v>
      </c>
      <c r="D403" s="19">
        <v>3</v>
      </c>
      <c r="E403" s="20" t="s">
        <v>1020</v>
      </c>
    </row>
    <row r="404" spans="1:5" x14ac:dyDescent="0.2">
      <c r="A404" s="20" t="s">
        <v>1028</v>
      </c>
      <c r="B404" s="20" t="s">
        <v>75</v>
      </c>
      <c r="C404" s="20" t="s">
        <v>580</v>
      </c>
      <c r="D404" s="19">
        <v>3</v>
      </c>
      <c r="E404" s="20" t="s">
        <v>1020</v>
      </c>
    </row>
    <row r="405" spans="1:5" x14ac:dyDescent="0.2">
      <c r="A405" s="20" t="s">
        <v>1029</v>
      </c>
      <c r="B405" s="20" t="s">
        <v>74</v>
      </c>
      <c r="C405" s="20" t="s">
        <v>580</v>
      </c>
      <c r="D405" s="19">
        <v>3</v>
      </c>
      <c r="E405" s="20" t="s">
        <v>1020</v>
      </c>
    </row>
    <row r="406" spans="1:5" x14ac:dyDescent="0.2">
      <c r="A406" s="20" t="s">
        <v>1030</v>
      </c>
      <c r="B406" s="20" t="s">
        <v>1031</v>
      </c>
      <c r="C406" s="20" t="s">
        <v>576</v>
      </c>
      <c r="D406" s="19">
        <v>2</v>
      </c>
      <c r="E406" s="20" t="s">
        <v>1018</v>
      </c>
    </row>
    <row r="407" spans="1:5" x14ac:dyDescent="0.2">
      <c r="A407" s="20" t="s">
        <v>1032</v>
      </c>
      <c r="B407" s="20" t="s">
        <v>73</v>
      </c>
      <c r="C407" s="20" t="s">
        <v>580</v>
      </c>
      <c r="D407" s="19">
        <v>3</v>
      </c>
      <c r="E407" s="20" t="s">
        <v>1030</v>
      </c>
    </row>
    <row r="408" spans="1:5" x14ac:dyDescent="0.2">
      <c r="A408" s="20" t="s">
        <v>1033</v>
      </c>
      <c r="B408" s="20" t="s">
        <v>72</v>
      </c>
      <c r="C408" s="20" t="s">
        <v>580</v>
      </c>
      <c r="D408" s="19">
        <v>3</v>
      </c>
      <c r="E408" s="20" t="s">
        <v>1030</v>
      </c>
    </row>
    <row r="409" spans="1:5" x14ac:dyDescent="0.2">
      <c r="A409" s="20" t="s">
        <v>1034</v>
      </c>
      <c r="B409" s="20" t="s">
        <v>71</v>
      </c>
      <c r="C409" s="20" t="s">
        <v>580</v>
      </c>
      <c r="D409" s="19">
        <v>3</v>
      </c>
      <c r="E409" s="20" t="s">
        <v>1030</v>
      </c>
    </row>
    <row r="410" spans="1:5" x14ac:dyDescent="0.2">
      <c r="A410" s="20" t="s">
        <v>1035</v>
      </c>
      <c r="B410" s="20" t="s">
        <v>70</v>
      </c>
      <c r="C410" s="20" t="s">
        <v>580</v>
      </c>
      <c r="D410" s="19">
        <v>3</v>
      </c>
      <c r="E410" s="20" t="s">
        <v>1030</v>
      </c>
    </row>
    <row r="411" spans="1:5" x14ac:dyDescent="0.2">
      <c r="A411" s="20" t="s">
        <v>1036</v>
      </c>
      <c r="B411" s="20" t="s">
        <v>69</v>
      </c>
      <c r="C411" s="20" t="s">
        <v>580</v>
      </c>
      <c r="D411" s="19">
        <v>3</v>
      </c>
      <c r="E411" s="20" t="s">
        <v>1030</v>
      </c>
    </row>
    <row r="412" spans="1:5" x14ac:dyDescent="0.2">
      <c r="A412" s="20" t="s">
        <v>1037</v>
      </c>
      <c r="B412" s="20" t="s">
        <v>68</v>
      </c>
      <c r="C412" s="20" t="s">
        <v>580</v>
      </c>
      <c r="D412" s="19">
        <v>3</v>
      </c>
      <c r="E412" s="20" t="s">
        <v>1030</v>
      </c>
    </row>
    <row r="413" spans="1:5" x14ac:dyDescent="0.2">
      <c r="A413" s="20" t="s">
        <v>1038</v>
      </c>
      <c r="B413" s="20" t="s">
        <v>67</v>
      </c>
      <c r="C413" s="20" t="s">
        <v>580</v>
      </c>
      <c r="D413" s="19">
        <v>3</v>
      </c>
      <c r="E413" s="20" t="s">
        <v>1030</v>
      </c>
    </row>
    <row r="414" spans="1:5" x14ac:dyDescent="0.2">
      <c r="A414" s="20" t="s">
        <v>1039</v>
      </c>
      <c r="B414" s="20" t="s">
        <v>66</v>
      </c>
      <c r="C414" s="20" t="s">
        <v>580</v>
      </c>
      <c r="D414" s="19">
        <v>3</v>
      </c>
      <c r="E414" s="20" t="s">
        <v>1030</v>
      </c>
    </row>
    <row r="415" spans="1:5" x14ac:dyDescent="0.2">
      <c r="A415" s="20" t="s">
        <v>1040</v>
      </c>
      <c r="B415" s="20" t="s">
        <v>1041</v>
      </c>
      <c r="C415" s="20" t="s">
        <v>576</v>
      </c>
      <c r="D415" s="19">
        <v>2</v>
      </c>
      <c r="E415" s="20" t="s">
        <v>1018</v>
      </c>
    </row>
    <row r="416" spans="1:5" x14ac:dyDescent="0.2">
      <c r="A416" s="20" t="s">
        <v>1042</v>
      </c>
      <c r="B416" s="20" t="s">
        <v>65</v>
      </c>
      <c r="C416" s="20" t="s">
        <v>580</v>
      </c>
      <c r="D416" s="19">
        <v>3</v>
      </c>
      <c r="E416" s="20" t="s">
        <v>1040</v>
      </c>
    </row>
    <row r="417" spans="1:5" x14ac:dyDescent="0.2">
      <c r="A417" s="20" t="s">
        <v>1043</v>
      </c>
      <c r="B417" s="20" t="s">
        <v>64</v>
      </c>
      <c r="C417" s="20" t="s">
        <v>580</v>
      </c>
      <c r="D417" s="19">
        <v>3</v>
      </c>
      <c r="E417" s="20" t="s">
        <v>1040</v>
      </c>
    </row>
    <row r="418" spans="1:5" x14ac:dyDescent="0.2">
      <c r="A418" s="20" t="s">
        <v>1044</v>
      </c>
      <c r="B418" s="20" t="s">
        <v>1045</v>
      </c>
      <c r="C418" s="20" t="s">
        <v>576</v>
      </c>
      <c r="D418" s="19">
        <v>2</v>
      </c>
      <c r="E418" s="20" t="s">
        <v>1018</v>
      </c>
    </row>
    <row r="419" spans="1:5" x14ac:dyDescent="0.2">
      <c r="A419" s="20" t="s">
        <v>1046</v>
      </c>
      <c r="B419" s="20" t="s">
        <v>63</v>
      </c>
      <c r="C419" s="20" t="s">
        <v>580</v>
      </c>
      <c r="D419" s="19">
        <v>3</v>
      </c>
      <c r="E419" s="20" t="s">
        <v>1044</v>
      </c>
    </row>
    <row r="420" spans="1:5" x14ac:dyDescent="0.2">
      <c r="A420" s="20" t="s">
        <v>1047</v>
      </c>
      <c r="B420" s="20" t="s">
        <v>62</v>
      </c>
      <c r="C420" s="20" t="s">
        <v>580</v>
      </c>
      <c r="D420" s="19">
        <v>3</v>
      </c>
      <c r="E420" s="20" t="s">
        <v>1044</v>
      </c>
    </row>
    <row r="421" spans="1:5" x14ac:dyDescent="0.2">
      <c r="A421" s="20" t="s">
        <v>1048</v>
      </c>
      <c r="B421" s="20" t="s">
        <v>61</v>
      </c>
      <c r="C421" s="20" t="s">
        <v>576</v>
      </c>
      <c r="D421" s="19">
        <v>2</v>
      </c>
      <c r="E421" s="20" t="s">
        <v>1018</v>
      </c>
    </row>
    <row r="422" spans="1:5" x14ac:dyDescent="0.2">
      <c r="A422" s="20" t="s">
        <v>1049</v>
      </c>
      <c r="B422" s="20" t="s">
        <v>1050</v>
      </c>
      <c r="C422" s="20" t="s">
        <v>580</v>
      </c>
      <c r="D422" s="19">
        <v>3</v>
      </c>
      <c r="E422" s="20" t="s">
        <v>1048</v>
      </c>
    </row>
    <row r="423" spans="1:5" x14ac:dyDescent="0.2">
      <c r="A423" s="20" t="s">
        <v>1051</v>
      </c>
      <c r="B423" s="20" t="s">
        <v>60</v>
      </c>
      <c r="C423" s="20" t="s">
        <v>576</v>
      </c>
      <c r="D423" s="19">
        <v>2</v>
      </c>
      <c r="E423" s="20" t="s">
        <v>1018</v>
      </c>
    </row>
    <row r="424" spans="1:5" x14ac:dyDescent="0.2">
      <c r="A424" s="20" t="s">
        <v>1052</v>
      </c>
      <c r="B424" s="20" t="s">
        <v>59</v>
      </c>
      <c r="C424" s="20" t="s">
        <v>580</v>
      </c>
      <c r="D424" s="19">
        <v>3</v>
      </c>
      <c r="E424" s="20" t="s">
        <v>1051</v>
      </c>
    </row>
    <row r="425" spans="1:5" x14ac:dyDescent="0.2">
      <c r="A425" s="20" t="s">
        <v>1053</v>
      </c>
      <c r="B425" s="20" t="s">
        <v>58</v>
      </c>
      <c r="C425" s="20" t="s">
        <v>580</v>
      </c>
      <c r="D425" s="19">
        <v>3</v>
      </c>
      <c r="E425" s="20" t="s">
        <v>1051</v>
      </c>
    </row>
    <row r="426" spans="1:5" x14ac:dyDescent="0.2">
      <c r="A426" s="20" t="s">
        <v>1054</v>
      </c>
      <c r="B426" s="20" t="s">
        <v>57</v>
      </c>
      <c r="C426" s="20" t="s">
        <v>576</v>
      </c>
      <c r="D426" s="19">
        <v>2</v>
      </c>
      <c r="E426" s="20" t="s">
        <v>1018</v>
      </c>
    </row>
    <row r="427" spans="1:5" x14ac:dyDescent="0.2">
      <c r="A427" s="20" t="s">
        <v>1055</v>
      </c>
      <c r="B427" s="20" t="s">
        <v>56</v>
      </c>
      <c r="C427" s="20" t="s">
        <v>580</v>
      </c>
      <c r="D427" s="19">
        <v>3</v>
      </c>
      <c r="E427" s="20" t="s">
        <v>1054</v>
      </c>
    </row>
  </sheetData>
  <pageMargins left="0.75" right="0.75" top="1" bottom="1" header="0.5" footer="0.5"/>
  <pageSetup orientation="portrait" copies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zoomScaleSheetLayoutView="90" workbookViewId="0">
      <selection activeCell="J15" sqref="J15"/>
    </sheetView>
  </sheetViews>
  <sheetFormatPr baseColWidth="10" defaultRowHeight="12.75" x14ac:dyDescent="0.2"/>
  <cols>
    <col min="1" max="1" width="12.140625" customWidth="1"/>
    <col min="2" max="2" width="9.42578125" customWidth="1"/>
    <col min="3" max="3" width="8.140625" customWidth="1"/>
    <col min="4" max="4" width="35.7109375" customWidth="1"/>
    <col min="5" max="5" width="14.7109375" customWidth="1"/>
    <col min="6" max="6" width="13.7109375" customWidth="1"/>
    <col min="7" max="7" width="12.7109375" customWidth="1"/>
    <col min="8" max="8" width="12.85546875" customWidth="1"/>
    <col min="9" max="9" width="12.7109375" bestFit="1" customWidth="1"/>
    <col min="10" max="13" width="11.5703125" bestFit="1" customWidth="1"/>
  </cols>
  <sheetData>
    <row r="1" spans="1:7" ht="18" x14ac:dyDescent="0.25">
      <c r="A1" s="253" t="s">
        <v>1961</v>
      </c>
      <c r="B1" s="253"/>
      <c r="C1" s="253"/>
      <c r="D1" s="253"/>
      <c r="E1" s="253"/>
      <c r="F1" s="253"/>
      <c r="G1" s="253"/>
    </row>
    <row r="3" spans="1:7" x14ac:dyDescent="0.2">
      <c r="A3" s="254" t="s">
        <v>2016</v>
      </c>
      <c r="B3" s="255"/>
      <c r="C3" s="255"/>
      <c r="D3" s="255"/>
      <c r="E3" s="255"/>
      <c r="F3" s="255"/>
      <c r="G3" s="255"/>
    </row>
    <row r="6" spans="1:7" x14ac:dyDescent="0.2">
      <c r="A6" s="256"/>
      <c r="B6" s="256"/>
      <c r="C6" s="256"/>
      <c r="D6" s="256"/>
      <c r="E6" s="256"/>
      <c r="F6" s="256"/>
      <c r="G6" s="256"/>
    </row>
    <row r="7" spans="1:7" x14ac:dyDescent="0.2">
      <c r="A7" s="218" t="s">
        <v>2017</v>
      </c>
      <c r="B7" s="219" t="s">
        <v>2018</v>
      </c>
      <c r="C7" s="219"/>
      <c r="D7" s="220"/>
      <c r="E7" s="203"/>
      <c r="F7" s="203"/>
      <c r="G7" s="203"/>
    </row>
    <row r="8" spans="1:7" x14ac:dyDescent="0.2">
      <c r="A8" s="204" t="s">
        <v>2005</v>
      </c>
      <c r="B8" s="219" t="s">
        <v>2019</v>
      </c>
      <c r="C8" s="219"/>
      <c r="D8" s="220"/>
    </row>
    <row r="9" spans="1:7" x14ac:dyDescent="0.2">
      <c r="A9" s="204" t="s">
        <v>2020</v>
      </c>
      <c r="B9" s="219" t="s">
        <v>2021</v>
      </c>
      <c r="C9" s="219"/>
      <c r="D9" s="220"/>
    </row>
    <row r="10" spans="1:7" x14ac:dyDescent="0.2">
      <c r="C10" s="205"/>
    </row>
    <row r="11" spans="1:7" x14ac:dyDescent="0.2">
      <c r="A11" s="257" t="s">
        <v>2006</v>
      </c>
      <c r="B11" s="259" t="s">
        <v>2013</v>
      </c>
      <c r="C11" s="259" t="s">
        <v>2012</v>
      </c>
      <c r="D11" s="257" t="s">
        <v>2007</v>
      </c>
      <c r="E11" s="257" t="s">
        <v>2014</v>
      </c>
      <c r="F11" s="257" t="s">
        <v>2015</v>
      </c>
      <c r="G11" s="257" t="s">
        <v>2008</v>
      </c>
    </row>
    <row r="12" spans="1:7" x14ac:dyDescent="0.2">
      <c r="A12" s="258"/>
      <c r="B12" s="260"/>
      <c r="C12" s="260"/>
      <c r="D12" s="258"/>
      <c r="E12" s="258"/>
      <c r="F12" s="258"/>
      <c r="G12" s="258"/>
    </row>
    <row r="13" spans="1:7" x14ac:dyDescent="0.2">
      <c r="A13" s="206"/>
      <c r="B13" s="206"/>
      <c r="C13" s="206"/>
      <c r="D13" s="206"/>
      <c r="E13" s="206"/>
      <c r="F13" s="206"/>
      <c r="G13" s="206"/>
    </row>
    <row r="14" spans="1:7" x14ac:dyDescent="0.2">
      <c r="A14" s="206"/>
      <c r="B14" s="206"/>
      <c r="C14" s="206"/>
      <c r="D14" s="207" t="s">
        <v>2009</v>
      </c>
      <c r="E14" s="208">
        <v>116000</v>
      </c>
      <c r="F14" s="209"/>
      <c r="G14" s="209">
        <f>E14-F14</f>
        <v>116000</v>
      </c>
    </row>
    <row r="15" spans="1:7" x14ac:dyDescent="0.2">
      <c r="A15" s="206"/>
      <c r="B15" s="206"/>
      <c r="C15" s="206"/>
      <c r="D15" s="206"/>
      <c r="E15" s="209"/>
      <c r="F15" s="209"/>
      <c r="G15" s="209"/>
    </row>
    <row r="16" spans="1:7" x14ac:dyDescent="0.2">
      <c r="A16" s="210">
        <v>40672</v>
      </c>
      <c r="B16" s="210"/>
      <c r="C16" s="211">
        <v>68</v>
      </c>
      <c r="D16" s="212" t="s">
        <v>2010</v>
      </c>
      <c r="E16" s="213"/>
      <c r="F16" s="213">
        <v>116000</v>
      </c>
      <c r="G16" s="213">
        <f>G14-F16</f>
        <v>0</v>
      </c>
    </row>
    <row r="17" spans="1:7" x14ac:dyDescent="0.2">
      <c r="A17" s="214"/>
      <c r="B17" s="214"/>
      <c r="C17" s="211"/>
      <c r="D17" s="212"/>
      <c r="E17" s="215"/>
      <c r="F17" s="213"/>
      <c r="G17" s="213">
        <f t="shared" ref="G17:G31" si="0">G16-F17</f>
        <v>0</v>
      </c>
    </row>
    <row r="18" spans="1:7" x14ac:dyDescent="0.2">
      <c r="A18" s="210"/>
      <c r="B18" s="210"/>
      <c r="C18" s="211"/>
      <c r="D18" s="212"/>
      <c r="E18" s="213"/>
      <c r="F18" s="213"/>
      <c r="G18" s="213">
        <f t="shared" si="0"/>
        <v>0</v>
      </c>
    </row>
    <row r="19" spans="1:7" x14ac:dyDescent="0.2">
      <c r="A19" s="210"/>
      <c r="B19" s="210"/>
      <c r="C19" s="211"/>
      <c r="D19" s="212"/>
      <c r="E19" s="213"/>
      <c r="F19" s="213"/>
      <c r="G19" s="213">
        <f t="shared" si="0"/>
        <v>0</v>
      </c>
    </row>
    <row r="20" spans="1:7" x14ac:dyDescent="0.2">
      <c r="A20" s="210"/>
      <c r="B20" s="210"/>
      <c r="C20" s="211"/>
      <c r="D20" s="212"/>
      <c r="E20" s="213"/>
      <c r="F20" s="213"/>
      <c r="G20" s="213">
        <f t="shared" si="0"/>
        <v>0</v>
      </c>
    </row>
    <row r="21" spans="1:7" x14ac:dyDescent="0.2">
      <c r="A21" s="210"/>
      <c r="B21" s="210"/>
      <c r="C21" s="211"/>
      <c r="D21" s="212"/>
      <c r="E21" s="213"/>
      <c r="F21" s="213"/>
      <c r="G21" s="213">
        <f t="shared" si="0"/>
        <v>0</v>
      </c>
    </row>
    <row r="22" spans="1:7" x14ac:dyDescent="0.2">
      <c r="A22" s="210"/>
      <c r="B22" s="210"/>
      <c r="C22" s="211"/>
      <c r="D22" s="212"/>
      <c r="E22" s="213"/>
      <c r="F22" s="213"/>
      <c r="G22" s="213">
        <f t="shared" si="0"/>
        <v>0</v>
      </c>
    </row>
    <row r="23" spans="1:7" x14ac:dyDescent="0.2">
      <c r="A23" s="210"/>
      <c r="B23" s="210"/>
      <c r="C23" s="211"/>
      <c r="D23" s="212"/>
      <c r="E23" s="213"/>
      <c r="F23" s="213"/>
      <c r="G23" s="213">
        <f t="shared" si="0"/>
        <v>0</v>
      </c>
    </row>
    <row r="24" spans="1:7" x14ac:dyDescent="0.2">
      <c r="A24" s="214"/>
      <c r="B24" s="214"/>
      <c r="C24" s="211"/>
      <c r="D24" s="212"/>
      <c r="E24" s="213"/>
      <c r="F24" s="213"/>
      <c r="G24" s="213">
        <f t="shared" si="0"/>
        <v>0</v>
      </c>
    </row>
    <row r="25" spans="1:7" x14ac:dyDescent="0.2">
      <c r="A25" s="214"/>
      <c r="B25" s="214"/>
      <c r="C25" s="211"/>
      <c r="D25" s="212"/>
      <c r="E25" s="213"/>
      <c r="F25" s="213"/>
      <c r="G25" s="213">
        <f t="shared" si="0"/>
        <v>0</v>
      </c>
    </row>
    <row r="26" spans="1:7" x14ac:dyDescent="0.2">
      <c r="A26" s="212"/>
      <c r="B26" s="212"/>
      <c r="C26" s="212"/>
      <c r="D26" s="212"/>
      <c r="E26" s="213"/>
      <c r="F26" s="213"/>
      <c r="G26" s="213">
        <f t="shared" si="0"/>
        <v>0</v>
      </c>
    </row>
    <row r="27" spans="1:7" x14ac:dyDescent="0.2">
      <c r="A27" s="210"/>
      <c r="B27" s="210"/>
      <c r="C27" s="211"/>
      <c r="D27" s="212"/>
      <c r="E27" s="213"/>
      <c r="F27" s="213"/>
      <c r="G27" s="213">
        <f t="shared" si="0"/>
        <v>0</v>
      </c>
    </row>
    <row r="28" spans="1:7" x14ac:dyDescent="0.2">
      <c r="A28" s="210"/>
      <c r="B28" s="210"/>
      <c r="C28" s="211"/>
      <c r="D28" s="212"/>
      <c r="E28" s="213"/>
      <c r="F28" s="213"/>
      <c r="G28" s="213">
        <f t="shared" si="0"/>
        <v>0</v>
      </c>
    </row>
    <row r="29" spans="1:7" x14ac:dyDescent="0.2">
      <c r="A29" s="214"/>
      <c r="B29" s="214"/>
      <c r="C29" s="211"/>
      <c r="D29" s="212"/>
      <c r="E29" s="213"/>
      <c r="F29" s="213"/>
      <c r="G29" s="213">
        <f t="shared" si="0"/>
        <v>0</v>
      </c>
    </row>
    <row r="30" spans="1:7" x14ac:dyDescent="0.2">
      <c r="A30" s="212"/>
      <c r="B30" s="212"/>
      <c r="C30" s="212"/>
      <c r="D30" s="212"/>
      <c r="E30" s="213"/>
      <c r="F30" s="213"/>
      <c r="G30" s="213">
        <f t="shared" si="0"/>
        <v>0</v>
      </c>
    </row>
    <row r="31" spans="1:7" x14ac:dyDescent="0.2">
      <c r="A31" s="212"/>
      <c r="B31" s="212"/>
      <c r="C31" s="212"/>
      <c r="D31" s="212"/>
      <c r="E31" s="213"/>
      <c r="F31" s="213"/>
      <c r="G31" s="213">
        <f t="shared" si="0"/>
        <v>0</v>
      </c>
    </row>
    <row r="32" spans="1:7" x14ac:dyDescent="0.2">
      <c r="A32" s="212"/>
      <c r="B32" s="212"/>
      <c r="C32" s="212"/>
      <c r="D32" s="212" t="s">
        <v>2011</v>
      </c>
      <c r="E32" s="213"/>
      <c r="F32" s="213">
        <f>SUM(F16:F31)</f>
        <v>116000</v>
      </c>
      <c r="G32" s="213"/>
    </row>
    <row r="33" spans="1:7" x14ac:dyDescent="0.2">
      <c r="A33" s="212"/>
      <c r="B33" s="212"/>
      <c r="C33" s="212"/>
      <c r="D33" s="212"/>
      <c r="E33" s="213"/>
      <c r="F33" s="213"/>
      <c r="G33" s="213"/>
    </row>
    <row r="34" spans="1:7" x14ac:dyDescent="0.2">
      <c r="A34" s="212"/>
      <c r="B34" s="212"/>
      <c r="C34" s="212"/>
      <c r="D34" s="212"/>
      <c r="E34" s="213"/>
      <c r="F34" s="213"/>
      <c r="G34" s="213"/>
    </row>
    <row r="35" spans="1:7" x14ac:dyDescent="0.2">
      <c r="A35" s="212"/>
      <c r="B35" s="212"/>
      <c r="C35" s="212"/>
      <c r="D35" s="212"/>
      <c r="E35" s="213"/>
      <c r="F35" s="213"/>
      <c r="G35" s="213"/>
    </row>
    <row r="36" spans="1:7" x14ac:dyDescent="0.2">
      <c r="A36" s="212"/>
      <c r="B36" s="212"/>
      <c r="C36" s="212"/>
      <c r="D36" s="212"/>
      <c r="E36" s="213"/>
      <c r="F36" s="213"/>
      <c r="G36" s="213"/>
    </row>
    <row r="37" spans="1:7" x14ac:dyDescent="0.2">
      <c r="A37" s="212"/>
      <c r="B37" s="212"/>
      <c r="C37" s="212"/>
      <c r="D37" s="212"/>
      <c r="E37" s="213"/>
      <c r="F37" s="213"/>
      <c r="G37" s="213"/>
    </row>
    <row r="38" spans="1:7" x14ac:dyDescent="0.2">
      <c r="A38" s="212"/>
      <c r="B38" s="212"/>
      <c r="C38" s="212"/>
      <c r="D38" s="212"/>
      <c r="E38" s="213"/>
      <c r="F38" s="213"/>
      <c r="G38" s="213"/>
    </row>
    <row r="39" spans="1:7" x14ac:dyDescent="0.2">
      <c r="A39" s="212"/>
      <c r="B39" s="212"/>
      <c r="C39" s="212"/>
      <c r="D39" s="212"/>
      <c r="E39" s="213"/>
      <c r="F39" s="213"/>
      <c r="G39" s="213"/>
    </row>
    <row r="40" spans="1:7" x14ac:dyDescent="0.2">
      <c r="A40" s="212"/>
      <c r="B40" s="212"/>
      <c r="C40" s="212"/>
      <c r="D40" s="212"/>
      <c r="E40" s="213"/>
      <c r="F40" s="213"/>
      <c r="G40" s="213"/>
    </row>
    <row r="41" spans="1:7" x14ac:dyDescent="0.2">
      <c r="A41" s="212"/>
      <c r="B41" s="212"/>
      <c r="C41" s="212"/>
      <c r="D41" s="212"/>
      <c r="E41" s="213"/>
      <c r="F41" s="213"/>
      <c r="G41" s="213"/>
    </row>
    <row r="42" spans="1:7" x14ac:dyDescent="0.2">
      <c r="A42" s="212"/>
      <c r="B42" s="212"/>
      <c r="C42" s="212"/>
      <c r="D42" s="212"/>
      <c r="E42" s="213"/>
      <c r="F42" s="213"/>
      <c r="G42" s="213"/>
    </row>
    <row r="43" spans="1:7" x14ac:dyDescent="0.2">
      <c r="A43" s="212"/>
      <c r="B43" s="212"/>
      <c r="C43" s="212"/>
      <c r="D43" s="212"/>
      <c r="E43" s="213"/>
      <c r="F43" s="213"/>
      <c r="G43" s="213"/>
    </row>
    <row r="44" spans="1:7" x14ac:dyDescent="0.2">
      <c r="A44" s="212"/>
      <c r="B44" s="212"/>
      <c r="C44" s="212"/>
      <c r="D44" s="212"/>
      <c r="E44" s="213"/>
      <c r="F44" s="213"/>
      <c r="G44" s="213"/>
    </row>
    <row r="45" spans="1:7" x14ac:dyDescent="0.2">
      <c r="A45" s="212"/>
      <c r="B45" s="212"/>
      <c r="C45" s="212"/>
      <c r="D45" s="212"/>
      <c r="E45" s="213"/>
      <c r="F45" s="213"/>
      <c r="G45" s="213"/>
    </row>
    <row r="46" spans="1:7" x14ac:dyDescent="0.2">
      <c r="A46" s="212"/>
      <c r="B46" s="212"/>
      <c r="C46" s="212"/>
      <c r="D46" s="212"/>
      <c r="E46" s="213"/>
      <c r="F46" s="213"/>
      <c r="G46" s="213"/>
    </row>
    <row r="47" spans="1:7" x14ac:dyDescent="0.2">
      <c r="A47" s="212"/>
      <c r="B47" s="212"/>
      <c r="C47" s="212"/>
      <c r="D47" s="212"/>
      <c r="E47" s="213"/>
      <c r="F47" s="213"/>
      <c r="G47" s="213"/>
    </row>
    <row r="48" spans="1:7" x14ac:dyDescent="0.2">
      <c r="A48" s="216"/>
      <c r="B48" s="216"/>
      <c r="C48" s="216"/>
      <c r="D48" s="216"/>
      <c r="E48" s="217"/>
      <c r="F48" s="217"/>
      <c r="G48" s="217"/>
    </row>
  </sheetData>
  <mergeCells count="10">
    <mergeCell ref="A1:G1"/>
    <mergeCell ref="A3:G3"/>
    <mergeCell ref="A6:G6"/>
    <mergeCell ref="A11:A12"/>
    <mergeCell ref="C11:C12"/>
    <mergeCell ref="D11:D12"/>
    <mergeCell ref="E11:E12"/>
    <mergeCell ref="F11:F12"/>
    <mergeCell ref="G11:G12"/>
    <mergeCell ref="B11:B12"/>
  </mergeCells>
  <pageMargins left="0.39370078740157483" right="0.39370078740157483" top="0.98425196850393704" bottom="0.98425196850393704" header="0" footer="0"/>
  <pageSetup scale="90" orientation="portrait" r:id="rId1"/>
  <headerFooter alignWithMargins="0"/>
  <colBreaks count="1" manualBreakCount="1">
    <brk id="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E16" sqref="E16"/>
    </sheetView>
  </sheetViews>
  <sheetFormatPr baseColWidth="10" defaultRowHeight="12.75" x14ac:dyDescent="0.2"/>
  <sheetData>
    <row r="1" spans="1:2" x14ac:dyDescent="0.2">
      <c r="A1" s="261"/>
      <c r="B1" s="261"/>
    </row>
    <row r="2" spans="1:2" x14ac:dyDescent="0.2">
      <c r="B2" s="201"/>
    </row>
    <row r="3" spans="1:2" x14ac:dyDescent="0.2">
      <c r="B3" s="202"/>
    </row>
    <row r="4" spans="1:2" x14ac:dyDescent="0.2">
      <c r="B4" s="202"/>
    </row>
    <row r="5" spans="1:2" x14ac:dyDescent="0.2">
      <c r="B5" s="202"/>
    </row>
    <row r="6" spans="1:2" x14ac:dyDescent="0.2">
      <c r="B6" s="202"/>
    </row>
    <row r="7" spans="1:2" x14ac:dyDescent="0.2">
      <c r="B7" s="202"/>
    </row>
    <row r="8" spans="1:2" x14ac:dyDescent="0.2">
      <c r="B8" s="202"/>
    </row>
    <row r="9" spans="1:2" x14ac:dyDescent="0.2">
      <c r="B9" s="202"/>
    </row>
    <row r="10" spans="1:2" x14ac:dyDescent="0.2">
      <c r="B10" s="202"/>
    </row>
    <row r="11" spans="1:2" x14ac:dyDescent="0.2">
      <c r="B11" s="202"/>
    </row>
    <row r="12" spans="1:2" x14ac:dyDescent="0.2">
      <c r="B12" s="202"/>
    </row>
    <row r="13" spans="1:2" x14ac:dyDescent="0.2">
      <c r="B13" s="202"/>
    </row>
  </sheetData>
  <mergeCells count="1">
    <mergeCell ref="A1:B1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filterMode="1"/>
  <dimension ref="A1:CK5748"/>
  <sheetViews>
    <sheetView tabSelected="1" topLeftCell="D1" zoomScale="84" zoomScaleNormal="84" workbookViewId="0">
      <pane xSplit="32" topLeftCell="CI1" activePane="topRight" state="frozen"/>
      <selection activeCell="D1" sqref="D1"/>
      <selection pane="topRight" activeCell="CJ170" sqref="CJ169:CJ170"/>
    </sheetView>
  </sheetViews>
  <sheetFormatPr baseColWidth="10" defaultRowHeight="12" x14ac:dyDescent="0.2"/>
  <cols>
    <col min="1" max="1" width="5" style="5" hidden="1" customWidth="1"/>
    <col min="2" max="2" width="3" style="5" hidden="1" customWidth="1"/>
    <col min="3" max="3" width="2.5703125" style="5" hidden="1" customWidth="1"/>
    <col min="4" max="8" width="3.42578125" style="5" customWidth="1"/>
    <col min="9" max="9" width="3.42578125" style="42" customWidth="1"/>
    <col min="10" max="10" width="61" style="43" hidden="1" customWidth="1"/>
    <col min="11" max="11" width="30.28515625" style="42" hidden="1" customWidth="1"/>
    <col min="12" max="12" width="4.140625" style="16" customWidth="1"/>
    <col min="13" max="13" width="16.28515625" style="43" hidden="1" customWidth="1"/>
    <col min="14" max="14" width="4.140625" style="16" customWidth="1"/>
    <col min="15" max="15" width="33.28515625" style="43" hidden="1" customWidth="1"/>
    <col min="16" max="16" width="4.140625" style="16" customWidth="1"/>
    <col min="17" max="17" width="39.5703125" style="43" hidden="1" customWidth="1"/>
    <col min="18" max="18" width="5.140625" style="45" customWidth="1"/>
    <col min="19" max="19" width="45.140625" style="43" hidden="1" customWidth="1"/>
    <col min="20" max="20" width="4.140625" style="50" customWidth="1"/>
    <col min="21" max="21" width="21.5703125" style="43" hidden="1" customWidth="1"/>
    <col min="22" max="22" width="4.28515625" style="126" customWidth="1"/>
    <col min="23" max="23" width="62.7109375" style="43" hidden="1" customWidth="1"/>
    <col min="24" max="24" width="4.28515625" style="126" customWidth="1"/>
    <col min="25" max="25" width="60.140625" style="43" hidden="1" customWidth="1"/>
    <col min="26" max="26" width="3.85546875" style="17" customWidth="1"/>
    <col min="27" max="27" width="25.140625" style="43" hidden="1" customWidth="1"/>
    <col min="28" max="28" width="7.7109375" style="2" customWidth="1"/>
    <col min="29" max="29" width="7.7109375" style="6" customWidth="1"/>
    <col min="30" max="30" width="7.7109375" style="2" customWidth="1"/>
    <col min="31" max="31" width="7.7109375" style="7" customWidth="1"/>
    <col min="32" max="32" width="6.7109375" style="1" bestFit="1" customWidth="1"/>
    <col min="33" max="33" width="60.140625" style="4" customWidth="1"/>
    <col min="34" max="34" width="35.42578125" style="3" hidden="1" customWidth="1"/>
    <col min="35" max="35" width="16.28515625" style="17" customWidth="1"/>
    <col min="36" max="36" width="13" style="5" customWidth="1"/>
    <col min="37" max="83" width="11.42578125" style="5" customWidth="1"/>
    <col min="84" max="84" width="12.42578125" style="5" customWidth="1"/>
    <col min="85" max="86" width="15.28515625" style="5" customWidth="1"/>
    <col min="87" max="87" width="11.42578125" style="5" customWidth="1"/>
    <col min="88" max="88" width="16.140625" style="5" customWidth="1"/>
    <col min="89" max="89" width="15.5703125" style="5" customWidth="1"/>
    <col min="90" max="16384" width="11.42578125" style="5"/>
  </cols>
  <sheetData>
    <row r="1" spans="1:89" x14ac:dyDescent="0.2"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168"/>
      <c r="AF1" s="167"/>
      <c r="AG1" s="168"/>
      <c r="AH1" s="168"/>
      <c r="AI1" s="5"/>
    </row>
    <row r="2" spans="1:89" x14ac:dyDescent="0.2"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168"/>
      <c r="AF2" s="167"/>
      <c r="AG2" s="168"/>
      <c r="AH2" s="168"/>
      <c r="AI2" s="5"/>
    </row>
    <row r="3" spans="1:89" x14ac:dyDescent="0.2"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168"/>
      <c r="AF3" s="167"/>
      <c r="AG3" s="168"/>
      <c r="AH3" s="168"/>
      <c r="AI3" s="5"/>
    </row>
    <row r="4" spans="1:89" x14ac:dyDescent="0.2"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168"/>
      <c r="AF4" s="167"/>
      <c r="AG4" s="168"/>
      <c r="AH4" s="168"/>
      <c r="AI4" s="5"/>
    </row>
    <row r="5" spans="1:89" x14ac:dyDescent="0.2"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168"/>
      <c r="AF5" s="167"/>
      <c r="AG5" s="168"/>
      <c r="AH5" s="168"/>
      <c r="AI5" s="5"/>
    </row>
    <row r="6" spans="1:89" ht="7.5" customHeight="1" x14ac:dyDescent="0.2"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168"/>
      <c r="AF6" s="167"/>
      <c r="AG6" s="168"/>
      <c r="AH6" s="168"/>
      <c r="AI6" s="5"/>
    </row>
    <row r="7" spans="1:89" ht="19.5" customHeight="1" x14ac:dyDescent="0.2">
      <c r="D7" s="232" t="s">
        <v>1985</v>
      </c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</row>
    <row r="8" spans="1:89" ht="12" customHeight="1" x14ac:dyDescent="0.2">
      <c r="A8" s="230" t="s">
        <v>1</v>
      </c>
      <c r="B8" s="230"/>
      <c r="C8" s="230"/>
      <c r="D8" s="231" t="s">
        <v>6</v>
      </c>
      <c r="E8" s="231"/>
      <c r="F8" s="231"/>
      <c r="G8" s="231"/>
      <c r="H8" s="231"/>
      <c r="I8" s="231"/>
      <c r="J8" s="41"/>
      <c r="L8" s="48" t="s">
        <v>7</v>
      </c>
      <c r="M8" s="48"/>
      <c r="N8" s="48" t="s">
        <v>8</v>
      </c>
      <c r="O8" s="48"/>
      <c r="P8" s="48" t="s">
        <v>9</v>
      </c>
      <c r="Q8" s="48"/>
      <c r="R8" s="49" t="s">
        <v>1087</v>
      </c>
      <c r="S8" s="44"/>
      <c r="T8" s="51" t="s">
        <v>1088</v>
      </c>
      <c r="U8" s="51"/>
      <c r="V8" s="123" t="s">
        <v>1719</v>
      </c>
      <c r="W8" s="123"/>
      <c r="X8" s="123"/>
      <c r="Y8" s="123"/>
      <c r="Z8" s="124" t="s">
        <v>1762</v>
      </c>
      <c r="AA8" s="124"/>
      <c r="AB8" s="52" t="s">
        <v>1092</v>
      </c>
      <c r="AC8" s="71"/>
      <c r="AD8" s="53"/>
      <c r="AE8" s="70"/>
      <c r="AF8" s="54"/>
      <c r="AG8" s="54"/>
      <c r="AH8" s="54"/>
      <c r="AJ8" s="233" t="s">
        <v>1988</v>
      </c>
      <c r="AK8" s="229"/>
      <c r="AL8" s="229"/>
      <c r="AM8" s="229"/>
      <c r="AN8" s="229" t="s">
        <v>1989</v>
      </c>
      <c r="AO8" s="229"/>
      <c r="AP8" s="229"/>
      <c r="AQ8" s="229"/>
      <c r="AR8" s="229" t="s">
        <v>1990</v>
      </c>
      <c r="AS8" s="229"/>
      <c r="AT8" s="229"/>
      <c r="AU8" s="229"/>
      <c r="AV8" s="229" t="s">
        <v>1991</v>
      </c>
      <c r="AW8" s="229"/>
      <c r="AX8" s="229"/>
      <c r="AY8" s="229"/>
      <c r="AZ8" s="229" t="s">
        <v>1992</v>
      </c>
      <c r="BA8" s="229"/>
      <c r="BB8" s="229"/>
      <c r="BC8" s="229"/>
      <c r="BD8" s="229" t="s">
        <v>1993</v>
      </c>
      <c r="BE8" s="229"/>
      <c r="BF8" s="229"/>
      <c r="BG8" s="229"/>
      <c r="BH8" s="229" t="s">
        <v>1994</v>
      </c>
      <c r="BI8" s="229"/>
      <c r="BJ8" s="229"/>
      <c r="BK8" s="229"/>
      <c r="BL8" s="229" t="s">
        <v>1995</v>
      </c>
      <c r="BM8" s="229"/>
      <c r="BN8" s="229"/>
      <c r="BO8" s="229"/>
      <c r="BP8" s="229" t="s">
        <v>1996</v>
      </c>
      <c r="BQ8" s="229"/>
      <c r="BR8" s="229"/>
      <c r="BS8" s="229"/>
      <c r="BT8" s="229" t="s">
        <v>1997</v>
      </c>
      <c r="BU8" s="229"/>
      <c r="BV8" s="229"/>
      <c r="BW8" s="229"/>
      <c r="BX8" s="229" t="s">
        <v>1998</v>
      </c>
      <c r="BY8" s="229"/>
      <c r="BZ8" s="229"/>
      <c r="CA8" s="229"/>
      <c r="CB8" s="229" t="s">
        <v>1999</v>
      </c>
      <c r="CC8" s="229"/>
      <c r="CD8" s="229"/>
      <c r="CE8" s="229"/>
      <c r="CF8" s="227" t="s">
        <v>2041</v>
      </c>
    </row>
    <row r="9" spans="1:89" s="40" customFormat="1" ht="19.5" customHeight="1" x14ac:dyDescent="0.2">
      <c r="A9" s="39"/>
      <c r="B9" s="39"/>
      <c r="C9" s="39"/>
      <c r="D9" s="55"/>
      <c r="E9" s="55"/>
      <c r="F9" s="55"/>
      <c r="G9" s="55"/>
      <c r="H9" s="55"/>
      <c r="I9" s="55"/>
      <c r="J9" s="56" t="s">
        <v>1058</v>
      </c>
      <c r="K9" s="55" t="s">
        <v>1063</v>
      </c>
      <c r="L9" s="57"/>
      <c r="M9" s="56" t="s">
        <v>1082</v>
      </c>
      <c r="N9" s="57"/>
      <c r="O9" s="56" t="s">
        <v>1083</v>
      </c>
      <c r="P9" s="57"/>
      <c r="Q9" s="56" t="s">
        <v>1084</v>
      </c>
      <c r="R9" s="58" t="s">
        <v>1085</v>
      </c>
      <c r="S9" s="56" t="s">
        <v>1086</v>
      </c>
      <c r="T9" s="59" t="s">
        <v>1089</v>
      </c>
      <c r="U9" s="56" t="s">
        <v>1090</v>
      </c>
      <c r="V9" s="125" t="s">
        <v>1362</v>
      </c>
      <c r="W9" s="149" t="s">
        <v>1363</v>
      </c>
      <c r="X9" s="150" t="s">
        <v>1362</v>
      </c>
      <c r="Y9" s="149" t="s">
        <v>1799</v>
      </c>
      <c r="Z9" s="65" t="s">
        <v>1364</v>
      </c>
      <c r="AA9" s="149" t="s">
        <v>1800</v>
      </c>
      <c r="AB9" s="60" t="s">
        <v>2</v>
      </c>
      <c r="AC9" s="61" t="s">
        <v>3</v>
      </c>
      <c r="AD9" s="60" t="s">
        <v>4</v>
      </c>
      <c r="AE9" s="62" t="s">
        <v>5</v>
      </c>
      <c r="AF9" s="63"/>
      <c r="AG9" s="63" t="s">
        <v>570</v>
      </c>
      <c r="AH9" s="64" t="s">
        <v>1091</v>
      </c>
      <c r="AI9" s="65" t="s">
        <v>2040</v>
      </c>
      <c r="AJ9" s="191" t="s">
        <v>2003</v>
      </c>
      <c r="AK9" s="192" t="s">
        <v>2000</v>
      </c>
      <c r="AL9" s="192" t="s">
        <v>2001</v>
      </c>
      <c r="AM9" s="192" t="s">
        <v>2002</v>
      </c>
      <c r="AN9" s="191" t="s">
        <v>2003</v>
      </c>
      <c r="AO9" s="192" t="s">
        <v>2000</v>
      </c>
      <c r="AP9" s="192" t="s">
        <v>2001</v>
      </c>
      <c r="AQ9" s="192" t="s">
        <v>2002</v>
      </c>
      <c r="AR9" s="191" t="s">
        <v>2003</v>
      </c>
      <c r="AS9" s="192" t="s">
        <v>2000</v>
      </c>
      <c r="AT9" s="192" t="s">
        <v>2001</v>
      </c>
      <c r="AU9" s="192" t="s">
        <v>2002</v>
      </c>
      <c r="AV9" s="191" t="s">
        <v>2003</v>
      </c>
      <c r="AW9" s="192" t="s">
        <v>2000</v>
      </c>
      <c r="AX9" s="192" t="s">
        <v>2001</v>
      </c>
      <c r="AY9" s="192" t="s">
        <v>2002</v>
      </c>
      <c r="AZ9" s="191" t="s">
        <v>2003</v>
      </c>
      <c r="BA9" s="192" t="s">
        <v>2000</v>
      </c>
      <c r="BB9" s="192" t="s">
        <v>2001</v>
      </c>
      <c r="BC9" s="192" t="s">
        <v>2002</v>
      </c>
      <c r="BD9" s="191" t="s">
        <v>2003</v>
      </c>
      <c r="BE9" s="192" t="s">
        <v>2000</v>
      </c>
      <c r="BF9" s="192" t="s">
        <v>2001</v>
      </c>
      <c r="BG9" s="192" t="s">
        <v>2002</v>
      </c>
      <c r="BH9" s="191" t="s">
        <v>2003</v>
      </c>
      <c r="BI9" s="192" t="s">
        <v>2000</v>
      </c>
      <c r="BJ9" s="192" t="s">
        <v>2001</v>
      </c>
      <c r="BK9" s="192" t="s">
        <v>2002</v>
      </c>
      <c r="BL9" s="191" t="s">
        <v>2003</v>
      </c>
      <c r="BM9" s="192" t="s">
        <v>2000</v>
      </c>
      <c r="BN9" s="192" t="s">
        <v>2001</v>
      </c>
      <c r="BO9" s="192" t="s">
        <v>2002</v>
      </c>
      <c r="BP9" s="191" t="s">
        <v>2003</v>
      </c>
      <c r="BQ9" s="192" t="s">
        <v>2000</v>
      </c>
      <c r="BR9" s="192" t="s">
        <v>2001</v>
      </c>
      <c r="BS9" s="192" t="s">
        <v>2002</v>
      </c>
      <c r="BT9" s="191" t="s">
        <v>2003</v>
      </c>
      <c r="BU9" s="192" t="s">
        <v>2000</v>
      </c>
      <c r="BV9" s="192" t="s">
        <v>2001</v>
      </c>
      <c r="BW9" s="192" t="s">
        <v>2002</v>
      </c>
      <c r="BX9" s="191" t="s">
        <v>2003</v>
      </c>
      <c r="BY9" s="192" t="s">
        <v>2000</v>
      </c>
      <c r="BZ9" s="192" t="s">
        <v>2001</v>
      </c>
      <c r="CA9" s="192" t="s">
        <v>2002</v>
      </c>
      <c r="CB9" s="191" t="s">
        <v>2003</v>
      </c>
      <c r="CC9" s="192" t="s">
        <v>2000</v>
      </c>
      <c r="CD9" s="192" t="s">
        <v>2001</v>
      </c>
      <c r="CE9" s="192" t="s">
        <v>2002</v>
      </c>
      <c r="CF9" s="228"/>
      <c r="CJ9" s="40" t="s">
        <v>2043</v>
      </c>
      <c r="CK9" s="40" t="s">
        <v>2044</v>
      </c>
    </row>
    <row r="10" spans="1:89" hidden="1" x14ac:dyDescent="0.2">
      <c r="A10" s="5">
        <v>5101</v>
      </c>
      <c r="B10" s="5">
        <v>1</v>
      </c>
      <c r="C10" s="5">
        <v>1001</v>
      </c>
      <c r="D10" s="172">
        <v>2</v>
      </c>
      <c r="E10" s="172">
        <v>1</v>
      </c>
      <c r="F10" s="172">
        <v>1</v>
      </c>
      <c r="G10" s="172">
        <v>2</v>
      </c>
      <c r="H10" s="172">
        <v>3</v>
      </c>
      <c r="I10" s="173">
        <v>39</v>
      </c>
      <c r="J10" s="174" t="str">
        <f>VLOOKUP(CONCATENATE(D10,E10,F10,G10,H10,I10),'01. Administrativa'!$O$36:$P349,2,FALSE)</f>
        <v>Fideicomiso Guerrero Industrial</v>
      </c>
      <c r="K10" s="173"/>
      <c r="L10" s="175">
        <v>3</v>
      </c>
      <c r="M10" s="174" t="str">
        <f>VLOOKUP(CONCATENATE(L10),'02. Finalidad'!$O$3:$P$145,2,FALSE)</f>
        <v>DESARROLLO ECONÓMICO</v>
      </c>
      <c r="N10" s="175">
        <v>9</v>
      </c>
      <c r="O10" s="174" t="str">
        <f>VLOOKUP(CONCATENATE(L10,N10),'02. Finalidad'!$O$3:$P$145,2,FALSE)</f>
        <v>OTRAS INDUSTRIAS Y OTROS ASUNTOS ECONÓMICOS</v>
      </c>
      <c r="P10" s="175">
        <v>2</v>
      </c>
      <c r="Q10" s="174" t="str">
        <f>VLOOKUP(CONCATENATE(L10,N10,P10),'02. Finalidad'!$O$3:$P$145,2,FALSE)</f>
        <v>Otras Industrias</v>
      </c>
      <c r="R10" s="176">
        <v>1</v>
      </c>
      <c r="S10" s="174" t="str">
        <f>VLOOKUP('Presupuesto 2015'!R10,'03. Tipo Gasto'!$A$2:$B$4,2,FALSE)</f>
        <v>GASTO CORRIENTE</v>
      </c>
      <c r="T10" s="177">
        <v>1</v>
      </c>
      <c r="U10" s="174" t="str">
        <f>VLOOKUP('Presupuesto 2015'!T10,'04. Fuente Financiamiento'!$A$2:B$14,2,FALSE)</f>
        <v>Recursos Propios</v>
      </c>
      <c r="V10" s="178">
        <v>1</v>
      </c>
      <c r="W10" s="174" t="str">
        <f>VLOOKUP(CONCATENATE(V10),'06. Clasificación Programática'!$F$3:G$32,2,FALSE)</f>
        <v>SUBSIDIOS: SECTOR SOCIAL Y PRIVADO O ENTIDADES FEDERATIVAS Y MUNICIPIOS</v>
      </c>
      <c r="X10" s="178" t="s">
        <v>576</v>
      </c>
      <c r="Y10" s="174" t="str">
        <f>VLOOKUP(CONCATENATE(V10,X10),'06. Clasificación Programática'!$F$3:G$32,2,FALSE)</f>
        <v>Sujetos a Reglas de Operación</v>
      </c>
      <c r="Z10" s="179">
        <v>1</v>
      </c>
      <c r="AA10" s="174" t="str">
        <f>VLOOKUP('Presupuesto 2015'!Z10,'07. Proyectos de Inversión'!$A$2:$B$11,2,FALSE)</f>
        <v>Recepción, Atención, Gestión y Coordinación de Asuntos de Carácter Institucional.</v>
      </c>
      <c r="AB10" s="180">
        <v>2</v>
      </c>
      <c r="AC10" s="181">
        <v>1</v>
      </c>
      <c r="AD10" s="180">
        <v>1</v>
      </c>
      <c r="AE10" s="182">
        <v>1</v>
      </c>
      <c r="AF10" s="183" t="str">
        <f t="shared" ref="AF10:AF44" si="0">CONCATENATE(TEXT(AB10,"0"),TEXT(AC10,"0"),TEXT(AD10,"0"),TEXT(AE10,"00"))</f>
        <v>21101</v>
      </c>
      <c r="AG10" s="187" t="str">
        <f>VLOOKUP('Presupuesto 2015'!AF10,'5. COG Guerrero '!$K$2:$L1256,2,FALSE)</f>
        <v>De oficina</v>
      </c>
      <c r="AH10" s="184"/>
      <c r="AI10" s="188">
        <v>43000</v>
      </c>
      <c r="AJ10" s="193">
        <f>AI10/12</f>
        <v>3583.3333333333335</v>
      </c>
      <c r="AK10" s="194"/>
      <c r="AL10" s="194"/>
      <c r="AM10" s="194">
        <f>AJ10-AK10-AL10</f>
        <v>3583.3333333333335</v>
      </c>
      <c r="AN10" s="194">
        <f t="shared" ref="AN10:AN30" si="1">AI10/12</f>
        <v>3583.3333333333335</v>
      </c>
      <c r="AO10" s="194"/>
      <c r="AP10" s="194"/>
      <c r="AQ10" s="194">
        <f>AN10-AO10-AP10</f>
        <v>3583.3333333333335</v>
      </c>
      <c r="AR10" s="194">
        <f t="shared" ref="AR10:AR30" si="2">AI10/12</f>
        <v>3583.3333333333335</v>
      </c>
      <c r="AS10" s="194"/>
      <c r="AT10" s="194"/>
      <c r="AU10" s="194">
        <f>AR10-AS10-AT10</f>
        <v>3583.3333333333335</v>
      </c>
      <c r="AV10" s="194">
        <f t="shared" ref="AV10:AV30" si="3">AI10/12</f>
        <v>3583.3333333333335</v>
      </c>
      <c r="AW10" s="194"/>
      <c r="AX10" s="194">
        <v>1484.8</v>
      </c>
      <c r="AY10" s="194">
        <f>AV10-AW10-AX10</f>
        <v>2098.5333333333338</v>
      </c>
      <c r="AZ10" s="194">
        <f t="shared" ref="AZ10:AZ30" si="4">AI10/12</f>
        <v>3583.3333333333335</v>
      </c>
      <c r="BA10" s="194"/>
      <c r="BB10" s="194"/>
      <c r="BC10" s="194">
        <f>AZ10-BA10-BB10</f>
        <v>3583.3333333333335</v>
      </c>
      <c r="BD10" s="194">
        <f t="shared" ref="BD10:BD30" si="5">AI10/12</f>
        <v>3583.3333333333335</v>
      </c>
      <c r="BE10" s="194"/>
      <c r="BF10" s="194"/>
      <c r="BG10" s="194">
        <f>BD10-BE10-BF10</f>
        <v>3583.3333333333335</v>
      </c>
      <c r="BH10" s="194">
        <f t="shared" ref="BH10:BH30" si="6">AI10/12</f>
        <v>3583.3333333333335</v>
      </c>
      <c r="BI10" s="194"/>
      <c r="BJ10" s="194"/>
      <c r="BK10" s="194">
        <f>BH10-BI10-BJ10</f>
        <v>3583.3333333333335</v>
      </c>
      <c r="BL10" s="194">
        <f t="shared" ref="BL10:BL30" si="7">AI10/12</f>
        <v>3583.3333333333335</v>
      </c>
      <c r="BM10" s="194"/>
      <c r="BN10" s="194"/>
      <c r="BO10" s="194">
        <f>BL10-BM10-BN10</f>
        <v>3583.3333333333335</v>
      </c>
      <c r="BP10" s="194">
        <f t="shared" ref="BP10:BP30" si="8">AI10/12</f>
        <v>3583.3333333333335</v>
      </c>
      <c r="BQ10" s="194"/>
      <c r="BR10" s="194"/>
      <c r="BS10" s="194">
        <f>BP10-BQ10-BR10</f>
        <v>3583.3333333333335</v>
      </c>
      <c r="BT10" s="194">
        <f t="shared" ref="BT10:BT30" si="9">AI10/12</f>
        <v>3583.3333333333335</v>
      </c>
      <c r="BU10" s="194"/>
      <c r="BV10" s="194"/>
      <c r="BW10" s="194">
        <f>BT10-BU10-BV10</f>
        <v>3583.3333333333335</v>
      </c>
      <c r="BX10" s="194">
        <f t="shared" ref="BX10:BX30" si="10">AI10/12</f>
        <v>3583.3333333333335</v>
      </c>
      <c r="BY10" s="194"/>
      <c r="BZ10" s="194"/>
      <c r="CA10" s="194">
        <f>BX10-BY10-BZ10</f>
        <v>3583.3333333333335</v>
      </c>
      <c r="CB10" s="194">
        <f t="shared" ref="CB10:CB30" si="11">AI10/12</f>
        <v>3583.3333333333335</v>
      </c>
      <c r="CC10" s="194"/>
      <c r="CD10" s="194"/>
      <c r="CE10" s="194">
        <f>CB10-CC10-CD10</f>
        <v>3583.3333333333335</v>
      </c>
      <c r="CF10" s="194">
        <f>AM10+AQ10+AU10+AY10+BC10+BG10+BK10+BO10+BS10+BW10+CA10+CE10</f>
        <v>41515.199999999997</v>
      </c>
      <c r="CG10" s="169">
        <f>AJ10+AN10+AR10+AV10+AZ10+BD10+BH10+BL10+BP10+BT10+BX10+CB10</f>
        <v>43000</v>
      </c>
      <c r="CH10" s="169">
        <f t="shared" ref="CH10:CH73" si="12">CF10-CG10</f>
        <v>-1484.8000000000029</v>
      </c>
      <c r="CJ10" s="169">
        <f t="shared" ref="CJ10:CJ73" si="13">AJ10+AN10+AR10+AV10</f>
        <v>14333.333333333334</v>
      </c>
    </row>
    <row r="11" spans="1:89" hidden="1" x14ac:dyDescent="0.2">
      <c r="A11" s="5">
        <v>5101</v>
      </c>
      <c r="B11" s="5">
        <v>1</v>
      </c>
      <c r="C11" s="5">
        <v>1002</v>
      </c>
      <c r="D11" s="172">
        <v>2</v>
      </c>
      <c r="E11" s="172">
        <v>1</v>
      </c>
      <c r="F11" s="172">
        <v>1</v>
      </c>
      <c r="G11" s="172">
        <v>2</v>
      </c>
      <c r="H11" s="172">
        <v>3</v>
      </c>
      <c r="I11" s="173">
        <v>39</v>
      </c>
      <c r="J11" s="174" t="str">
        <f>VLOOKUP(CONCATENATE(D11,E11,F11,G11,H11,I11),'01. Administrativa'!$O$36:$P350,2,FALSE)</f>
        <v>Fideicomiso Guerrero Industrial</v>
      </c>
      <c r="K11" s="173"/>
      <c r="L11" s="175">
        <v>3</v>
      </c>
      <c r="M11" s="174" t="str">
        <f>VLOOKUP(CONCATENATE(L11),'02. Finalidad'!$O$3:$P$145,2,FALSE)</f>
        <v>DESARROLLO ECONÓMICO</v>
      </c>
      <c r="N11" s="175">
        <v>9</v>
      </c>
      <c r="O11" s="174" t="str">
        <f>VLOOKUP(CONCATENATE(L11,N11),'02. Finalidad'!$O$3:$P$145,2,FALSE)</f>
        <v>OTRAS INDUSTRIAS Y OTROS ASUNTOS ECONÓMICOS</v>
      </c>
      <c r="P11" s="175">
        <v>2</v>
      </c>
      <c r="Q11" s="174" t="str">
        <f>VLOOKUP(CONCATENATE(L11,N11,P11),'02. Finalidad'!$O$3:$P$145,2,FALSE)</f>
        <v>Otras Industrias</v>
      </c>
      <c r="R11" s="176">
        <v>1</v>
      </c>
      <c r="S11" s="174" t="str">
        <f>VLOOKUP('Presupuesto 2015'!R11,'03. Tipo Gasto'!$A$2:$B$4,2,FALSE)</f>
        <v>GASTO CORRIENTE</v>
      </c>
      <c r="T11" s="177">
        <v>1</v>
      </c>
      <c r="U11" s="174" t="str">
        <f>VLOOKUP('Presupuesto 2015'!T11,'04. Fuente Financiamiento'!$A$2:B$14,2,FALSE)</f>
        <v>Recursos Propios</v>
      </c>
      <c r="V11" s="178">
        <v>1</v>
      </c>
      <c r="W11" s="174" t="str">
        <f>VLOOKUP(CONCATENATE(V11),'06. Clasificación Programática'!$F$3:G$32,2,FALSE)</f>
        <v>SUBSIDIOS: SECTOR SOCIAL Y PRIVADO O ENTIDADES FEDERATIVAS Y MUNICIPIOS</v>
      </c>
      <c r="X11" s="178" t="s">
        <v>576</v>
      </c>
      <c r="Y11" s="174" t="str">
        <f>VLOOKUP(CONCATENATE(V11,X11),'06. Clasificación Programática'!$F$3:G$32,2,FALSE)</f>
        <v>Sujetos a Reglas de Operación</v>
      </c>
      <c r="Z11" s="179">
        <v>1</v>
      </c>
      <c r="AA11" s="174" t="str">
        <f>VLOOKUP('Presupuesto 2015'!Z11,'07. Proyectos de Inversión'!$A$2:$B$11,2,FALSE)</f>
        <v>Recepción, Atención, Gestión y Coordinación de Asuntos de Carácter Institucional.</v>
      </c>
      <c r="AB11" s="184">
        <v>2</v>
      </c>
      <c r="AC11" s="185">
        <v>1</v>
      </c>
      <c r="AD11" s="184">
        <v>4</v>
      </c>
      <c r="AE11" s="182">
        <v>1</v>
      </c>
      <c r="AF11" s="183" t="str">
        <f t="shared" si="0"/>
        <v>21401</v>
      </c>
      <c r="AG11" s="187" t="str">
        <f>VLOOKUP('Presupuesto 2015'!AF11,'5. COG Guerrero '!$K$2:$L1257,2,FALSE)</f>
        <v>Materiales y Útiles para el Procesamiento en Equipo y Bienes Informáticos</v>
      </c>
      <c r="AH11" s="184"/>
      <c r="AI11" s="188">
        <v>20000</v>
      </c>
      <c r="AJ11" s="193">
        <f t="shared" ref="AJ11:AJ85" si="14">AI11/12</f>
        <v>1666.6666666666667</v>
      </c>
      <c r="AK11" s="194"/>
      <c r="AL11" s="194"/>
      <c r="AM11" s="194">
        <f>AJ11-AL11-AK11</f>
        <v>1666.6666666666667</v>
      </c>
      <c r="AN11" s="194">
        <f t="shared" si="1"/>
        <v>1666.6666666666667</v>
      </c>
      <c r="AO11" s="194">
        <v>921.93</v>
      </c>
      <c r="AP11" s="194"/>
      <c r="AQ11" s="194">
        <f t="shared" ref="AQ11:AQ77" si="15">AN11-AO11-AP11</f>
        <v>744.73666666666679</v>
      </c>
      <c r="AR11" s="194">
        <f t="shared" si="2"/>
        <v>1666.6666666666667</v>
      </c>
      <c r="AS11" s="194"/>
      <c r="AT11" s="194"/>
      <c r="AU11" s="194">
        <f t="shared" ref="AU11:AU74" si="16">AR11-AS11-AT11</f>
        <v>1666.6666666666667</v>
      </c>
      <c r="AV11" s="194">
        <f t="shared" si="3"/>
        <v>1666.6666666666667</v>
      </c>
      <c r="AW11" s="194"/>
      <c r="AX11" s="194">
        <v>546</v>
      </c>
      <c r="AY11" s="194">
        <f t="shared" ref="AY11:AY74" si="17">AV11-AW11-AX11</f>
        <v>1120.6666666666667</v>
      </c>
      <c r="AZ11" s="194">
        <f t="shared" si="4"/>
        <v>1666.6666666666667</v>
      </c>
      <c r="BA11" s="194"/>
      <c r="BB11" s="194"/>
      <c r="BC11" s="194">
        <f t="shared" ref="BC11:BC74" si="18">AZ11-BA11-BB11</f>
        <v>1666.6666666666667</v>
      </c>
      <c r="BD11" s="194">
        <f t="shared" si="5"/>
        <v>1666.6666666666667</v>
      </c>
      <c r="BE11" s="194">
        <v>1460.89</v>
      </c>
      <c r="BF11" s="194"/>
      <c r="BG11" s="194">
        <f t="shared" ref="BG11:BG74" si="19">BD11-BE11-BF11</f>
        <v>205.77666666666664</v>
      </c>
      <c r="BH11" s="194">
        <f t="shared" si="6"/>
        <v>1666.6666666666667</v>
      </c>
      <c r="BI11" s="194"/>
      <c r="BJ11" s="194"/>
      <c r="BK11" s="194">
        <f t="shared" ref="BK11:BK74" si="20">BH11-BI11-BJ11</f>
        <v>1666.6666666666667</v>
      </c>
      <c r="BL11" s="194">
        <f t="shared" si="7"/>
        <v>1666.6666666666667</v>
      </c>
      <c r="BM11" s="194"/>
      <c r="BN11" s="194"/>
      <c r="BO11" s="194">
        <f t="shared" ref="BO11:BO74" si="21">BL11-BM11-BN11</f>
        <v>1666.6666666666667</v>
      </c>
      <c r="BP11" s="194">
        <f t="shared" si="8"/>
        <v>1666.6666666666667</v>
      </c>
      <c r="BQ11" s="194"/>
      <c r="BR11" s="194"/>
      <c r="BS11" s="194">
        <f t="shared" ref="BS11:BS74" si="22">BP11-BQ11-BR11</f>
        <v>1666.6666666666667</v>
      </c>
      <c r="BT11" s="194">
        <f t="shared" si="9"/>
        <v>1666.6666666666667</v>
      </c>
      <c r="BU11" s="194"/>
      <c r="BV11" s="194"/>
      <c r="BW11" s="194">
        <f t="shared" ref="BW11:BW74" si="23">BT11-BU11-BV11</f>
        <v>1666.6666666666667</v>
      </c>
      <c r="BX11" s="194">
        <f t="shared" si="10"/>
        <v>1666.6666666666667</v>
      </c>
      <c r="BY11" s="194"/>
      <c r="BZ11" s="194"/>
      <c r="CA11" s="194">
        <f t="shared" ref="CA11:CA74" si="24">BX11-BY11-BZ11</f>
        <v>1666.6666666666667</v>
      </c>
      <c r="CB11" s="194">
        <f t="shared" si="11"/>
        <v>1666.6666666666667</v>
      </c>
      <c r="CC11" s="194"/>
      <c r="CD11" s="194"/>
      <c r="CE11" s="194">
        <f t="shared" ref="CE11:CE74" si="25">CB11-CC11-CD11</f>
        <v>1666.6666666666667</v>
      </c>
      <c r="CF11" s="194">
        <f t="shared" ref="CF11:CF74" si="26">AM11+AQ11+AU11+AY11+BC11+BG11+BK11+BO11+BS11+BW11+CA11+CE11</f>
        <v>17071.18</v>
      </c>
      <c r="CG11" s="169">
        <f t="shared" ref="CG11:CG74" si="27">AJ11+AN11+AR11+AV11+AZ11+BD11+BH11+BL11+BP11+BT11+BX11+CB11</f>
        <v>20000</v>
      </c>
      <c r="CH11" s="169">
        <f t="shared" si="12"/>
        <v>-2928.8199999999997</v>
      </c>
      <c r="CJ11" s="169">
        <f t="shared" si="13"/>
        <v>6666.666666666667</v>
      </c>
    </row>
    <row r="12" spans="1:89" hidden="1" x14ac:dyDescent="0.2">
      <c r="A12" s="5">
        <v>5101</v>
      </c>
      <c r="B12" s="5">
        <v>1</v>
      </c>
      <c r="C12" s="5">
        <v>1003</v>
      </c>
      <c r="D12" s="172">
        <v>2</v>
      </c>
      <c r="E12" s="172">
        <v>1</v>
      </c>
      <c r="F12" s="172">
        <v>1</v>
      </c>
      <c r="G12" s="172">
        <v>2</v>
      </c>
      <c r="H12" s="172">
        <v>3</v>
      </c>
      <c r="I12" s="173">
        <v>39</v>
      </c>
      <c r="J12" s="174" t="str">
        <f>VLOOKUP(CONCATENATE(D12,E12,F12,G12,H12,I12),'01. Administrativa'!$O$36:$P351,2,FALSE)</f>
        <v>Fideicomiso Guerrero Industrial</v>
      </c>
      <c r="K12" s="173"/>
      <c r="L12" s="175">
        <v>3</v>
      </c>
      <c r="M12" s="174" t="str">
        <f>VLOOKUP(CONCATENATE(L12),'02. Finalidad'!$O$3:$P$145,2,FALSE)</f>
        <v>DESARROLLO ECONÓMICO</v>
      </c>
      <c r="N12" s="175">
        <v>9</v>
      </c>
      <c r="O12" s="174" t="str">
        <f>VLOOKUP(CONCATENATE(L12,N12),'02. Finalidad'!$O$3:$P$145,2,FALSE)</f>
        <v>OTRAS INDUSTRIAS Y OTROS ASUNTOS ECONÓMICOS</v>
      </c>
      <c r="P12" s="175">
        <v>2</v>
      </c>
      <c r="Q12" s="174" t="str">
        <f>VLOOKUP(CONCATENATE(L12,N12,P12),'02. Finalidad'!$O$3:$P$145,2,FALSE)</f>
        <v>Otras Industrias</v>
      </c>
      <c r="R12" s="176">
        <v>1</v>
      </c>
      <c r="S12" s="174" t="str">
        <f>VLOOKUP('Presupuesto 2015'!R12,'03. Tipo Gasto'!$A$2:$B$4,2,FALSE)</f>
        <v>GASTO CORRIENTE</v>
      </c>
      <c r="T12" s="177">
        <v>1</v>
      </c>
      <c r="U12" s="174" t="str">
        <f>VLOOKUP('Presupuesto 2015'!T12,'04. Fuente Financiamiento'!$A$2:B$14,2,FALSE)</f>
        <v>Recursos Propios</v>
      </c>
      <c r="V12" s="178">
        <v>1</v>
      </c>
      <c r="W12" s="174" t="str">
        <f>VLOOKUP(CONCATENATE(V12),'06. Clasificación Programática'!$F$3:G$32,2,FALSE)</f>
        <v>SUBSIDIOS: SECTOR SOCIAL Y PRIVADO O ENTIDADES FEDERATIVAS Y MUNICIPIOS</v>
      </c>
      <c r="X12" s="178" t="s">
        <v>576</v>
      </c>
      <c r="Y12" s="174" t="str">
        <f>VLOOKUP(CONCATENATE(V12,X12),'06. Clasificación Programática'!$F$3:G$32,2,FALSE)</f>
        <v>Sujetos a Reglas de Operación</v>
      </c>
      <c r="Z12" s="179">
        <v>1</v>
      </c>
      <c r="AA12" s="174" t="str">
        <f>VLOOKUP('Presupuesto 2015'!Z12,'07. Proyectos de Inversión'!$A$2:$B$11,2,FALSE)</f>
        <v>Recepción, Atención, Gestión y Coordinación de Asuntos de Carácter Institucional.</v>
      </c>
      <c r="AB12" s="184">
        <v>2</v>
      </c>
      <c r="AC12" s="185">
        <v>1</v>
      </c>
      <c r="AD12" s="184">
        <v>5</v>
      </c>
      <c r="AE12" s="182">
        <v>2</v>
      </c>
      <c r="AF12" s="183" t="str">
        <f t="shared" si="0"/>
        <v>21502</v>
      </c>
      <c r="AG12" s="187" t="str">
        <f>VLOOKUP('Presupuesto 2015'!AF12,'5. COG Guerrero '!$K$2:$L1258,2,FALSE)</f>
        <v>Servicios de Suscripción e Información</v>
      </c>
      <c r="AH12" s="184"/>
      <c r="AI12" s="188">
        <v>150000</v>
      </c>
      <c r="AJ12" s="193">
        <f t="shared" si="14"/>
        <v>12500</v>
      </c>
      <c r="AK12" s="194"/>
      <c r="AL12" s="194"/>
      <c r="AM12" s="194">
        <f>AJ12-AL12-AK12</f>
        <v>12500</v>
      </c>
      <c r="AN12" s="194">
        <f t="shared" si="1"/>
        <v>12500</v>
      </c>
      <c r="AO12" s="194"/>
      <c r="AP12" s="194">
        <v>1500</v>
      </c>
      <c r="AQ12" s="194">
        <f t="shared" si="15"/>
        <v>11000</v>
      </c>
      <c r="AR12" s="194">
        <f t="shared" si="2"/>
        <v>12500</v>
      </c>
      <c r="AS12" s="194"/>
      <c r="AT12" s="194"/>
      <c r="AU12" s="194">
        <f t="shared" si="16"/>
        <v>12500</v>
      </c>
      <c r="AV12" s="194">
        <f t="shared" si="3"/>
        <v>12500</v>
      </c>
      <c r="AW12" s="194"/>
      <c r="AX12" s="194"/>
      <c r="AY12" s="194">
        <f t="shared" si="17"/>
        <v>12500</v>
      </c>
      <c r="AZ12" s="194">
        <f t="shared" si="4"/>
        <v>12500</v>
      </c>
      <c r="BA12" s="194"/>
      <c r="BB12" s="194"/>
      <c r="BC12" s="194">
        <f t="shared" si="18"/>
        <v>12500</v>
      </c>
      <c r="BD12" s="194">
        <f t="shared" si="5"/>
        <v>12500</v>
      </c>
      <c r="BE12" s="194"/>
      <c r="BF12" s="194"/>
      <c r="BG12" s="194">
        <f t="shared" si="19"/>
        <v>12500</v>
      </c>
      <c r="BH12" s="194">
        <f t="shared" si="6"/>
        <v>12500</v>
      </c>
      <c r="BI12" s="194"/>
      <c r="BJ12" s="194"/>
      <c r="BK12" s="194">
        <f t="shared" si="20"/>
        <v>12500</v>
      </c>
      <c r="BL12" s="194">
        <f t="shared" si="7"/>
        <v>12500</v>
      </c>
      <c r="BM12" s="194"/>
      <c r="BN12" s="194"/>
      <c r="BO12" s="194">
        <f t="shared" si="21"/>
        <v>12500</v>
      </c>
      <c r="BP12" s="194">
        <f t="shared" si="8"/>
        <v>12500</v>
      </c>
      <c r="BQ12" s="194"/>
      <c r="BR12" s="194"/>
      <c r="BS12" s="194">
        <f t="shared" si="22"/>
        <v>12500</v>
      </c>
      <c r="BT12" s="194">
        <f t="shared" si="9"/>
        <v>12500</v>
      </c>
      <c r="BU12" s="194"/>
      <c r="BV12" s="194"/>
      <c r="BW12" s="194">
        <f t="shared" si="23"/>
        <v>12500</v>
      </c>
      <c r="BX12" s="194">
        <f t="shared" si="10"/>
        <v>12500</v>
      </c>
      <c r="BY12" s="194"/>
      <c r="BZ12" s="194"/>
      <c r="CA12" s="194">
        <f t="shared" si="24"/>
        <v>12500</v>
      </c>
      <c r="CB12" s="194">
        <f t="shared" si="11"/>
        <v>12500</v>
      </c>
      <c r="CC12" s="194"/>
      <c r="CD12" s="194"/>
      <c r="CE12" s="194">
        <f t="shared" si="25"/>
        <v>12500</v>
      </c>
      <c r="CF12" s="194">
        <f t="shared" si="26"/>
        <v>148500</v>
      </c>
      <c r="CG12" s="169">
        <f t="shared" si="27"/>
        <v>150000</v>
      </c>
      <c r="CH12" s="169">
        <f t="shared" si="12"/>
        <v>-1500</v>
      </c>
      <c r="CJ12" s="169">
        <f t="shared" si="13"/>
        <v>50000</v>
      </c>
    </row>
    <row r="13" spans="1:89" ht="11.25" hidden="1" customHeight="1" x14ac:dyDescent="0.2">
      <c r="A13" s="5">
        <v>5101</v>
      </c>
      <c r="B13" s="5">
        <v>1</v>
      </c>
      <c r="C13" s="5">
        <v>1005</v>
      </c>
      <c r="D13" s="172">
        <v>2</v>
      </c>
      <c r="E13" s="172">
        <v>1</v>
      </c>
      <c r="F13" s="172">
        <v>1</v>
      </c>
      <c r="G13" s="172">
        <v>2</v>
      </c>
      <c r="H13" s="172">
        <v>3</v>
      </c>
      <c r="I13" s="173">
        <v>39</v>
      </c>
      <c r="J13" s="174" t="str">
        <f>VLOOKUP(CONCATENATE(D13,E13,F13,G13,H13,I13),'01. Administrativa'!$O$36:$P352,2,FALSE)</f>
        <v>Fideicomiso Guerrero Industrial</v>
      </c>
      <c r="K13" s="173"/>
      <c r="L13" s="175">
        <v>3</v>
      </c>
      <c r="M13" s="174" t="str">
        <f>VLOOKUP(CONCATENATE(L13),'02. Finalidad'!$O$3:$P$145,2,FALSE)</f>
        <v>DESARROLLO ECONÓMICO</v>
      </c>
      <c r="N13" s="175">
        <v>9</v>
      </c>
      <c r="O13" s="174" t="str">
        <f>VLOOKUP(CONCATENATE(L13,N13),'02. Finalidad'!$O$3:$P$145,2,FALSE)</f>
        <v>OTRAS INDUSTRIAS Y OTROS ASUNTOS ECONÓMICOS</v>
      </c>
      <c r="P13" s="175">
        <v>2</v>
      </c>
      <c r="Q13" s="174" t="str">
        <f>VLOOKUP(CONCATENATE(L13,N13,P13),'02. Finalidad'!$O$3:$P$145,2,FALSE)</f>
        <v>Otras Industrias</v>
      </c>
      <c r="R13" s="176">
        <v>1</v>
      </c>
      <c r="S13" s="174" t="str">
        <f>VLOOKUP('Presupuesto 2015'!R13,'03. Tipo Gasto'!$A$2:$B$4,2,FALSE)</f>
        <v>GASTO CORRIENTE</v>
      </c>
      <c r="T13" s="177">
        <v>1</v>
      </c>
      <c r="U13" s="174" t="str">
        <f>VLOOKUP('Presupuesto 2015'!T13,'04. Fuente Financiamiento'!$A$2:B$14,2,FALSE)</f>
        <v>Recursos Propios</v>
      </c>
      <c r="V13" s="178">
        <v>1</v>
      </c>
      <c r="W13" s="174" t="str">
        <f>VLOOKUP(CONCATENATE(V13),'06. Clasificación Programática'!$F$3:G$32,2,FALSE)</f>
        <v>SUBSIDIOS: SECTOR SOCIAL Y PRIVADO O ENTIDADES FEDERATIVAS Y MUNICIPIOS</v>
      </c>
      <c r="X13" s="178" t="s">
        <v>576</v>
      </c>
      <c r="Y13" s="174" t="str">
        <f>VLOOKUP(CONCATENATE(V13,X13),'06. Clasificación Programática'!$F$3:G$32,2,FALSE)</f>
        <v>Sujetos a Reglas de Operación</v>
      </c>
      <c r="Z13" s="179">
        <v>1</v>
      </c>
      <c r="AA13" s="174" t="str">
        <f>VLOOKUP('Presupuesto 2015'!Z13,'07. Proyectos de Inversión'!$A$2:$B$11,2,FALSE)</f>
        <v>Recepción, Atención, Gestión y Coordinación de Asuntos de Carácter Institucional.</v>
      </c>
      <c r="AB13" s="184">
        <v>2</v>
      </c>
      <c r="AC13" s="185">
        <v>2</v>
      </c>
      <c r="AD13" s="184">
        <v>1</v>
      </c>
      <c r="AE13" s="182">
        <v>3</v>
      </c>
      <c r="AF13" s="183" t="str">
        <f t="shared" si="0"/>
        <v>22103</v>
      </c>
      <c r="AG13" s="187" t="str">
        <f>VLOOKUP('Presupuesto 2015'!AF13,'5. COG Guerrero '!$K$2:$L1259,2,FALSE)</f>
        <v>Insumo para reuniones</v>
      </c>
      <c r="AH13" s="184"/>
      <c r="AI13" s="188">
        <v>20000</v>
      </c>
      <c r="AJ13" s="193">
        <f t="shared" si="14"/>
        <v>1666.6666666666667</v>
      </c>
      <c r="AK13" s="194"/>
      <c r="AL13" s="194"/>
      <c r="AM13" s="194">
        <f t="shared" ref="AM13:AM79" si="28">AJ13-AL13-AK13</f>
        <v>1666.6666666666667</v>
      </c>
      <c r="AN13" s="194">
        <f t="shared" si="1"/>
        <v>1666.6666666666667</v>
      </c>
      <c r="AO13" s="194"/>
      <c r="AP13" s="194"/>
      <c r="AQ13" s="194">
        <f t="shared" si="15"/>
        <v>1666.6666666666667</v>
      </c>
      <c r="AR13" s="194">
        <f t="shared" si="2"/>
        <v>1666.6666666666667</v>
      </c>
      <c r="AS13" s="194"/>
      <c r="AT13" s="194"/>
      <c r="AU13" s="194">
        <f t="shared" si="16"/>
        <v>1666.6666666666667</v>
      </c>
      <c r="AV13" s="194">
        <f t="shared" si="3"/>
        <v>1666.6666666666667</v>
      </c>
      <c r="AW13" s="194"/>
      <c r="AX13" s="194"/>
      <c r="AY13" s="194">
        <f t="shared" si="17"/>
        <v>1666.6666666666667</v>
      </c>
      <c r="AZ13" s="194">
        <v>1727.67</v>
      </c>
      <c r="BA13" s="194"/>
      <c r="BB13" s="194">
        <v>1727.56</v>
      </c>
      <c r="BC13" s="194">
        <f t="shared" si="18"/>
        <v>0.11000000000012733</v>
      </c>
      <c r="BD13" s="194">
        <v>1605.67</v>
      </c>
      <c r="BE13" s="194"/>
      <c r="BF13" s="194"/>
      <c r="BG13" s="194">
        <f t="shared" si="19"/>
        <v>1605.67</v>
      </c>
      <c r="BH13" s="194">
        <f t="shared" si="6"/>
        <v>1666.6666666666667</v>
      </c>
      <c r="BI13" s="194"/>
      <c r="BJ13" s="194"/>
      <c r="BK13" s="194">
        <f t="shared" si="20"/>
        <v>1666.6666666666667</v>
      </c>
      <c r="BL13" s="194">
        <f t="shared" si="7"/>
        <v>1666.6666666666667</v>
      </c>
      <c r="BM13" s="194"/>
      <c r="BN13" s="194"/>
      <c r="BO13" s="194">
        <f t="shared" si="21"/>
        <v>1666.6666666666667</v>
      </c>
      <c r="BP13" s="194">
        <f t="shared" si="8"/>
        <v>1666.6666666666667</v>
      </c>
      <c r="BQ13" s="194"/>
      <c r="BR13" s="194"/>
      <c r="BS13" s="194">
        <f t="shared" si="22"/>
        <v>1666.6666666666667</v>
      </c>
      <c r="BT13" s="194">
        <f t="shared" si="9"/>
        <v>1666.6666666666667</v>
      </c>
      <c r="BU13" s="194"/>
      <c r="BV13" s="194"/>
      <c r="BW13" s="194">
        <f t="shared" si="23"/>
        <v>1666.6666666666667</v>
      </c>
      <c r="BX13" s="194">
        <f t="shared" si="10"/>
        <v>1666.6666666666667</v>
      </c>
      <c r="BY13" s="194"/>
      <c r="BZ13" s="194"/>
      <c r="CA13" s="194">
        <f t="shared" si="24"/>
        <v>1666.6666666666667</v>
      </c>
      <c r="CB13" s="194">
        <v>1666.66</v>
      </c>
      <c r="CC13" s="194"/>
      <c r="CD13" s="194"/>
      <c r="CE13" s="194">
        <f t="shared" si="25"/>
        <v>1666.66</v>
      </c>
      <c r="CF13" s="194">
        <f t="shared" si="26"/>
        <v>18272.439999999999</v>
      </c>
      <c r="CG13" s="169">
        <f t="shared" si="27"/>
        <v>20000</v>
      </c>
      <c r="CH13" s="169">
        <f t="shared" si="12"/>
        <v>-1727.5600000000013</v>
      </c>
      <c r="CJ13" s="169">
        <f t="shared" si="13"/>
        <v>6666.666666666667</v>
      </c>
    </row>
    <row r="14" spans="1:89" hidden="1" x14ac:dyDescent="0.2">
      <c r="A14" s="5">
        <v>5101</v>
      </c>
      <c r="B14" s="5">
        <v>1</v>
      </c>
      <c r="C14" s="5">
        <v>1006</v>
      </c>
      <c r="D14" s="172">
        <v>2</v>
      </c>
      <c r="E14" s="172">
        <v>1</v>
      </c>
      <c r="F14" s="172">
        <v>1</v>
      </c>
      <c r="G14" s="172">
        <v>2</v>
      </c>
      <c r="H14" s="172">
        <v>3</v>
      </c>
      <c r="I14" s="173">
        <v>39</v>
      </c>
      <c r="J14" s="174" t="str">
        <f>VLOOKUP(CONCATENATE(D14,E14,F14,G14,H14,I14),'01. Administrativa'!$O$36:$P353,2,FALSE)</f>
        <v>Fideicomiso Guerrero Industrial</v>
      </c>
      <c r="K14" s="173"/>
      <c r="L14" s="175">
        <v>3</v>
      </c>
      <c r="M14" s="174" t="str">
        <f>VLOOKUP(CONCATENATE(L14),'02. Finalidad'!$O$3:$P$145,2,FALSE)</f>
        <v>DESARROLLO ECONÓMICO</v>
      </c>
      <c r="N14" s="175">
        <v>9</v>
      </c>
      <c r="O14" s="174" t="str">
        <f>VLOOKUP(CONCATENATE(L14,N14),'02. Finalidad'!$O$3:$P$145,2,FALSE)</f>
        <v>OTRAS INDUSTRIAS Y OTROS ASUNTOS ECONÓMICOS</v>
      </c>
      <c r="P14" s="175">
        <v>2</v>
      </c>
      <c r="Q14" s="174" t="str">
        <f>VLOOKUP(CONCATENATE(L14,N14,P14),'02. Finalidad'!$O$3:$P$145,2,FALSE)</f>
        <v>Otras Industrias</v>
      </c>
      <c r="R14" s="176">
        <v>1</v>
      </c>
      <c r="S14" s="174" t="str">
        <f>VLOOKUP('Presupuesto 2015'!R14,'03. Tipo Gasto'!$A$2:$B$4,2,FALSE)</f>
        <v>GASTO CORRIENTE</v>
      </c>
      <c r="T14" s="177">
        <v>1</v>
      </c>
      <c r="U14" s="174" t="str">
        <f>VLOOKUP('Presupuesto 2015'!T14,'04. Fuente Financiamiento'!$A$2:B$14,2,FALSE)</f>
        <v>Recursos Propios</v>
      </c>
      <c r="V14" s="178">
        <v>1</v>
      </c>
      <c r="W14" s="174" t="str">
        <f>VLOOKUP(CONCATENATE(V14),'06. Clasificación Programática'!$F$3:G$32,2,FALSE)</f>
        <v>SUBSIDIOS: SECTOR SOCIAL Y PRIVADO O ENTIDADES FEDERATIVAS Y MUNICIPIOS</v>
      </c>
      <c r="X14" s="178" t="s">
        <v>576</v>
      </c>
      <c r="Y14" s="174" t="str">
        <f>VLOOKUP(CONCATENATE(V14,X14),'06. Clasificación Programática'!$F$3:G$32,2,FALSE)</f>
        <v>Sujetos a Reglas de Operación</v>
      </c>
      <c r="Z14" s="179">
        <v>1</v>
      </c>
      <c r="AA14" s="174" t="str">
        <f>VLOOKUP('Presupuesto 2015'!Z14,'07. Proyectos de Inversión'!$A$2:$B$11,2,FALSE)</f>
        <v>Recepción, Atención, Gestión y Coordinación de Asuntos de Carácter Institucional.</v>
      </c>
      <c r="AB14" s="184">
        <v>2</v>
      </c>
      <c r="AC14" s="185">
        <v>6</v>
      </c>
      <c r="AD14" s="184">
        <v>1</v>
      </c>
      <c r="AE14" s="182">
        <v>1</v>
      </c>
      <c r="AF14" s="183" t="str">
        <f t="shared" si="0"/>
        <v>26101</v>
      </c>
      <c r="AG14" s="187" t="str">
        <f>VLOOKUP('Presupuesto 2015'!AF14,'5. COG Guerrero '!$K$2:$L1260,2,FALSE)</f>
        <v>Combustibles, Lubricantes y Aditivos</v>
      </c>
      <c r="AH14" s="184"/>
      <c r="AI14" s="188">
        <v>110000</v>
      </c>
      <c r="AJ14" s="193">
        <f t="shared" si="14"/>
        <v>9166.6666666666661</v>
      </c>
      <c r="AK14" s="194"/>
      <c r="AL14" s="194"/>
      <c r="AM14" s="194">
        <f t="shared" si="28"/>
        <v>9166.6666666666661</v>
      </c>
      <c r="AN14" s="194">
        <f t="shared" si="1"/>
        <v>9166.6666666666661</v>
      </c>
      <c r="AO14" s="194">
        <v>7001.65</v>
      </c>
      <c r="AP14" s="194"/>
      <c r="AQ14" s="194">
        <f t="shared" si="15"/>
        <v>2165.0166666666664</v>
      </c>
      <c r="AR14" s="194">
        <f t="shared" si="2"/>
        <v>9166.6666666666661</v>
      </c>
      <c r="AS14" s="194"/>
      <c r="AT14" s="194">
        <v>3254.28</v>
      </c>
      <c r="AU14" s="194">
        <f t="shared" si="16"/>
        <v>5912.3866666666654</v>
      </c>
      <c r="AV14" s="194">
        <f t="shared" si="3"/>
        <v>9166.6666666666661</v>
      </c>
      <c r="AW14" s="194"/>
      <c r="AX14" s="194">
        <v>5550.35</v>
      </c>
      <c r="AY14" s="194">
        <f t="shared" si="17"/>
        <v>3616.3166666666657</v>
      </c>
      <c r="AZ14" s="194">
        <f t="shared" si="4"/>
        <v>9166.6666666666661</v>
      </c>
      <c r="BA14" s="194">
        <v>5101.5</v>
      </c>
      <c r="BB14" s="194"/>
      <c r="BC14" s="194">
        <f t="shared" si="18"/>
        <v>4065.1666666666661</v>
      </c>
      <c r="BD14" s="194">
        <f t="shared" si="5"/>
        <v>9166.6666666666661</v>
      </c>
      <c r="BE14" s="194">
        <v>1190.1400000000001</v>
      </c>
      <c r="BF14" s="194"/>
      <c r="BG14" s="194">
        <f t="shared" si="19"/>
        <v>7976.5266666666657</v>
      </c>
      <c r="BH14" s="194">
        <f t="shared" si="6"/>
        <v>9166.6666666666661</v>
      </c>
      <c r="BI14" s="194"/>
      <c r="BJ14" s="194">
        <v>4194.58</v>
      </c>
      <c r="BK14" s="194">
        <f t="shared" si="20"/>
        <v>4972.0866666666661</v>
      </c>
      <c r="BL14" s="194">
        <f t="shared" si="7"/>
        <v>9166.6666666666661</v>
      </c>
      <c r="BM14" s="194"/>
      <c r="BN14" s="194"/>
      <c r="BO14" s="194">
        <f t="shared" si="21"/>
        <v>9166.6666666666661</v>
      </c>
      <c r="BP14" s="194">
        <f t="shared" si="8"/>
        <v>9166.6666666666661</v>
      </c>
      <c r="BQ14" s="194"/>
      <c r="BR14" s="194"/>
      <c r="BS14" s="194">
        <f t="shared" si="22"/>
        <v>9166.6666666666661</v>
      </c>
      <c r="BT14" s="194">
        <f t="shared" si="9"/>
        <v>9166.6666666666661</v>
      </c>
      <c r="BU14" s="194"/>
      <c r="BV14" s="194"/>
      <c r="BW14" s="194">
        <f t="shared" si="23"/>
        <v>9166.6666666666661</v>
      </c>
      <c r="BX14" s="194">
        <f t="shared" si="10"/>
        <v>9166.6666666666661</v>
      </c>
      <c r="BY14" s="194"/>
      <c r="BZ14" s="194"/>
      <c r="CA14" s="194">
        <f t="shared" si="24"/>
        <v>9166.6666666666661</v>
      </c>
      <c r="CB14" s="194">
        <f t="shared" si="11"/>
        <v>9166.6666666666661</v>
      </c>
      <c r="CC14" s="194"/>
      <c r="CD14" s="194"/>
      <c r="CE14" s="194">
        <f t="shared" si="25"/>
        <v>9166.6666666666661</v>
      </c>
      <c r="CF14" s="194">
        <f t="shared" si="26"/>
        <v>83707.499999999985</v>
      </c>
      <c r="CG14" s="169">
        <f t="shared" si="27"/>
        <v>110000.00000000001</v>
      </c>
      <c r="CH14" s="169">
        <f t="shared" si="12"/>
        <v>-26292.500000000029</v>
      </c>
      <c r="CJ14" s="169">
        <f t="shared" si="13"/>
        <v>36666.666666666664</v>
      </c>
    </row>
    <row r="15" spans="1:89" hidden="1" x14ac:dyDescent="0.2">
      <c r="A15" s="5">
        <v>5101</v>
      </c>
      <c r="B15" s="5">
        <v>1</v>
      </c>
      <c r="C15" s="5">
        <v>1007</v>
      </c>
      <c r="D15" s="172">
        <v>2</v>
      </c>
      <c r="E15" s="172">
        <v>1</v>
      </c>
      <c r="F15" s="172">
        <v>1</v>
      </c>
      <c r="G15" s="172">
        <v>2</v>
      </c>
      <c r="H15" s="172">
        <v>3</v>
      </c>
      <c r="I15" s="173">
        <v>39</v>
      </c>
      <c r="J15" s="174" t="str">
        <f>VLOOKUP(CONCATENATE(D15,E15,F15,G15,H15,I15),'01. Administrativa'!$O$36:$P354,2,FALSE)</f>
        <v>Fideicomiso Guerrero Industrial</v>
      </c>
      <c r="K15" s="173"/>
      <c r="L15" s="175">
        <v>3</v>
      </c>
      <c r="M15" s="174" t="str">
        <f>VLOOKUP(CONCATENATE(L15),'02. Finalidad'!$O$3:$P$145,2,FALSE)</f>
        <v>DESARROLLO ECONÓMICO</v>
      </c>
      <c r="N15" s="175">
        <v>9</v>
      </c>
      <c r="O15" s="174" t="str">
        <f>VLOOKUP(CONCATENATE(L15,N15),'02. Finalidad'!$O$3:$P$145,2,FALSE)</f>
        <v>OTRAS INDUSTRIAS Y OTROS ASUNTOS ECONÓMICOS</v>
      </c>
      <c r="P15" s="175">
        <v>2</v>
      </c>
      <c r="Q15" s="174" t="str">
        <f>VLOOKUP(CONCATENATE(L15,N15,P15),'02. Finalidad'!$O$3:$P$145,2,FALSE)</f>
        <v>Otras Industrias</v>
      </c>
      <c r="R15" s="176">
        <v>1</v>
      </c>
      <c r="S15" s="174" t="str">
        <f>VLOOKUP('Presupuesto 2015'!R15,'03. Tipo Gasto'!$A$2:$B$4,2,FALSE)</f>
        <v>GASTO CORRIENTE</v>
      </c>
      <c r="T15" s="177">
        <v>1</v>
      </c>
      <c r="U15" s="174" t="str">
        <f>VLOOKUP('Presupuesto 2015'!T15,'04. Fuente Financiamiento'!$A$2:B$14,2,FALSE)</f>
        <v>Recursos Propios</v>
      </c>
      <c r="V15" s="178">
        <v>1</v>
      </c>
      <c r="W15" s="174" t="str">
        <f>VLOOKUP(CONCATENATE(V15),'06. Clasificación Programática'!$F$3:G$32,2,FALSE)</f>
        <v>SUBSIDIOS: SECTOR SOCIAL Y PRIVADO O ENTIDADES FEDERATIVAS Y MUNICIPIOS</v>
      </c>
      <c r="X15" s="178" t="s">
        <v>576</v>
      </c>
      <c r="Y15" s="174" t="str">
        <f>VLOOKUP(CONCATENATE(V15,X15),'06. Clasificación Programática'!$F$3:G$32,2,FALSE)</f>
        <v>Sujetos a Reglas de Operación</v>
      </c>
      <c r="Z15" s="179">
        <v>1</v>
      </c>
      <c r="AA15" s="174" t="str">
        <f>VLOOKUP('Presupuesto 2015'!Z15,'07. Proyectos de Inversión'!$A$2:$B$11,2,FALSE)</f>
        <v>Recepción, Atención, Gestión y Coordinación de Asuntos de Carácter Institucional.</v>
      </c>
      <c r="AB15" s="184">
        <v>3</v>
      </c>
      <c r="AC15" s="185">
        <v>1</v>
      </c>
      <c r="AD15" s="184">
        <v>8</v>
      </c>
      <c r="AE15" s="182">
        <v>3</v>
      </c>
      <c r="AF15" s="183" t="str">
        <f t="shared" si="0"/>
        <v>31803</v>
      </c>
      <c r="AG15" s="187" t="str">
        <f>VLOOKUP('Presupuesto 2015'!AF15,'5. COG Guerrero '!$K$2:$L1261,2,FALSE)</f>
        <v>Mensajeria y Paqueteria</v>
      </c>
      <c r="AH15" s="184"/>
      <c r="AI15" s="188">
        <v>15000</v>
      </c>
      <c r="AJ15" s="193">
        <f t="shared" si="14"/>
        <v>1250</v>
      </c>
      <c r="AK15" s="194"/>
      <c r="AL15" s="194"/>
      <c r="AM15" s="194">
        <f t="shared" si="28"/>
        <v>1250</v>
      </c>
      <c r="AN15" s="194">
        <f t="shared" si="1"/>
        <v>1250</v>
      </c>
      <c r="AO15" s="194"/>
      <c r="AP15" s="194">
        <v>314.72000000000003</v>
      </c>
      <c r="AQ15" s="194">
        <f t="shared" si="15"/>
        <v>935.28</v>
      </c>
      <c r="AR15" s="194">
        <f t="shared" si="2"/>
        <v>1250</v>
      </c>
      <c r="AS15" s="194"/>
      <c r="AT15" s="194"/>
      <c r="AU15" s="194">
        <f t="shared" si="16"/>
        <v>1250</v>
      </c>
      <c r="AV15" s="194">
        <f t="shared" si="3"/>
        <v>1250</v>
      </c>
      <c r="AW15" s="194"/>
      <c r="AX15" s="194"/>
      <c r="AY15" s="194">
        <f t="shared" si="17"/>
        <v>1250</v>
      </c>
      <c r="AZ15" s="194">
        <f t="shared" si="4"/>
        <v>1250</v>
      </c>
      <c r="BA15" s="194"/>
      <c r="BB15" s="194"/>
      <c r="BC15" s="194">
        <f t="shared" si="18"/>
        <v>1250</v>
      </c>
      <c r="BD15" s="194">
        <f t="shared" si="5"/>
        <v>1250</v>
      </c>
      <c r="BE15" s="194"/>
      <c r="BF15" s="194"/>
      <c r="BG15" s="194">
        <f t="shared" si="19"/>
        <v>1250</v>
      </c>
      <c r="BH15" s="194">
        <f t="shared" si="6"/>
        <v>1250</v>
      </c>
      <c r="BI15" s="194"/>
      <c r="BJ15" s="194"/>
      <c r="BK15" s="194">
        <f t="shared" si="20"/>
        <v>1250</v>
      </c>
      <c r="BL15" s="194">
        <f t="shared" si="7"/>
        <v>1250</v>
      </c>
      <c r="BM15" s="194"/>
      <c r="BN15" s="194"/>
      <c r="BO15" s="194">
        <f t="shared" si="21"/>
        <v>1250</v>
      </c>
      <c r="BP15" s="194">
        <f t="shared" si="8"/>
        <v>1250</v>
      </c>
      <c r="BQ15" s="194"/>
      <c r="BR15" s="194"/>
      <c r="BS15" s="194">
        <f t="shared" si="22"/>
        <v>1250</v>
      </c>
      <c r="BT15" s="194">
        <f t="shared" si="9"/>
        <v>1250</v>
      </c>
      <c r="BU15" s="194"/>
      <c r="BV15" s="194"/>
      <c r="BW15" s="194">
        <f t="shared" si="23"/>
        <v>1250</v>
      </c>
      <c r="BX15" s="194">
        <f t="shared" si="10"/>
        <v>1250</v>
      </c>
      <c r="BY15" s="194"/>
      <c r="BZ15" s="194"/>
      <c r="CA15" s="194">
        <f t="shared" si="24"/>
        <v>1250</v>
      </c>
      <c r="CB15" s="194">
        <f t="shared" si="11"/>
        <v>1250</v>
      </c>
      <c r="CC15" s="194"/>
      <c r="CD15" s="194"/>
      <c r="CE15" s="194">
        <f t="shared" si="25"/>
        <v>1250</v>
      </c>
      <c r="CF15" s="194">
        <f t="shared" si="26"/>
        <v>14685.279999999999</v>
      </c>
      <c r="CG15" s="169">
        <f t="shared" si="27"/>
        <v>15000</v>
      </c>
      <c r="CH15" s="169">
        <f t="shared" si="12"/>
        <v>-314.72000000000116</v>
      </c>
      <c r="CJ15" s="169">
        <f t="shared" si="13"/>
        <v>5000</v>
      </c>
    </row>
    <row r="16" spans="1:89" hidden="1" x14ac:dyDescent="0.2">
      <c r="A16" s="5">
        <v>5101</v>
      </c>
      <c r="B16" s="5">
        <v>1</v>
      </c>
      <c r="C16" s="5">
        <v>1007</v>
      </c>
      <c r="D16" s="172">
        <v>2</v>
      </c>
      <c r="E16" s="172">
        <v>1</v>
      </c>
      <c r="F16" s="172">
        <v>1</v>
      </c>
      <c r="G16" s="172">
        <v>2</v>
      </c>
      <c r="H16" s="172">
        <v>3</v>
      </c>
      <c r="I16" s="173">
        <v>39</v>
      </c>
      <c r="J16" s="174" t="str">
        <f>VLOOKUP(CONCATENATE(D16,E16,F16,G16,H16,I16),'01. Administrativa'!$O$36:$P355,2,FALSE)</f>
        <v>Fideicomiso Guerrero Industrial</v>
      </c>
      <c r="K16" s="173"/>
      <c r="L16" s="175">
        <v>3</v>
      </c>
      <c r="M16" s="174" t="str">
        <f>VLOOKUP(CONCATENATE(L16),'02. Finalidad'!$O$3:$P$145,2,FALSE)</f>
        <v>DESARROLLO ECONÓMICO</v>
      </c>
      <c r="N16" s="175">
        <v>9</v>
      </c>
      <c r="O16" s="174" t="str">
        <f>VLOOKUP(CONCATENATE(L16,N16),'02. Finalidad'!$O$3:$P$145,2,FALSE)</f>
        <v>OTRAS INDUSTRIAS Y OTROS ASUNTOS ECONÓMICOS</v>
      </c>
      <c r="P16" s="175">
        <v>2</v>
      </c>
      <c r="Q16" s="174" t="str">
        <f>VLOOKUP(CONCATENATE(L16,N16,P16),'02. Finalidad'!$O$3:$P$145,2,FALSE)</f>
        <v>Otras Industrias</v>
      </c>
      <c r="R16" s="176">
        <v>1</v>
      </c>
      <c r="S16" s="174" t="str">
        <f>VLOOKUP('Presupuesto 2015'!R16,'03. Tipo Gasto'!$A$2:$B$4,2,FALSE)</f>
        <v>GASTO CORRIENTE</v>
      </c>
      <c r="T16" s="177">
        <v>1</v>
      </c>
      <c r="U16" s="174" t="str">
        <f>VLOOKUP('Presupuesto 2015'!T16,'04. Fuente Financiamiento'!$A$2:B$14,2,FALSE)</f>
        <v>Recursos Propios</v>
      </c>
      <c r="V16" s="178">
        <v>1</v>
      </c>
      <c r="W16" s="174" t="str">
        <f>VLOOKUP(CONCATENATE(V16),'06. Clasificación Programática'!$F$3:G$32,2,FALSE)</f>
        <v>SUBSIDIOS: SECTOR SOCIAL Y PRIVADO O ENTIDADES FEDERATIVAS Y MUNICIPIOS</v>
      </c>
      <c r="X16" s="178" t="s">
        <v>576</v>
      </c>
      <c r="Y16" s="174" t="str">
        <f>VLOOKUP(CONCATENATE(V16,X16),'06. Clasificación Programática'!$F$3:G$32,2,FALSE)</f>
        <v>Sujetos a Reglas de Operación</v>
      </c>
      <c r="Z16" s="179">
        <v>1</v>
      </c>
      <c r="AA16" s="174" t="str">
        <f>VLOOKUP('Presupuesto 2015'!Z16,'07. Proyectos de Inversión'!$A$2:$B$11,2,FALSE)</f>
        <v>Recepción, Atención, Gestión y Coordinación de Asuntos de Carácter Institucional.</v>
      </c>
      <c r="AB16" s="184">
        <v>3</v>
      </c>
      <c r="AC16" s="185">
        <v>7</v>
      </c>
      <c r="AD16" s="184">
        <v>1</v>
      </c>
      <c r="AE16" s="182">
        <v>1</v>
      </c>
      <c r="AF16" s="183" t="str">
        <f t="shared" si="0"/>
        <v>37101</v>
      </c>
      <c r="AG16" s="187" t="str">
        <f>VLOOKUP('Presupuesto 2015'!AF16,'5. COG Guerrero '!$K$2:$L1262,2,FALSE)</f>
        <v>Pasajes aéreos</v>
      </c>
      <c r="AH16" s="184"/>
      <c r="AI16" s="188">
        <v>60000</v>
      </c>
      <c r="AJ16" s="193">
        <f t="shared" si="14"/>
        <v>5000</v>
      </c>
      <c r="AK16" s="194"/>
      <c r="AL16" s="194"/>
      <c r="AM16" s="194">
        <f t="shared" si="28"/>
        <v>5000</v>
      </c>
      <c r="AN16" s="194">
        <f t="shared" si="1"/>
        <v>5000</v>
      </c>
      <c r="AO16" s="194"/>
      <c r="AP16" s="194"/>
      <c r="AQ16" s="194">
        <f t="shared" si="15"/>
        <v>5000</v>
      </c>
      <c r="AR16" s="194">
        <f t="shared" si="2"/>
        <v>5000</v>
      </c>
      <c r="AS16" s="194"/>
      <c r="AT16" s="194"/>
      <c r="AU16" s="194">
        <f t="shared" si="16"/>
        <v>5000</v>
      </c>
      <c r="AV16" s="194">
        <f t="shared" si="3"/>
        <v>5000</v>
      </c>
      <c r="AW16" s="194"/>
      <c r="AX16" s="194"/>
      <c r="AY16" s="194">
        <f t="shared" si="17"/>
        <v>5000</v>
      </c>
      <c r="AZ16" s="194">
        <f t="shared" si="4"/>
        <v>5000</v>
      </c>
      <c r="BA16" s="194"/>
      <c r="BB16" s="194"/>
      <c r="BC16" s="194">
        <f t="shared" si="18"/>
        <v>5000</v>
      </c>
      <c r="BD16" s="194">
        <f t="shared" si="5"/>
        <v>5000</v>
      </c>
      <c r="BE16" s="194"/>
      <c r="BF16" s="194"/>
      <c r="BG16" s="194">
        <f t="shared" si="19"/>
        <v>5000</v>
      </c>
      <c r="BH16" s="194">
        <f t="shared" si="6"/>
        <v>5000</v>
      </c>
      <c r="BI16" s="194"/>
      <c r="BJ16" s="194"/>
      <c r="BK16" s="194">
        <f t="shared" si="20"/>
        <v>5000</v>
      </c>
      <c r="BL16" s="194">
        <f t="shared" si="7"/>
        <v>5000</v>
      </c>
      <c r="BM16" s="194"/>
      <c r="BN16" s="194"/>
      <c r="BO16" s="194">
        <f t="shared" si="21"/>
        <v>5000</v>
      </c>
      <c r="BP16" s="194">
        <f t="shared" si="8"/>
        <v>5000</v>
      </c>
      <c r="BQ16" s="194"/>
      <c r="BR16" s="194"/>
      <c r="BS16" s="194">
        <f t="shared" si="22"/>
        <v>5000</v>
      </c>
      <c r="BT16" s="194">
        <f t="shared" si="9"/>
        <v>5000</v>
      </c>
      <c r="BU16" s="194"/>
      <c r="BV16" s="194"/>
      <c r="BW16" s="194">
        <f t="shared" si="23"/>
        <v>5000</v>
      </c>
      <c r="BX16" s="194">
        <f t="shared" si="10"/>
        <v>5000</v>
      </c>
      <c r="BY16" s="194"/>
      <c r="BZ16" s="194"/>
      <c r="CA16" s="194">
        <f t="shared" si="24"/>
        <v>5000</v>
      </c>
      <c r="CB16" s="194">
        <f t="shared" si="11"/>
        <v>5000</v>
      </c>
      <c r="CC16" s="194"/>
      <c r="CD16" s="194"/>
      <c r="CE16" s="194">
        <f t="shared" si="25"/>
        <v>5000</v>
      </c>
      <c r="CF16" s="194">
        <f t="shared" si="26"/>
        <v>60000</v>
      </c>
      <c r="CG16" s="169">
        <f t="shared" si="27"/>
        <v>60000</v>
      </c>
      <c r="CH16" s="169">
        <f t="shared" si="12"/>
        <v>0</v>
      </c>
      <c r="CJ16" s="169">
        <f t="shared" si="13"/>
        <v>20000</v>
      </c>
    </row>
    <row r="17" spans="1:88" hidden="1" x14ac:dyDescent="0.2">
      <c r="A17" s="5">
        <v>5101</v>
      </c>
      <c r="B17" s="5">
        <v>1</v>
      </c>
      <c r="C17" s="5">
        <v>1008</v>
      </c>
      <c r="D17" s="172">
        <v>2</v>
      </c>
      <c r="E17" s="172">
        <v>1</v>
      </c>
      <c r="F17" s="172">
        <v>1</v>
      </c>
      <c r="G17" s="172">
        <v>2</v>
      </c>
      <c r="H17" s="172">
        <v>3</v>
      </c>
      <c r="I17" s="173">
        <v>39</v>
      </c>
      <c r="J17" s="174" t="str">
        <f>VLOOKUP(CONCATENATE(D17,E17,F17,G17,H17,I17),'01. Administrativa'!$O$36:$P356,2,FALSE)</f>
        <v>Fideicomiso Guerrero Industrial</v>
      </c>
      <c r="K17" s="173"/>
      <c r="L17" s="175">
        <v>3</v>
      </c>
      <c r="M17" s="174" t="str">
        <f>VLOOKUP(CONCATENATE(L17),'02. Finalidad'!$O$3:$P$145,2,FALSE)</f>
        <v>DESARROLLO ECONÓMICO</v>
      </c>
      <c r="N17" s="175">
        <v>9</v>
      </c>
      <c r="O17" s="174" t="str">
        <f>VLOOKUP(CONCATENATE(L17,N17),'02. Finalidad'!$O$3:$P$145,2,FALSE)</f>
        <v>OTRAS INDUSTRIAS Y OTROS ASUNTOS ECONÓMICOS</v>
      </c>
      <c r="P17" s="175">
        <v>2</v>
      </c>
      <c r="Q17" s="174" t="str">
        <f>VLOOKUP(CONCATENATE(L17,N17,P17),'02. Finalidad'!$O$3:$P$145,2,FALSE)</f>
        <v>Otras Industrias</v>
      </c>
      <c r="R17" s="176">
        <v>1</v>
      </c>
      <c r="S17" s="174" t="str">
        <f>VLOOKUP('Presupuesto 2015'!R17,'03. Tipo Gasto'!$A$2:$B$4,2,FALSE)</f>
        <v>GASTO CORRIENTE</v>
      </c>
      <c r="T17" s="177">
        <v>1</v>
      </c>
      <c r="U17" s="174" t="str">
        <f>VLOOKUP('Presupuesto 2015'!T17,'04. Fuente Financiamiento'!$A$2:B$14,2,FALSE)</f>
        <v>Recursos Propios</v>
      </c>
      <c r="V17" s="178">
        <v>1</v>
      </c>
      <c r="W17" s="174" t="str">
        <f>VLOOKUP(CONCATENATE(V17),'06. Clasificación Programática'!$F$3:G$32,2,FALSE)</f>
        <v>SUBSIDIOS: SECTOR SOCIAL Y PRIVADO O ENTIDADES FEDERATIVAS Y MUNICIPIOS</v>
      </c>
      <c r="X17" s="178" t="s">
        <v>576</v>
      </c>
      <c r="Y17" s="174" t="str">
        <f>VLOOKUP(CONCATENATE(V17,X17),'06. Clasificación Programática'!$F$3:G$32,2,FALSE)</f>
        <v>Sujetos a Reglas de Operación</v>
      </c>
      <c r="Z17" s="179">
        <v>1</v>
      </c>
      <c r="AA17" s="174" t="str">
        <f>VLOOKUP('Presupuesto 2015'!Z17,'07. Proyectos de Inversión'!$A$2:$B$11,2,FALSE)</f>
        <v>Recepción, Atención, Gestión y Coordinación de Asuntos de Carácter Institucional.</v>
      </c>
      <c r="AB17" s="184">
        <v>3</v>
      </c>
      <c r="AC17" s="185">
        <v>3</v>
      </c>
      <c r="AD17" s="184">
        <v>9</v>
      </c>
      <c r="AE17" s="182">
        <v>1</v>
      </c>
      <c r="AF17" s="183" t="str">
        <f t="shared" si="0"/>
        <v>33901</v>
      </c>
      <c r="AG17" s="187" t="str">
        <f>VLOOKUP('Presupuesto 2015'!AF17,'5. COG Guerrero '!$K$2:$L1263,2,FALSE)</f>
        <v>Servicios profesionales, científicos y técnicos integrales</v>
      </c>
      <c r="AH17" s="184"/>
      <c r="AI17" s="188">
        <v>105000</v>
      </c>
      <c r="AJ17" s="193">
        <v>8548</v>
      </c>
      <c r="AK17" s="194"/>
      <c r="AL17" s="194"/>
      <c r="AM17" s="194">
        <f t="shared" si="28"/>
        <v>8548</v>
      </c>
      <c r="AN17" s="194">
        <v>8952</v>
      </c>
      <c r="AO17" s="194"/>
      <c r="AP17" s="194">
        <v>8951.7000000000007</v>
      </c>
      <c r="AQ17" s="194">
        <f t="shared" si="15"/>
        <v>0.2999999999992724</v>
      </c>
      <c r="AR17" s="194">
        <f t="shared" si="2"/>
        <v>8750</v>
      </c>
      <c r="AS17" s="194"/>
      <c r="AT17" s="194"/>
      <c r="AU17" s="194">
        <f t="shared" si="16"/>
        <v>8750</v>
      </c>
      <c r="AV17" s="194">
        <f t="shared" si="3"/>
        <v>8750</v>
      </c>
      <c r="AW17" s="194"/>
      <c r="AX17" s="194"/>
      <c r="AY17" s="194">
        <f t="shared" si="17"/>
        <v>8750</v>
      </c>
      <c r="AZ17" s="194">
        <f t="shared" si="4"/>
        <v>8750</v>
      </c>
      <c r="BA17" s="194"/>
      <c r="BB17" s="194"/>
      <c r="BC17" s="194">
        <f t="shared" si="18"/>
        <v>8750</v>
      </c>
      <c r="BD17" s="194">
        <f t="shared" si="5"/>
        <v>8750</v>
      </c>
      <c r="BE17" s="194"/>
      <c r="BF17" s="194"/>
      <c r="BG17" s="194">
        <f t="shared" si="19"/>
        <v>8750</v>
      </c>
      <c r="BH17" s="194">
        <f t="shared" si="6"/>
        <v>8750</v>
      </c>
      <c r="BI17" s="194"/>
      <c r="BJ17" s="194"/>
      <c r="BK17" s="194">
        <f t="shared" si="20"/>
        <v>8750</v>
      </c>
      <c r="BL17" s="194">
        <f t="shared" si="7"/>
        <v>8750</v>
      </c>
      <c r="BM17" s="194"/>
      <c r="BN17" s="194"/>
      <c r="BO17" s="194">
        <f t="shared" si="21"/>
        <v>8750</v>
      </c>
      <c r="BP17" s="194">
        <f t="shared" si="8"/>
        <v>8750</v>
      </c>
      <c r="BQ17" s="194"/>
      <c r="BR17" s="194"/>
      <c r="BS17" s="194">
        <f t="shared" si="22"/>
        <v>8750</v>
      </c>
      <c r="BT17" s="194">
        <f t="shared" si="9"/>
        <v>8750</v>
      </c>
      <c r="BU17" s="194"/>
      <c r="BV17" s="194"/>
      <c r="BW17" s="194">
        <f t="shared" si="23"/>
        <v>8750</v>
      </c>
      <c r="BX17" s="194">
        <f t="shared" si="10"/>
        <v>8750</v>
      </c>
      <c r="BY17" s="194"/>
      <c r="BZ17" s="194"/>
      <c r="CA17" s="194">
        <f t="shared" si="24"/>
        <v>8750</v>
      </c>
      <c r="CB17" s="194">
        <f t="shared" si="11"/>
        <v>8750</v>
      </c>
      <c r="CC17" s="194"/>
      <c r="CD17" s="194"/>
      <c r="CE17" s="194">
        <f t="shared" si="25"/>
        <v>8750</v>
      </c>
      <c r="CF17" s="194">
        <f t="shared" si="26"/>
        <v>96048.3</v>
      </c>
      <c r="CG17" s="169">
        <f t="shared" si="27"/>
        <v>105000</v>
      </c>
      <c r="CH17" s="169">
        <f t="shared" si="12"/>
        <v>-8951.6999999999971</v>
      </c>
      <c r="CJ17" s="169">
        <f t="shared" si="13"/>
        <v>35000</v>
      </c>
    </row>
    <row r="18" spans="1:88" hidden="1" x14ac:dyDescent="0.2">
      <c r="A18" s="5">
        <v>5101</v>
      </c>
      <c r="B18" s="5">
        <v>1</v>
      </c>
      <c r="C18" s="5">
        <v>1009</v>
      </c>
      <c r="D18" s="172">
        <v>2</v>
      </c>
      <c r="E18" s="172">
        <v>1</v>
      </c>
      <c r="F18" s="172">
        <v>1</v>
      </c>
      <c r="G18" s="172">
        <v>2</v>
      </c>
      <c r="H18" s="172">
        <v>3</v>
      </c>
      <c r="I18" s="173">
        <v>39</v>
      </c>
      <c r="J18" s="174" t="str">
        <f>VLOOKUP(CONCATENATE(D18,E18,F18,G18,H18,I18),'01. Administrativa'!$O$36:$P357,2,FALSE)</f>
        <v>Fideicomiso Guerrero Industrial</v>
      </c>
      <c r="K18" s="173"/>
      <c r="L18" s="175">
        <v>3</v>
      </c>
      <c r="M18" s="174" t="str">
        <f>VLOOKUP(CONCATENATE(L18),'02. Finalidad'!$O$3:$P$145,2,FALSE)</f>
        <v>DESARROLLO ECONÓMICO</v>
      </c>
      <c r="N18" s="175">
        <v>9</v>
      </c>
      <c r="O18" s="174" t="str">
        <f>VLOOKUP(CONCATENATE(L18,N18),'02. Finalidad'!$O$3:$P$145,2,FALSE)</f>
        <v>OTRAS INDUSTRIAS Y OTROS ASUNTOS ECONÓMICOS</v>
      </c>
      <c r="P18" s="175">
        <v>2</v>
      </c>
      <c r="Q18" s="174" t="str">
        <f>VLOOKUP(CONCATENATE(L18,N18,P18),'02. Finalidad'!$O$3:$P$145,2,FALSE)</f>
        <v>Otras Industrias</v>
      </c>
      <c r="R18" s="176">
        <v>1</v>
      </c>
      <c r="S18" s="174" t="str">
        <f>VLOOKUP('Presupuesto 2015'!R18,'03. Tipo Gasto'!$A$2:$B$4,2,FALSE)</f>
        <v>GASTO CORRIENTE</v>
      </c>
      <c r="T18" s="177">
        <v>1</v>
      </c>
      <c r="U18" s="174" t="str">
        <f>VLOOKUP('Presupuesto 2015'!T18,'04. Fuente Financiamiento'!$A$2:B$14,2,FALSE)</f>
        <v>Recursos Propios</v>
      </c>
      <c r="V18" s="178">
        <v>1</v>
      </c>
      <c r="W18" s="174" t="str">
        <f>VLOOKUP(CONCATENATE(V18),'06. Clasificación Programática'!$F$3:G$32,2,FALSE)</f>
        <v>SUBSIDIOS: SECTOR SOCIAL Y PRIVADO O ENTIDADES FEDERATIVAS Y MUNICIPIOS</v>
      </c>
      <c r="X18" s="178" t="s">
        <v>576</v>
      </c>
      <c r="Y18" s="174" t="str">
        <f>VLOOKUP(CONCATENATE(V18,X18),'06. Clasificación Programática'!$F$3:G$32,2,FALSE)</f>
        <v>Sujetos a Reglas de Operación</v>
      </c>
      <c r="Z18" s="179">
        <v>1</v>
      </c>
      <c r="AA18" s="174" t="str">
        <f>VLOOKUP('Presupuesto 2015'!Z18,'07. Proyectos de Inversión'!$A$2:$B$11,2,FALSE)</f>
        <v>Recepción, Atención, Gestión y Coordinación de Asuntos de Carácter Institucional.</v>
      </c>
      <c r="AB18" s="184">
        <v>3</v>
      </c>
      <c r="AC18" s="185">
        <v>3</v>
      </c>
      <c r="AD18" s="184">
        <v>9</v>
      </c>
      <c r="AE18" s="182">
        <v>7</v>
      </c>
      <c r="AF18" s="183" t="str">
        <f t="shared" si="0"/>
        <v>33907</v>
      </c>
      <c r="AG18" s="187" t="str">
        <f>VLOOKUP('Presupuesto 2015'!AF18,'5. COG Guerrero '!$K$2:$L1264,2,FALSE)</f>
        <v>Otros Servicios Profesionales</v>
      </c>
      <c r="AH18" s="184"/>
      <c r="AI18" s="188">
        <v>105000</v>
      </c>
      <c r="AJ18" s="193">
        <v>4490</v>
      </c>
      <c r="AK18" s="194"/>
      <c r="AL18" s="194"/>
      <c r="AM18" s="194">
        <f t="shared" si="28"/>
        <v>4490</v>
      </c>
      <c r="AN18" s="194">
        <v>2100</v>
      </c>
      <c r="AO18" s="194">
        <v>2100</v>
      </c>
      <c r="AP18" s="194"/>
      <c r="AQ18" s="194">
        <f t="shared" si="15"/>
        <v>0</v>
      </c>
      <c r="AR18" s="194">
        <v>58000</v>
      </c>
      <c r="AS18" s="194"/>
      <c r="AT18" s="194">
        <v>58000</v>
      </c>
      <c r="AU18" s="194">
        <f t="shared" si="16"/>
        <v>0</v>
      </c>
      <c r="AV18" s="194">
        <v>4490</v>
      </c>
      <c r="AW18" s="194"/>
      <c r="AX18" s="194"/>
      <c r="AY18" s="194">
        <f t="shared" si="17"/>
        <v>4490</v>
      </c>
      <c r="AZ18" s="194">
        <v>4490</v>
      </c>
      <c r="BA18" s="194"/>
      <c r="BB18" s="194"/>
      <c r="BC18" s="194">
        <f t="shared" si="18"/>
        <v>4490</v>
      </c>
      <c r="BD18" s="194">
        <v>4490</v>
      </c>
      <c r="BE18" s="194"/>
      <c r="BF18" s="194"/>
      <c r="BG18" s="194">
        <f t="shared" si="19"/>
        <v>4490</v>
      </c>
      <c r="BH18" s="194">
        <v>4490</v>
      </c>
      <c r="BI18" s="194"/>
      <c r="BJ18" s="194"/>
      <c r="BK18" s="194">
        <f t="shared" si="20"/>
        <v>4490</v>
      </c>
      <c r="BL18" s="194">
        <v>4490</v>
      </c>
      <c r="BM18" s="194"/>
      <c r="BN18" s="194"/>
      <c r="BO18" s="194">
        <f t="shared" si="21"/>
        <v>4490</v>
      </c>
      <c r="BP18" s="194">
        <v>4490</v>
      </c>
      <c r="BQ18" s="194"/>
      <c r="BR18" s="194"/>
      <c r="BS18" s="194">
        <f t="shared" si="22"/>
        <v>4490</v>
      </c>
      <c r="BT18" s="194">
        <v>4490</v>
      </c>
      <c r="BU18" s="194"/>
      <c r="BV18" s="194"/>
      <c r="BW18" s="194">
        <f t="shared" si="23"/>
        <v>4490</v>
      </c>
      <c r="BX18" s="194">
        <v>4490</v>
      </c>
      <c r="BY18" s="194"/>
      <c r="BZ18" s="194"/>
      <c r="CA18" s="194">
        <f t="shared" si="24"/>
        <v>4490</v>
      </c>
      <c r="CB18" s="194">
        <v>4490</v>
      </c>
      <c r="CC18" s="194"/>
      <c r="CD18" s="194"/>
      <c r="CE18" s="194">
        <f t="shared" si="25"/>
        <v>4490</v>
      </c>
      <c r="CF18" s="194">
        <f>AM18+AQ18+AU18+AY18+BC18+BG18+BK18+BO18+BS18+BW18+CA18+CE18</f>
        <v>44900</v>
      </c>
      <c r="CG18" s="224">
        <f t="shared" si="27"/>
        <v>105000</v>
      </c>
      <c r="CH18" s="169">
        <f t="shared" si="12"/>
        <v>-60100</v>
      </c>
      <c r="CJ18" s="169">
        <f t="shared" si="13"/>
        <v>69080</v>
      </c>
    </row>
    <row r="19" spans="1:88" hidden="1" x14ac:dyDescent="0.2">
      <c r="A19" s="5">
        <v>5101</v>
      </c>
      <c r="B19" s="5">
        <v>1</v>
      </c>
      <c r="C19" s="5">
        <v>1010</v>
      </c>
      <c r="D19" s="172">
        <v>2</v>
      </c>
      <c r="E19" s="172">
        <v>1</v>
      </c>
      <c r="F19" s="172">
        <v>1</v>
      </c>
      <c r="G19" s="172">
        <v>2</v>
      </c>
      <c r="H19" s="172">
        <v>3</v>
      </c>
      <c r="I19" s="173">
        <v>39</v>
      </c>
      <c r="J19" s="174" t="str">
        <f>VLOOKUP(CONCATENATE(D19,E19,F19,G19,H19,I19),'01. Administrativa'!$O$36:$P358,2,FALSE)</f>
        <v>Fideicomiso Guerrero Industrial</v>
      </c>
      <c r="K19" s="173"/>
      <c r="L19" s="175">
        <v>3</v>
      </c>
      <c r="M19" s="174" t="str">
        <f>VLOOKUP(CONCATENATE(L19),'02. Finalidad'!$O$3:$P$145,2,FALSE)</f>
        <v>DESARROLLO ECONÓMICO</v>
      </c>
      <c r="N19" s="175">
        <v>9</v>
      </c>
      <c r="O19" s="174" t="str">
        <f>VLOOKUP(CONCATENATE(L19,N19),'02. Finalidad'!$O$3:$P$145,2,FALSE)</f>
        <v>OTRAS INDUSTRIAS Y OTROS ASUNTOS ECONÓMICOS</v>
      </c>
      <c r="P19" s="175">
        <v>2</v>
      </c>
      <c r="Q19" s="174" t="str">
        <f>VLOOKUP(CONCATENATE(L19,N19,P19),'02. Finalidad'!$O$3:$P$145,2,FALSE)</f>
        <v>Otras Industrias</v>
      </c>
      <c r="R19" s="176">
        <v>1</v>
      </c>
      <c r="S19" s="174" t="str">
        <f>VLOOKUP('Presupuesto 2015'!R19,'03. Tipo Gasto'!$A$2:$B$4,2,FALSE)</f>
        <v>GASTO CORRIENTE</v>
      </c>
      <c r="T19" s="177">
        <v>1</v>
      </c>
      <c r="U19" s="174" t="str">
        <f>VLOOKUP('Presupuesto 2015'!T19,'04. Fuente Financiamiento'!$A$2:B$14,2,FALSE)</f>
        <v>Recursos Propios</v>
      </c>
      <c r="V19" s="178">
        <v>1</v>
      </c>
      <c r="W19" s="174" t="str">
        <f>VLOOKUP(CONCATENATE(V19),'06. Clasificación Programática'!$F$3:G$32,2,FALSE)</f>
        <v>SUBSIDIOS: SECTOR SOCIAL Y PRIVADO O ENTIDADES FEDERATIVAS Y MUNICIPIOS</v>
      </c>
      <c r="X19" s="178" t="s">
        <v>576</v>
      </c>
      <c r="Y19" s="174" t="str">
        <f>VLOOKUP(CONCATENATE(V19,X19),'06. Clasificación Programática'!$F$3:G$32,2,FALSE)</f>
        <v>Sujetos a Reglas de Operación</v>
      </c>
      <c r="Z19" s="179">
        <v>1</v>
      </c>
      <c r="AA19" s="174" t="str">
        <f>VLOOKUP('Presupuesto 2015'!Z19,'07. Proyectos de Inversión'!$A$2:$B$11,2,FALSE)</f>
        <v>Recepción, Atención, Gestión y Coordinación de Asuntos de Carácter Institucional.</v>
      </c>
      <c r="AB19" s="184">
        <v>3</v>
      </c>
      <c r="AC19" s="185">
        <v>7</v>
      </c>
      <c r="AD19" s="184">
        <v>5</v>
      </c>
      <c r="AE19" s="182">
        <v>1</v>
      </c>
      <c r="AF19" s="183" t="str">
        <f t="shared" si="0"/>
        <v>37501</v>
      </c>
      <c r="AG19" s="187" t="str">
        <f>VLOOKUP('Presupuesto 2015'!AF19,'5. COG Guerrero '!$K$2:$L1265,2,FALSE)</f>
        <v>Alimentos Foraneos</v>
      </c>
      <c r="AH19" s="184"/>
      <c r="AI19" s="188">
        <v>74500</v>
      </c>
      <c r="AJ19" s="193">
        <v>5884.02</v>
      </c>
      <c r="AK19" s="194"/>
      <c r="AL19" s="194">
        <v>1503.86</v>
      </c>
      <c r="AM19" s="194">
        <f t="shared" si="28"/>
        <v>4380.1600000000008</v>
      </c>
      <c r="AN19" s="194">
        <f t="shared" si="1"/>
        <v>6208.333333333333</v>
      </c>
      <c r="AO19" s="194"/>
      <c r="AP19" s="194">
        <v>558.91999999999996</v>
      </c>
      <c r="AQ19" s="194">
        <f t="shared" si="15"/>
        <v>5649.413333333333</v>
      </c>
      <c r="AR19" s="194">
        <f t="shared" si="2"/>
        <v>6208.333333333333</v>
      </c>
      <c r="AS19" s="194"/>
      <c r="AT19" s="194">
        <v>3518.99</v>
      </c>
      <c r="AU19" s="194">
        <f t="shared" si="16"/>
        <v>2689.3433333333332</v>
      </c>
      <c r="AV19" s="194">
        <v>7449.32</v>
      </c>
      <c r="AW19" s="194"/>
      <c r="AX19" s="194">
        <v>7449.32</v>
      </c>
      <c r="AY19" s="194">
        <f t="shared" si="17"/>
        <v>0</v>
      </c>
      <c r="AZ19" s="194">
        <v>7435.36</v>
      </c>
      <c r="BA19" s="194">
        <v>7435.36</v>
      </c>
      <c r="BB19" s="194"/>
      <c r="BC19" s="194">
        <f t="shared" si="18"/>
        <v>0</v>
      </c>
      <c r="BD19" s="194">
        <v>4064.63</v>
      </c>
      <c r="BE19" s="194">
        <v>2493</v>
      </c>
      <c r="BF19" s="194"/>
      <c r="BG19" s="194">
        <f t="shared" si="19"/>
        <v>1571.63</v>
      </c>
      <c r="BH19" s="194">
        <f t="shared" si="6"/>
        <v>6208.333333333333</v>
      </c>
      <c r="BI19" s="194"/>
      <c r="BJ19" s="194"/>
      <c r="BK19" s="194">
        <f t="shared" si="20"/>
        <v>6208.333333333333</v>
      </c>
      <c r="BL19" s="194">
        <f t="shared" si="7"/>
        <v>6208.333333333333</v>
      </c>
      <c r="BM19" s="194">
        <v>1814.01</v>
      </c>
      <c r="BN19" s="194"/>
      <c r="BO19" s="194">
        <f t="shared" si="21"/>
        <v>4394.3233333333328</v>
      </c>
      <c r="BP19" s="194">
        <f t="shared" si="8"/>
        <v>6208.333333333333</v>
      </c>
      <c r="BQ19" s="194"/>
      <c r="BR19" s="194"/>
      <c r="BS19" s="194">
        <f t="shared" si="22"/>
        <v>6208.333333333333</v>
      </c>
      <c r="BT19" s="194">
        <f t="shared" si="9"/>
        <v>6208.333333333333</v>
      </c>
      <c r="BU19" s="194"/>
      <c r="BV19" s="194"/>
      <c r="BW19" s="194">
        <f t="shared" si="23"/>
        <v>6208.333333333333</v>
      </c>
      <c r="BX19" s="194">
        <f t="shared" si="10"/>
        <v>6208.333333333333</v>
      </c>
      <c r="BY19" s="194"/>
      <c r="BZ19" s="194"/>
      <c r="CA19" s="194">
        <f t="shared" si="24"/>
        <v>6208.333333333333</v>
      </c>
      <c r="CB19" s="194">
        <f t="shared" si="11"/>
        <v>6208.333333333333</v>
      </c>
      <c r="CC19" s="194"/>
      <c r="CD19" s="194"/>
      <c r="CE19" s="194">
        <f t="shared" si="25"/>
        <v>6208.333333333333</v>
      </c>
      <c r="CF19" s="194">
        <f t="shared" si="26"/>
        <v>49726.536666666674</v>
      </c>
      <c r="CG19" s="169">
        <f t="shared" si="27"/>
        <v>74499.996666666659</v>
      </c>
      <c r="CH19" s="169">
        <f t="shared" si="12"/>
        <v>-24773.459999999985</v>
      </c>
      <c r="CJ19" s="169">
        <f t="shared" si="13"/>
        <v>25750.006666666664</v>
      </c>
    </row>
    <row r="20" spans="1:88" hidden="1" x14ac:dyDescent="0.2">
      <c r="A20" s="5">
        <v>5101</v>
      </c>
      <c r="B20" s="5">
        <v>1</v>
      </c>
      <c r="C20" s="5">
        <v>1011</v>
      </c>
      <c r="D20" s="172">
        <v>2</v>
      </c>
      <c r="E20" s="172">
        <v>1</v>
      </c>
      <c r="F20" s="172">
        <v>1</v>
      </c>
      <c r="G20" s="172">
        <v>2</v>
      </c>
      <c r="H20" s="172">
        <v>3</v>
      </c>
      <c r="I20" s="173">
        <v>39</v>
      </c>
      <c r="J20" s="174" t="str">
        <f>VLOOKUP(CONCATENATE(D20,E20,F20,G20,H20,I20),'01. Administrativa'!$O$36:$P359,2,FALSE)</f>
        <v>Fideicomiso Guerrero Industrial</v>
      </c>
      <c r="K20" s="173"/>
      <c r="L20" s="175">
        <v>3</v>
      </c>
      <c r="M20" s="174" t="str">
        <f>VLOOKUP(CONCATENATE(L20),'02. Finalidad'!$O$3:$P$145,2,FALSE)</f>
        <v>DESARROLLO ECONÓMICO</v>
      </c>
      <c r="N20" s="175">
        <v>9</v>
      </c>
      <c r="O20" s="174" t="str">
        <f>VLOOKUP(CONCATENATE(L20,N20),'02. Finalidad'!$O$3:$P$145,2,FALSE)</f>
        <v>OTRAS INDUSTRIAS Y OTROS ASUNTOS ECONÓMICOS</v>
      </c>
      <c r="P20" s="175">
        <v>2</v>
      </c>
      <c r="Q20" s="174" t="str">
        <f>VLOOKUP(CONCATENATE(L20,N20,P20),'02. Finalidad'!$O$3:$P$145,2,FALSE)</f>
        <v>Otras Industrias</v>
      </c>
      <c r="R20" s="176">
        <v>1</v>
      </c>
      <c r="S20" s="174" t="str">
        <f>VLOOKUP('Presupuesto 2015'!R20,'03. Tipo Gasto'!$A$2:$B$4,2,FALSE)</f>
        <v>GASTO CORRIENTE</v>
      </c>
      <c r="T20" s="177">
        <v>1</v>
      </c>
      <c r="U20" s="174" t="str">
        <f>VLOOKUP('Presupuesto 2015'!T20,'04. Fuente Financiamiento'!$A$2:B$14,2,FALSE)</f>
        <v>Recursos Propios</v>
      </c>
      <c r="V20" s="178">
        <v>1</v>
      </c>
      <c r="W20" s="174" t="str">
        <f>VLOOKUP(CONCATENATE(V20),'06. Clasificación Programática'!$F$3:G$32,2,FALSE)</f>
        <v>SUBSIDIOS: SECTOR SOCIAL Y PRIVADO O ENTIDADES FEDERATIVAS Y MUNICIPIOS</v>
      </c>
      <c r="X20" s="178" t="s">
        <v>576</v>
      </c>
      <c r="Y20" s="174" t="str">
        <f>VLOOKUP(CONCATENATE(V20,X20),'06. Clasificación Programática'!$F$3:G$32,2,FALSE)</f>
        <v>Sujetos a Reglas de Operación</v>
      </c>
      <c r="Z20" s="179">
        <v>1</v>
      </c>
      <c r="AA20" s="174" t="str">
        <f>VLOOKUP('Presupuesto 2015'!Z20,'07. Proyectos de Inversión'!$A$2:$B$11,2,FALSE)</f>
        <v>Recepción, Atención, Gestión y Coordinación de Asuntos de Carácter Institucional.</v>
      </c>
      <c r="AB20" s="184">
        <v>3</v>
      </c>
      <c r="AC20" s="185">
        <v>7</v>
      </c>
      <c r="AD20" s="184">
        <v>5</v>
      </c>
      <c r="AE20" s="182">
        <v>2</v>
      </c>
      <c r="AF20" s="183" t="str">
        <f t="shared" si="0"/>
        <v>37502</v>
      </c>
      <c r="AG20" s="187" t="str">
        <f>VLOOKUP('Presupuesto 2015'!AF20,'5. COG Guerrero '!$K$2:$L1266,2,FALSE)</f>
        <v>Hospedaje</v>
      </c>
      <c r="AH20" s="184"/>
      <c r="AI20" s="188">
        <v>35000</v>
      </c>
      <c r="AJ20" s="193">
        <f t="shared" si="14"/>
        <v>2916.6666666666665</v>
      </c>
      <c r="AK20" s="194"/>
      <c r="AL20" s="194"/>
      <c r="AM20" s="194">
        <f t="shared" si="28"/>
        <v>2916.6666666666665</v>
      </c>
      <c r="AN20" s="194">
        <f t="shared" si="1"/>
        <v>2916.6666666666665</v>
      </c>
      <c r="AO20" s="194"/>
      <c r="AP20" s="194"/>
      <c r="AQ20" s="194">
        <f t="shared" si="15"/>
        <v>2916.6666666666665</v>
      </c>
      <c r="AR20" s="194">
        <f t="shared" si="2"/>
        <v>2916.6666666666665</v>
      </c>
      <c r="AS20" s="194"/>
      <c r="AT20" s="194"/>
      <c r="AU20" s="194">
        <f t="shared" si="16"/>
        <v>2916.6666666666665</v>
      </c>
      <c r="AV20" s="194">
        <f t="shared" si="3"/>
        <v>2916.6666666666665</v>
      </c>
      <c r="AW20" s="194"/>
      <c r="AX20" s="194"/>
      <c r="AY20" s="194">
        <f t="shared" si="17"/>
        <v>2916.6666666666665</v>
      </c>
      <c r="AZ20" s="194">
        <f t="shared" si="4"/>
        <v>2916.6666666666665</v>
      </c>
      <c r="BA20" s="194"/>
      <c r="BB20" s="194"/>
      <c r="BC20" s="194">
        <f t="shared" si="18"/>
        <v>2916.6666666666665</v>
      </c>
      <c r="BD20" s="194">
        <f t="shared" si="5"/>
        <v>2916.6666666666665</v>
      </c>
      <c r="BE20" s="194"/>
      <c r="BF20" s="194"/>
      <c r="BG20" s="194">
        <f t="shared" si="19"/>
        <v>2916.6666666666665</v>
      </c>
      <c r="BH20" s="194">
        <f t="shared" si="6"/>
        <v>2916.6666666666665</v>
      </c>
      <c r="BI20" s="194"/>
      <c r="BJ20" s="194"/>
      <c r="BK20" s="194">
        <f t="shared" si="20"/>
        <v>2916.6666666666665</v>
      </c>
      <c r="BL20" s="194">
        <f t="shared" si="7"/>
        <v>2916.6666666666665</v>
      </c>
      <c r="BM20" s="194"/>
      <c r="BN20" s="194"/>
      <c r="BO20" s="194">
        <f t="shared" si="21"/>
        <v>2916.6666666666665</v>
      </c>
      <c r="BP20" s="194">
        <f t="shared" si="8"/>
        <v>2916.6666666666665</v>
      </c>
      <c r="BQ20" s="194"/>
      <c r="BR20" s="194"/>
      <c r="BS20" s="194">
        <f t="shared" si="22"/>
        <v>2916.6666666666665</v>
      </c>
      <c r="BT20" s="194">
        <f t="shared" si="9"/>
        <v>2916.6666666666665</v>
      </c>
      <c r="BU20" s="194"/>
      <c r="BV20" s="194"/>
      <c r="BW20" s="194">
        <f t="shared" si="23"/>
        <v>2916.6666666666665</v>
      </c>
      <c r="BX20" s="194">
        <f t="shared" si="10"/>
        <v>2916.6666666666665</v>
      </c>
      <c r="BY20" s="194"/>
      <c r="BZ20" s="194"/>
      <c r="CA20" s="194">
        <f t="shared" si="24"/>
        <v>2916.6666666666665</v>
      </c>
      <c r="CB20" s="194">
        <f t="shared" si="11"/>
        <v>2916.6666666666665</v>
      </c>
      <c r="CC20" s="194"/>
      <c r="CD20" s="194"/>
      <c r="CE20" s="194">
        <f t="shared" si="25"/>
        <v>2916.6666666666665</v>
      </c>
      <c r="CF20" s="194">
        <f t="shared" si="26"/>
        <v>35000.000000000007</v>
      </c>
      <c r="CG20" s="169">
        <f t="shared" si="27"/>
        <v>35000.000000000007</v>
      </c>
      <c r="CH20" s="169">
        <f t="shared" si="12"/>
        <v>0</v>
      </c>
      <c r="CJ20" s="169">
        <f t="shared" si="13"/>
        <v>11666.666666666666</v>
      </c>
    </row>
    <row r="21" spans="1:88" hidden="1" x14ac:dyDescent="0.2">
      <c r="A21" s="5">
        <v>5101</v>
      </c>
      <c r="B21" s="5">
        <v>1</v>
      </c>
      <c r="C21" s="5">
        <v>1012</v>
      </c>
      <c r="D21" s="172">
        <v>2</v>
      </c>
      <c r="E21" s="172">
        <v>1</v>
      </c>
      <c r="F21" s="172">
        <v>1</v>
      </c>
      <c r="G21" s="172">
        <v>2</v>
      </c>
      <c r="H21" s="172">
        <v>3</v>
      </c>
      <c r="I21" s="173">
        <v>39</v>
      </c>
      <c r="J21" s="174" t="str">
        <f>VLOOKUP(CONCATENATE(D21,E21,F21,G21,H21,I21),'01. Administrativa'!$O$36:$P360,2,FALSE)</f>
        <v>Fideicomiso Guerrero Industrial</v>
      </c>
      <c r="K21" s="173"/>
      <c r="L21" s="175">
        <v>3</v>
      </c>
      <c r="M21" s="174" t="str">
        <f>VLOOKUP(CONCATENATE(L21),'02. Finalidad'!$O$3:$P$145,2,FALSE)</f>
        <v>DESARROLLO ECONÓMICO</v>
      </c>
      <c r="N21" s="175">
        <v>9</v>
      </c>
      <c r="O21" s="174" t="str">
        <f>VLOOKUP(CONCATENATE(L21,N21),'02. Finalidad'!$O$3:$P$145,2,FALSE)</f>
        <v>OTRAS INDUSTRIAS Y OTROS ASUNTOS ECONÓMICOS</v>
      </c>
      <c r="P21" s="175">
        <v>2</v>
      </c>
      <c r="Q21" s="174" t="str">
        <f>VLOOKUP(CONCATENATE(L21,N21,P21),'02. Finalidad'!$O$3:$P$145,2,FALSE)</f>
        <v>Otras Industrias</v>
      </c>
      <c r="R21" s="176">
        <v>1</v>
      </c>
      <c r="S21" s="174" t="str">
        <f>VLOOKUP('Presupuesto 2015'!R21,'03. Tipo Gasto'!$A$2:$B$4,2,FALSE)</f>
        <v>GASTO CORRIENTE</v>
      </c>
      <c r="T21" s="177">
        <v>1</v>
      </c>
      <c r="U21" s="174" t="str">
        <f>VLOOKUP('Presupuesto 2015'!T21,'04. Fuente Financiamiento'!$A$2:B$14,2,FALSE)</f>
        <v>Recursos Propios</v>
      </c>
      <c r="V21" s="178">
        <v>1</v>
      </c>
      <c r="W21" s="174" t="str">
        <f>VLOOKUP(CONCATENATE(V21),'06. Clasificación Programática'!$F$3:G$32,2,FALSE)</f>
        <v>SUBSIDIOS: SECTOR SOCIAL Y PRIVADO O ENTIDADES FEDERATIVAS Y MUNICIPIOS</v>
      </c>
      <c r="X21" s="178" t="s">
        <v>576</v>
      </c>
      <c r="Y21" s="174" t="str">
        <f>VLOOKUP(CONCATENATE(V21,X21),'06. Clasificación Programática'!$F$3:G$32,2,FALSE)</f>
        <v>Sujetos a Reglas de Operación</v>
      </c>
      <c r="Z21" s="179">
        <v>1</v>
      </c>
      <c r="AA21" s="174" t="str">
        <f>VLOOKUP('Presupuesto 2015'!Z21,'07. Proyectos de Inversión'!$A$2:$B$11,2,FALSE)</f>
        <v>Recepción, Atención, Gestión y Coordinación de Asuntos de Carácter Institucional.</v>
      </c>
      <c r="AB21" s="184">
        <v>3</v>
      </c>
      <c r="AC21" s="185">
        <v>7</v>
      </c>
      <c r="AD21" s="184">
        <v>5</v>
      </c>
      <c r="AE21" s="182">
        <v>3</v>
      </c>
      <c r="AF21" s="183" t="str">
        <f t="shared" si="0"/>
        <v>37503</v>
      </c>
      <c r="AG21" s="187" t="str">
        <f>VLOOKUP('Presupuesto 2015'!AF21,'5. COG Guerrero '!$K$2:$L1267,2,FALSE)</f>
        <v>Arrendamiento de vehículos</v>
      </c>
      <c r="AH21" s="184"/>
      <c r="AI21" s="188">
        <v>35000</v>
      </c>
      <c r="AJ21" s="193">
        <f t="shared" si="14"/>
        <v>2916.6666666666665</v>
      </c>
      <c r="AK21" s="194"/>
      <c r="AL21" s="194"/>
      <c r="AM21" s="194">
        <f t="shared" si="28"/>
        <v>2916.6666666666665</v>
      </c>
      <c r="AN21" s="194">
        <f t="shared" si="1"/>
        <v>2916.6666666666665</v>
      </c>
      <c r="AO21" s="194"/>
      <c r="AP21" s="194"/>
      <c r="AQ21" s="194">
        <f t="shared" si="15"/>
        <v>2916.6666666666665</v>
      </c>
      <c r="AR21" s="194">
        <f t="shared" si="2"/>
        <v>2916.6666666666665</v>
      </c>
      <c r="AS21" s="194"/>
      <c r="AT21" s="194"/>
      <c r="AU21" s="194">
        <f t="shared" si="16"/>
        <v>2916.6666666666665</v>
      </c>
      <c r="AV21" s="194">
        <f t="shared" si="3"/>
        <v>2916.6666666666665</v>
      </c>
      <c r="AW21" s="194"/>
      <c r="AX21" s="194"/>
      <c r="AY21" s="194">
        <f t="shared" si="17"/>
        <v>2916.6666666666665</v>
      </c>
      <c r="AZ21" s="194">
        <f t="shared" si="4"/>
        <v>2916.6666666666665</v>
      </c>
      <c r="BA21" s="194"/>
      <c r="BB21" s="194"/>
      <c r="BC21" s="194">
        <f t="shared" si="18"/>
        <v>2916.6666666666665</v>
      </c>
      <c r="BD21" s="194">
        <f t="shared" si="5"/>
        <v>2916.6666666666665</v>
      </c>
      <c r="BE21" s="194"/>
      <c r="BF21" s="194"/>
      <c r="BG21" s="194">
        <f t="shared" si="19"/>
        <v>2916.6666666666665</v>
      </c>
      <c r="BH21" s="194">
        <f t="shared" si="6"/>
        <v>2916.6666666666665</v>
      </c>
      <c r="BI21" s="194"/>
      <c r="BJ21" s="194"/>
      <c r="BK21" s="194">
        <f t="shared" si="20"/>
        <v>2916.6666666666665</v>
      </c>
      <c r="BL21" s="194">
        <f t="shared" si="7"/>
        <v>2916.6666666666665</v>
      </c>
      <c r="BM21" s="194"/>
      <c r="BN21" s="194"/>
      <c r="BO21" s="194">
        <f t="shared" si="21"/>
        <v>2916.6666666666665</v>
      </c>
      <c r="BP21" s="194">
        <f t="shared" si="8"/>
        <v>2916.6666666666665</v>
      </c>
      <c r="BQ21" s="194"/>
      <c r="BR21" s="194"/>
      <c r="BS21" s="194">
        <f t="shared" si="22"/>
        <v>2916.6666666666665</v>
      </c>
      <c r="BT21" s="194">
        <f t="shared" si="9"/>
        <v>2916.6666666666665</v>
      </c>
      <c r="BU21" s="194"/>
      <c r="BV21" s="194"/>
      <c r="BW21" s="194">
        <f t="shared" si="23"/>
        <v>2916.6666666666665</v>
      </c>
      <c r="BX21" s="194">
        <f t="shared" si="10"/>
        <v>2916.6666666666665</v>
      </c>
      <c r="BY21" s="194"/>
      <c r="BZ21" s="194"/>
      <c r="CA21" s="194">
        <f t="shared" si="24"/>
        <v>2916.6666666666665</v>
      </c>
      <c r="CB21" s="194">
        <f t="shared" si="11"/>
        <v>2916.6666666666665</v>
      </c>
      <c r="CC21" s="194"/>
      <c r="CD21" s="194"/>
      <c r="CE21" s="194">
        <f t="shared" si="25"/>
        <v>2916.6666666666665</v>
      </c>
      <c r="CF21" s="194">
        <f t="shared" si="26"/>
        <v>35000.000000000007</v>
      </c>
      <c r="CG21" s="169">
        <f t="shared" si="27"/>
        <v>35000.000000000007</v>
      </c>
      <c r="CH21" s="169">
        <f t="shared" si="12"/>
        <v>0</v>
      </c>
      <c r="CJ21" s="169">
        <f t="shared" si="13"/>
        <v>11666.666666666666</v>
      </c>
    </row>
    <row r="22" spans="1:88" hidden="1" x14ac:dyDescent="0.2">
      <c r="A22" s="5">
        <v>5101</v>
      </c>
      <c r="B22" s="5">
        <v>1</v>
      </c>
      <c r="C22" s="5">
        <v>1013</v>
      </c>
      <c r="D22" s="172">
        <v>2</v>
      </c>
      <c r="E22" s="172">
        <v>1</v>
      </c>
      <c r="F22" s="172">
        <v>1</v>
      </c>
      <c r="G22" s="172">
        <v>2</v>
      </c>
      <c r="H22" s="172">
        <v>3</v>
      </c>
      <c r="I22" s="173">
        <v>39</v>
      </c>
      <c r="J22" s="174" t="str">
        <f>VLOOKUP(CONCATENATE(D22,E22,F22,G22,H22,I22),'01. Administrativa'!$O$36:$P361,2,FALSE)</f>
        <v>Fideicomiso Guerrero Industrial</v>
      </c>
      <c r="K22" s="173"/>
      <c r="L22" s="175">
        <v>3</v>
      </c>
      <c r="M22" s="174" t="str">
        <f>VLOOKUP(CONCATENATE(L22),'02. Finalidad'!$O$3:$P$145,2,FALSE)</f>
        <v>DESARROLLO ECONÓMICO</v>
      </c>
      <c r="N22" s="175">
        <v>9</v>
      </c>
      <c r="O22" s="174" t="str">
        <f>VLOOKUP(CONCATENATE(L22,N22),'02. Finalidad'!$O$3:$P$145,2,FALSE)</f>
        <v>OTRAS INDUSTRIAS Y OTROS ASUNTOS ECONÓMICOS</v>
      </c>
      <c r="P22" s="175">
        <v>2</v>
      </c>
      <c r="Q22" s="174" t="str">
        <f>VLOOKUP(CONCATENATE(L22,N22,P22),'02. Finalidad'!$O$3:$P$145,2,FALSE)</f>
        <v>Otras Industrias</v>
      </c>
      <c r="R22" s="176">
        <v>1</v>
      </c>
      <c r="S22" s="174" t="str">
        <f>VLOOKUP('Presupuesto 2015'!R22,'03. Tipo Gasto'!$A$2:$B$4,2,FALSE)</f>
        <v>GASTO CORRIENTE</v>
      </c>
      <c r="T22" s="177">
        <v>1</v>
      </c>
      <c r="U22" s="174" t="str">
        <f>VLOOKUP('Presupuesto 2015'!T22,'04. Fuente Financiamiento'!$A$2:B$14,2,FALSE)</f>
        <v>Recursos Propios</v>
      </c>
      <c r="V22" s="178">
        <v>1</v>
      </c>
      <c r="W22" s="174" t="str">
        <f>VLOOKUP(CONCATENATE(V22),'06. Clasificación Programática'!$F$3:G$32,2,FALSE)</f>
        <v>SUBSIDIOS: SECTOR SOCIAL Y PRIVADO O ENTIDADES FEDERATIVAS Y MUNICIPIOS</v>
      </c>
      <c r="X22" s="178" t="s">
        <v>576</v>
      </c>
      <c r="Y22" s="174" t="str">
        <f>VLOOKUP(CONCATENATE(V22,X22),'06. Clasificación Programática'!$F$3:G$32,2,FALSE)</f>
        <v>Sujetos a Reglas de Operación</v>
      </c>
      <c r="Z22" s="179">
        <v>1</v>
      </c>
      <c r="AA22" s="174" t="str">
        <f>VLOOKUP('Presupuesto 2015'!Z22,'07. Proyectos de Inversión'!$A$2:$B$11,2,FALSE)</f>
        <v>Recepción, Atención, Gestión y Coordinación de Asuntos de Carácter Institucional.</v>
      </c>
      <c r="AB22" s="184">
        <v>3</v>
      </c>
      <c r="AC22" s="185">
        <v>7</v>
      </c>
      <c r="AD22" s="184">
        <v>2</v>
      </c>
      <c r="AE22" s="182">
        <v>1</v>
      </c>
      <c r="AF22" s="183" t="str">
        <f t="shared" si="0"/>
        <v>37201</v>
      </c>
      <c r="AG22" s="187" t="str">
        <f>VLOOKUP('Presupuesto 2015'!AF22,'5. COG Guerrero '!$K$2:$L1268,2,FALSE)</f>
        <v xml:space="preserve">Pasajes Terrestres   </v>
      </c>
      <c r="AH22" s="184"/>
      <c r="AI22" s="188">
        <v>18000</v>
      </c>
      <c r="AJ22" s="193">
        <f t="shared" si="14"/>
        <v>1500</v>
      </c>
      <c r="AK22" s="194"/>
      <c r="AL22" s="194">
        <v>766</v>
      </c>
      <c r="AM22" s="194">
        <f t="shared" si="28"/>
        <v>734</v>
      </c>
      <c r="AN22" s="194">
        <f t="shared" si="1"/>
        <v>1500</v>
      </c>
      <c r="AO22" s="194"/>
      <c r="AP22" s="194"/>
      <c r="AQ22" s="194">
        <f t="shared" si="15"/>
        <v>1500</v>
      </c>
      <c r="AR22" s="194">
        <f t="shared" si="2"/>
        <v>1500</v>
      </c>
      <c r="AS22" s="194"/>
      <c r="AT22" s="194"/>
      <c r="AU22" s="194">
        <f t="shared" si="16"/>
        <v>1500</v>
      </c>
      <c r="AV22" s="194">
        <f t="shared" si="3"/>
        <v>1500</v>
      </c>
      <c r="AW22" s="194"/>
      <c r="AX22" s="194">
        <v>1500</v>
      </c>
      <c r="AY22" s="194">
        <f t="shared" si="17"/>
        <v>0</v>
      </c>
      <c r="AZ22" s="194">
        <f t="shared" si="4"/>
        <v>1500</v>
      </c>
      <c r="BA22" s="194">
        <v>965</v>
      </c>
      <c r="BB22" s="194"/>
      <c r="BC22" s="194">
        <f t="shared" si="18"/>
        <v>535</v>
      </c>
      <c r="BD22" s="194">
        <v>2875</v>
      </c>
      <c r="BE22" s="194">
        <v>2875</v>
      </c>
      <c r="BF22" s="194"/>
      <c r="BG22" s="194">
        <f t="shared" si="19"/>
        <v>0</v>
      </c>
      <c r="BH22" s="194">
        <f t="shared" si="6"/>
        <v>1500</v>
      </c>
      <c r="BI22" s="194">
        <v>1135</v>
      </c>
      <c r="BJ22" s="194"/>
      <c r="BK22" s="194">
        <f t="shared" si="20"/>
        <v>365</v>
      </c>
      <c r="BL22" s="194">
        <f t="shared" si="7"/>
        <v>1500</v>
      </c>
      <c r="BM22" s="194"/>
      <c r="BN22" s="194"/>
      <c r="BO22" s="194">
        <f t="shared" si="21"/>
        <v>1500</v>
      </c>
      <c r="BP22" s="194">
        <f t="shared" si="8"/>
        <v>1500</v>
      </c>
      <c r="BQ22" s="194"/>
      <c r="BR22" s="194"/>
      <c r="BS22" s="194">
        <f t="shared" si="22"/>
        <v>1500</v>
      </c>
      <c r="BT22" s="194">
        <f t="shared" si="9"/>
        <v>1500</v>
      </c>
      <c r="BU22" s="194"/>
      <c r="BV22" s="194"/>
      <c r="BW22" s="194">
        <f t="shared" si="23"/>
        <v>1500</v>
      </c>
      <c r="BX22" s="194">
        <f t="shared" si="10"/>
        <v>1500</v>
      </c>
      <c r="BY22" s="194"/>
      <c r="BZ22" s="194"/>
      <c r="CA22" s="194">
        <f t="shared" si="24"/>
        <v>1500</v>
      </c>
      <c r="CB22" s="194">
        <v>125</v>
      </c>
      <c r="CC22" s="194"/>
      <c r="CD22" s="194"/>
      <c r="CE22" s="194">
        <f t="shared" si="25"/>
        <v>125</v>
      </c>
      <c r="CF22" s="194">
        <f t="shared" si="26"/>
        <v>10759</v>
      </c>
      <c r="CG22" s="169">
        <f t="shared" si="27"/>
        <v>18000</v>
      </c>
      <c r="CH22" s="169">
        <f t="shared" si="12"/>
        <v>-7241</v>
      </c>
      <c r="CJ22" s="169">
        <f t="shared" si="13"/>
        <v>6000</v>
      </c>
    </row>
    <row r="23" spans="1:88" hidden="1" x14ac:dyDescent="0.2">
      <c r="A23" s="5">
        <v>5101</v>
      </c>
      <c r="B23" s="5">
        <v>1</v>
      </c>
      <c r="C23" s="5">
        <v>1014</v>
      </c>
      <c r="D23" s="172">
        <v>2</v>
      </c>
      <c r="E23" s="172">
        <v>1</v>
      </c>
      <c r="F23" s="172">
        <v>1</v>
      </c>
      <c r="G23" s="172">
        <v>2</v>
      </c>
      <c r="H23" s="172">
        <v>3</v>
      </c>
      <c r="I23" s="173">
        <v>39</v>
      </c>
      <c r="J23" s="174" t="str">
        <f>VLOOKUP(CONCATENATE(D23,E23,F23,G23,H23,I23),'01. Administrativa'!$O$36:$P362,2,FALSE)</f>
        <v>Fideicomiso Guerrero Industrial</v>
      </c>
      <c r="K23" s="173"/>
      <c r="L23" s="175">
        <v>3</v>
      </c>
      <c r="M23" s="174" t="str">
        <f>VLOOKUP(CONCATENATE(L23),'02. Finalidad'!$O$3:$P$145,2,FALSE)</f>
        <v>DESARROLLO ECONÓMICO</v>
      </c>
      <c r="N23" s="175">
        <v>9</v>
      </c>
      <c r="O23" s="174" t="str">
        <f>VLOOKUP(CONCATENATE(L23,N23),'02. Finalidad'!$O$3:$P$145,2,FALSE)</f>
        <v>OTRAS INDUSTRIAS Y OTROS ASUNTOS ECONÓMICOS</v>
      </c>
      <c r="P23" s="175">
        <v>2</v>
      </c>
      <c r="Q23" s="174" t="str">
        <f>VLOOKUP(CONCATENATE(L23,N23,P23),'02. Finalidad'!$O$3:$P$145,2,FALSE)</f>
        <v>Otras Industrias</v>
      </c>
      <c r="R23" s="176">
        <v>1</v>
      </c>
      <c r="S23" s="174" t="str">
        <f>VLOOKUP('Presupuesto 2015'!R23,'03. Tipo Gasto'!$A$2:$B$4,2,FALSE)</f>
        <v>GASTO CORRIENTE</v>
      </c>
      <c r="T23" s="177">
        <v>1</v>
      </c>
      <c r="U23" s="174" t="str">
        <f>VLOOKUP('Presupuesto 2015'!T23,'04. Fuente Financiamiento'!$A$2:B$14,2,FALSE)</f>
        <v>Recursos Propios</v>
      </c>
      <c r="V23" s="178">
        <v>1</v>
      </c>
      <c r="W23" s="174" t="str">
        <f>VLOOKUP(CONCATENATE(V23),'06. Clasificación Programática'!$F$3:G$32,2,FALSE)</f>
        <v>SUBSIDIOS: SECTOR SOCIAL Y PRIVADO O ENTIDADES FEDERATIVAS Y MUNICIPIOS</v>
      </c>
      <c r="X23" s="178" t="s">
        <v>576</v>
      </c>
      <c r="Y23" s="174" t="str">
        <f>VLOOKUP(CONCATENATE(V23,X23),'06. Clasificación Programática'!$F$3:G$32,2,FALSE)</f>
        <v>Sujetos a Reglas de Operación</v>
      </c>
      <c r="Z23" s="179">
        <v>1</v>
      </c>
      <c r="AA23" s="174" t="str">
        <f>VLOOKUP('Presupuesto 2015'!Z23,'07. Proyectos de Inversión'!$A$2:$B$11,2,FALSE)</f>
        <v>Recepción, Atención, Gestión y Coordinación de Asuntos de Carácter Institucional.</v>
      </c>
      <c r="AB23" s="184">
        <v>3</v>
      </c>
      <c r="AC23" s="185">
        <v>8</v>
      </c>
      <c r="AD23" s="184">
        <v>5</v>
      </c>
      <c r="AE23" s="182">
        <v>1</v>
      </c>
      <c r="AF23" s="183" t="str">
        <f t="shared" si="0"/>
        <v>38501</v>
      </c>
      <c r="AG23" s="187" t="str">
        <f>VLOOKUP('Presupuesto 2015'!AF23,'5. COG Guerrero '!$K$2:$L1269,2,FALSE)</f>
        <v>Alimentos extraordinarios</v>
      </c>
      <c r="AH23" s="184"/>
      <c r="AI23" s="188">
        <v>125000</v>
      </c>
      <c r="AJ23" s="193">
        <v>5790</v>
      </c>
      <c r="AK23" s="194">
        <v>5783.24</v>
      </c>
      <c r="AL23" s="194"/>
      <c r="AM23" s="194">
        <f t="shared" si="28"/>
        <v>6.7600000000002183</v>
      </c>
      <c r="AN23" s="194">
        <v>15015.1</v>
      </c>
      <c r="AO23" s="194"/>
      <c r="AP23" s="194">
        <v>14640</v>
      </c>
      <c r="AQ23" s="194">
        <f t="shared" si="15"/>
        <v>375.10000000000036</v>
      </c>
      <c r="AR23" s="194">
        <v>9469.42</v>
      </c>
      <c r="AS23" s="194"/>
      <c r="AT23" s="194">
        <v>5754.01</v>
      </c>
      <c r="AU23" s="194">
        <f t="shared" si="16"/>
        <v>3715.41</v>
      </c>
      <c r="AV23" s="194">
        <v>21780.59</v>
      </c>
      <c r="AW23" s="194"/>
      <c r="AX23" s="194">
        <v>21780.59</v>
      </c>
      <c r="AY23" s="194">
        <f t="shared" si="17"/>
        <v>0</v>
      </c>
      <c r="AZ23" s="194">
        <f t="shared" si="4"/>
        <v>10416.666666666666</v>
      </c>
      <c r="BA23" s="194">
        <v>6426</v>
      </c>
      <c r="BB23" s="194"/>
      <c r="BC23" s="194">
        <f t="shared" si="18"/>
        <v>3990.6666666666661</v>
      </c>
      <c r="BD23" s="194">
        <v>12769.85</v>
      </c>
      <c r="BE23" s="194">
        <v>12769.85</v>
      </c>
      <c r="BF23" s="194"/>
      <c r="BG23" s="194">
        <f t="shared" si="19"/>
        <v>0</v>
      </c>
      <c r="BH23" s="194">
        <f t="shared" si="6"/>
        <v>10416.666666666666</v>
      </c>
      <c r="BI23" s="194"/>
      <c r="BJ23" s="194"/>
      <c r="BK23" s="194">
        <f t="shared" si="20"/>
        <v>10416.666666666666</v>
      </c>
      <c r="BL23" s="194">
        <f t="shared" si="7"/>
        <v>10416.666666666666</v>
      </c>
      <c r="BM23" s="194">
        <v>8050</v>
      </c>
      <c r="BN23" s="194"/>
      <c r="BO23" s="194">
        <f t="shared" si="21"/>
        <v>2366.6666666666661</v>
      </c>
      <c r="BP23" s="194">
        <f t="shared" si="8"/>
        <v>10416.666666666666</v>
      </c>
      <c r="BQ23" s="194">
        <v>5213.51</v>
      </c>
      <c r="BR23" s="194"/>
      <c r="BS23" s="194">
        <f t="shared" si="22"/>
        <v>5203.1566666666658</v>
      </c>
      <c r="BT23" s="194">
        <f t="shared" si="9"/>
        <v>10416.666666666666</v>
      </c>
      <c r="BU23" s="194"/>
      <c r="BV23" s="194"/>
      <c r="BW23" s="194">
        <f t="shared" si="23"/>
        <v>10416.666666666666</v>
      </c>
      <c r="BX23" s="194">
        <v>8091.71</v>
      </c>
      <c r="BY23" s="194"/>
      <c r="BZ23" s="194"/>
      <c r="CA23" s="194">
        <f t="shared" si="24"/>
        <v>8091.71</v>
      </c>
      <c r="CB23" s="194">
        <v>0</v>
      </c>
      <c r="CC23" s="194"/>
      <c r="CD23" s="194"/>
      <c r="CE23" s="194">
        <f t="shared" si="25"/>
        <v>0</v>
      </c>
      <c r="CF23" s="194">
        <f t="shared" si="26"/>
        <v>44582.80333333333</v>
      </c>
      <c r="CG23" s="224">
        <f t="shared" si="27"/>
        <v>125000.00333333336</v>
      </c>
      <c r="CH23" s="169">
        <f t="shared" si="12"/>
        <v>-80417.200000000026</v>
      </c>
      <c r="CJ23" s="169">
        <f t="shared" si="13"/>
        <v>52055.11</v>
      </c>
    </row>
    <row r="24" spans="1:88" hidden="1" x14ac:dyDescent="0.2">
      <c r="D24" s="172">
        <v>2</v>
      </c>
      <c r="E24" s="172">
        <v>1</v>
      </c>
      <c r="F24" s="172">
        <v>1</v>
      </c>
      <c r="G24" s="172">
        <v>2</v>
      </c>
      <c r="H24" s="172">
        <v>3</v>
      </c>
      <c r="I24" s="173">
        <v>39</v>
      </c>
      <c r="J24" s="174" t="str">
        <f>VLOOKUP(CONCATENATE(D24,E24,F24,G24,H24,I24),'01. Administrativa'!$O$36:$P363,2,FALSE)</f>
        <v>Fideicomiso Guerrero Industrial</v>
      </c>
      <c r="K24" s="173"/>
      <c r="L24" s="175">
        <v>3</v>
      </c>
      <c r="M24" s="174" t="str">
        <f>VLOOKUP(CONCATENATE(L24),'02. Finalidad'!$O$3:$P$145,2,FALSE)</f>
        <v>DESARROLLO ECONÓMICO</v>
      </c>
      <c r="N24" s="175">
        <v>9</v>
      </c>
      <c r="O24" s="174" t="str">
        <f>VLOOKUP(CONCATENATE(L24,N24),'02. Finalidad'!$O$3:$P$145,2,FALSE)</f>
        <v>OTRAS INDUSTRIAS Y OTROS ASUNTOS ECONÓMICOS</v>
      </c>
      <c r="P24" s="175">
        <v>2</v>
      </c>
      <c r="Q24" s="174" t="str">
        <f>VLOOKUP(CONCATENATE(L24,N24,P24),'02. Finalidad'!$O$3:$P$145,2,FALSE)</f>
        <v>Otras Industrias</v>
      </c>
      <c r="R24" s="176">
        <v>1</v>
      </c>
      <c r="S24" s="174" t="str">
        <f>VLOOKUP('Presupuesto 2015'!R24,'03. Tipo Gasto'!$A$2:$B$4,2,FALSE)</f>
        <v>GASTO CORRIENTE</v>
      </c>
      <c r="T24" s="177">
        <v>2</v>
      </c>
      <c r="U24" s="174" t="str">
        <f>VLOOKUP('Presupuesto 2015'!T24,'04. Fuente Financiamiento'!$A$2:B$14,2,FALSE)</f>
        <v>SEFINA</v>
      </c>
      <c r="V24" s="178">
        <v>1</v>
      </c>
      <c r="W24" s="174" t="str">
        <f>VLOOKUP(CONCATENATE(V24),'06. Clasificación Programática'!$F$3:G$32,2,FALSE)</f>
        <v>SUBSIDIOS: SECTOR SOCIAL Y PRIVADO O ENTIDADES FEDERATIVAS Y MUNICIPIOS</v>
      </c>
      <c r="X24" s="178" t="s">
        <v>576</v>
      </c>
      <c r="Y24" s="174" t="str">
        <f>VLOOKUP(CONCATENATE(V24,X24),'06. Clasificación Programática'!$F$3:G$32,2,FALSE)</f>
        <v>Sujetos a Reglas de Operación</v>
      </c>
      <c r="Z24" s="179">
        <v>1</v>
      </c>
      <c r="AA24" s="174" t="str">
        <f>VLOOKUP('Presupuesto 2015'!Z24,'07. Proyectos de Inversión'!$A$2:$B$11,2,FALSE)</f>
        <v>Recepción, Atención, Gestión y Coordinación de Asuntos de Carácter Institucional.</v>
      </c>
      <c r="AB24" s="184">
        <v>3</v>
      </c>
      <c r="AC24" s="185">
        <v>7</v>
      </c>
      <c r="AD24" s="184">
        <v>9</v>
      </c>
      <c r="AE24" s="182">
        <v>1</v>
      </c>
      <c r="AF24" s="183" t="str">
        <f t="shared" si="0"/>
        <v>37901</v>
      </c>
      <c r="AG24" s="187" t="str">
        <f>VLOOKUP('Presupuesto 2015'!AF24,'5. COG Guerrero '!$K$2:$L1270,2,FALSE)</f>
        <v>Peaje</v>
      </c>
      <c r="AH24" s="184"/>
      <c r="AI24" s="188">
        <v>5800</v>
      </c>
      <c r="AJ24" s="193"/>
      <c r="AK24" s="194"/>
      <c r="AL24" s="194"/>
      <c r="AM24" s="194"/>
      <c r="AN24" s="194"/>
      <c r="AO24" s="194"/>
      <c r="AP24" s="194"/>
      <c r="AQ24" s="194"/>
      <c r="AR24" s="194">
        <v>1800</v>
      </c>
      <c r="AS24" s="194"/>
      <c r="AT24" s="194">
        <v>1791</v>
      </c>
      <c r="AU24" s="194">
        <f t="shared" si="16"/>
        <v>9</v>
      </c>
      <c r="AV24" s="194">
        <v>3200</v>
      </c>
      <c r="AW24" s="194"/>
      <c r="AX24" s="194">
        <v>2810</v>
      </c>
      <c r="AY24" s="194">
        <f t="shared" si="17"/>
        <v>390</v>
      </c>
      <c r="AZ24" s="194">
        <v>800</v>
      </c>
      <c r="BA24" s="194">
        <v>742</v>
      </c>
      <c r="BB24" s="194"/>
      <c r="BC24" s="194">
        <f t="shared" si="18"/>
        <v>58</v>
      </c>
      <c r="BD24" s="194"/>
      <c r="BE24" s="194"/>
      <c r="BF24" s="194"/>
      <c r="BG24" s="194">
        <f t="shared" si="19"/>
        <v>0</v>
      </c>
      <c r="BH24" s="194"/>
      <c r="BI24" s="194">
        <v>1259</v>
      </c>
      <c r="BJ24" s="194"/>
      <c r="BK24" s="194">
        <f t="shared" si="20"/>
        <v>-1259</v>
      </c>
      <c r="BL24" s="194">
        <v>1485</v>
      </c>
      <c r="BM24" s="194"/>
      <c r="BN24" s="194"/>
      <c r="BO24" s="194">
        <f t="shared" si="21"/>
        <v>1485</v>
      </c>
      <c r="BP24" s="194"/>
      <c r="BQ24" s="194"/>
      <c r="BR24" s="194"/>
      <c r="BS24" s="194">
        <f t="shared" si="22"/>
        <v>0</v>
      </c>
      <c r="BT24" s="194"/>
      <c r="BU24" s="194"/>
      <c r="BV24" s="194"/>
      <c r="BW24" s="194">
        <f t="shared" si="23"/>
        <v>0</v>
      </c>
      <c r="BX24" s="194"/>
      <c r="BY24" s="194"/>
      <c r="BZ24" s="194"/>
      <c r="CA24" s="194">
        <f t="shared" si="24"/>
        <v>0</v>
      </c>
      <c r="CB24" s="194"/>
      <c r="CC24" s="194"/>
      <c r="CD24" s="194"/>
      <c r="CE24" s="194">
        <f t="shared" si="25"/>
        <v>0</v>
      </c>
      <c r="CF24" s="194">
        <f t="shared" si="26"/>
        <v>683</v>
      </c>
      <c r="CG24" s="169">
        <f t="shared" si="27"/>
        <v>7285</v>
      </c>
      <c r="CH24" s="169">
        <f t="shared" si="12"/>
        <v>-6602</v>
      </c>
      <c r="CJ24" s="169">
        <f t="shared" si="13"/>
        <v>5000</v>
      </c>
    </row>
    <row r="25" spans="1:88" hidden="1" x14ac:dyDescent="0.2">
      <c r="A25" s="5">
        <v>5101</v>
      </c>
      <c r="B25" s="5">
        <v>1</v>
      </c>
      <c r="C25" s="5">
        <v>1015</v>
      </c>
      <c r="D25" s="172">
        <v>2</v>
      </c>
      <c r="E25" s="172">
        <v>1</v>
      </c>
      <c r="F25" s="172">
        <v>1</v>
      </c>
      <c r="G25" s="172">
        <v>2</v>
      </c>
      <c r="H25" s="172">
        <v>3</v>
      </c>
      <c r="I25" s="173">
        <v>39</v>
      </c>
      <c r="J25" s="174" t="str">
        <f>VLOOKUP(CONCATENATE(D25,E25,F25,G25,H25,I25),'01. Administrativa'!$O$36:$P363,2,FALSE)</f>
        <v>Fideicomiso Guerrero Industrial</v>
      </c>
      <c r="K25" s="173"/>
      <c r="L25" s="175">
        <v>3</v>
      </c>
      <c r="M25" s="174" t="str">
        <f>VLOOKUP(CONCATENATE(L25),'02. Finalidad'!$O$3:$P$145,2,FALSE)</f>
        <v>DESARROLLO ECONÓMICO</v>
      </c>
      <c r="N25" s="175">
        <v>9</v>
      </c>
      <c r="O25" s="174" t="str">
        <f>VLOOKUP(CONCATENATE(L25,N25),'02. Finalidad'!$O$3:$P$145,2,FALSE)</f>
        <v>OTRAS INDUSTRIAS Y OTROS ASUNTOS ECONÓMICOS</v>
      </c>
      <c r="P25" s="175">
        <v>2</v>
      </c>
      <c r="Q25" s="174" t="str">
        <f>VLOOKUP(CONCATENATE(L25,N25,P25),'02. Finalidad'!$O$3:$P$145,2,FALSE)</f>
        <v>Otras Industrias</v>
      </c>
      <c r="R25" s="176">
        <v>1</v>
      </c>
      <c r="S25" s="174" t="str">
        <f>VLOOKUP('Presupuesto 2015'!R25,'03. Tipo Gasto'!$A$2:$B$4,2,FALSE)</f>
        <v>GASTO CORRIENTE</v>
      </c>
      <c r="T25" s="177">
        <v>1</v>
      </c>
      <c r="U25" s="174" t="str">
        <f>VLOOKUP('Presupuesto 2015'!T25,'04. Fuente Financiamiento'!$A$2:B$14,2,FALSE)</f>
        <v>Recursos Propios</v>
      </c>
      <c r="V25" s="178">
        <v>1</v>
      </c>
      <c r="W25" s="174" t="str">
        <f>VLOOKUP(CONCATENATE(V25),'06. Clasificación Programática'!$F$3:G$32,2,FALSE)</f>
        <v>SUBSIDIOS: SECTOR SOCIAL Y PRIVADO O ENTIDADES FEDERATIVAS Y MUNICIPIOS</v>
      </c>
      <c r="X25" s="178" t="s">
        <v>576</v>
      </c>
      <c r="Y25" s="174" t="str">
        <f>VLOOKUP(CONCATENATE(V25,X25),'06. Clasificación Programática'!$F$3:G$32,2,FALSE)</f>
        <v>Sujetos a Reglas de Operación</v>
      </c>
      <c r="Z25" s="179">
        <v>1</v>
      </c>
      <c r="AA25" s="174" t="str">
        <f>VLOOKUP('Presupuesto 2015'!Z25,'07. Proyectos de Inversión'!$A$2:$B$11,2,FALSE)</f>
        <v>Recepción, Atención, Gestión y Coordinación de Asuntos de Carácter Institucional.</v>
      </c>
      <c r="AB25" s="184">
        <v>3</v>
      </c>
      <c r="AC25" s="185">
        <v>8</v>
      </c>
      <c r="AD25" s="184">
        <v>5</v>
      </c>
      <c r="AE25" s="182">
        <v>2</v>
      </c>
      <c r="AF25" s="183" t="str">
        <f t="shared" si="0"/>
        <v>38502</v>
      </c>
      <c r="AG25" s="187" t="str">
        <f>VLOOKUP('Presupuesto 2015'!AF25,'5. COG Guerrero '!$K$2:$L1270,2,FALSE)</f>
        <v>Gasto por atención a actividades institucionales</v>
      </c>
      <c r="AH25" s="184"/>
      <c r="AI25" s="188">
        <v>200963.81</v>
      </c>
      <c r="AJ25" s="193">
        <f t="shared" si="14"/>
        <v>16746.984166666665</v>
      </c>
      <c r="AK25" s="194"/>
      <c r="AL25" s="194"/>
      <c r="AM25" s="194">
        <f t="shared" si="28"/>
        <v>16746.984166666665</v>
      </c>
      <c r="AN25" s="194">
        <f t="shared" si="1"/>
        <v>16746.984166666665</v>
      </c>
      <c r="AO25" s="194"/>
      <c r="AP25" s="194">
        <v>3596.2</v>
      </c>
      <c r="AQ25" s="194">
        <f t="shared" si="15"/>
        <v>13150.784166666665</v>
      </c>
      <c r="AR25" s="194">
        <f t="shared" si="2"/>
        <v>16746.984166666665</v>
      </c>
      <c r="AS25" s="194"/>
      <c r="AT25" s="194">
        <v>986</v>
      </c>
      <c r="AU25" s="194">
        <f t="shared" si="16"/>
        <v>15760.984166666665</v>
      </c>
      <c r="AV25" s="194">
        <f t="shared" si="3"/>
        <v>16746.984166666665</v>
      </c>
      <c r="AW25" s="194"/>
      <c r="AX25" s="194"/>
      <c r="AY25" s="194">
        <f t="shared" si="17"/>
        <v>16746.984166666665</v>
      </c>
      <c r="AZ25" s="194">
        <f t="shared" si="4"/>
        <v>16746.984166666665</v>
      </c>
      <c r="BA25" s="194">
        <v>870</v>
      </c>
      <c r="BB25" s="194"/>
      <c r="BC25" s="194">
        <f t="shared" si="18"/>
        <v>15876.984166666665</v>
      </c>
      <c r="BD25" s="194">
        <f t="shared" si="5"/>
        <v>16746.984166666665</v>
      </c>
      <c r="BE25" s="194"/>
      <c r="BF25" s="194"/>
      <c r="BG25" s="194">
        <f t="shared" si="19"/>
        <v>16746.984166666665</v>
      </c>
      <c r="BH25" s="194">
        <v>19751.5</v>
      </c>
      <c r="BI25" s="194">
        <v>19751.5</v>
      </c>
      <c r="BJ25" s="194"/>
      <c r="BK25" s="194">
        <f t="shared" si="20"/>
        <v>0</v>
      </c>
      <c r="BL25" s="194">
        <f t="shared" si="7"/>
        <v>16746.984166666665</v>
      </c>
      <c r="BM25" s="194">
        <v>5800</v>
      </c>
      <c r="BN25" s="194"/>
      <c r="BO25" s="194">
        <f t="shared" si="21"/>
        <v>10946.984166666665</v>
      </c>
      <c r="BP25" s="194">
        <f t="shared" si="8"/>
        <v>16746.984166666665</v>
      </c>
      <c r="BQ25" s="194"/>
      <c r="BR25" s="194"/>
      <c r="BS25" s="194">
        <f t="shared" si="22"/>
        <v>16746.984166666665</v>
      </c>
      <c r="BT25" s="194">
        <f t="shared" si="9"/>
        <v>16746.984166666665</v>
      </c>
      <c r="BU25" s="194"/>
      <c r="BV25" s="194"/>
      <c r="BW25" s="194">
        <f t="shared" si="23"/>
        <v>16746.984166666665</v>
      </c>
      <c r="BX25" s="194">
        <f t="shared" si="10"/>
        <v>16746.984166666665</v>
      </c>
      <c r="BY25" s="194"/>
      <c r="BZ25" s="194"/>
      <c r="CA25" s="194">
        <f t="shared" si="24"/>
        <v>16746.984166666665</v>
      </c>
      <c r="CB25" s="194">
        <v>13742.46</v>
      </c>
      <c r="CC25" s="194"/>
      <c r="CD25" s="194"/>
      <c r="CE25" s="194">
        <f t="shared" si="25"/>
        <v>13742.46</v>
      </c>
      <c r="CF25" s="194">
        <f t="shared" si="26"/>
        <v>169960.10166666663</v>
      </c>
      <c r="CG25" s="169">
        <f t="shared" si="27"/>
        <v>200963.80166666664</v>
      </c>
      <c r="CH25" s="169">
        <f t="shared" si="12"/>
        <v>-31003.700000000012</v>
      </c>
      <c r="CJ25" s="169">
        <f t="shared" si="13"/>
        <v>66987.936666666661</v>
      </c>
    </row>
    <row r="26" spans="1:88" hidden="1" x14ac:dyDescent="0.2">
      <c r="A26" s="5">
        <v>5101</v>
      </c>
      <c r="B26" s="5">
        <v>1</v>
      </c>
      <c r="C26" s="5">
        <v>1016</v>
      </c>
      <c r="D26" s="172">
        <v>2</v>
      </c>
      <c r="E26" s="172">
        <v>1</v>
      </c>
      <c r="F26" s="172">
        <v>1</v>
      </c>
      <c r="G26" s="172">
        <v>2</v>
      </c>
      <c r="H26" s="172">
        <v>3</v>
      </c>
      <c r="I26" s="173">
        <v>39</v>
      </c>
      <c r="J26" s="174" t="str">
        <f>VLOOKUP(CONCATENATE(D26,E26,F26,G26,H26,I26),'01. Administrativa'!$O$36:$P364,2,FALSE)</f>
        <v>Fideicomiso Guerrero Industrial</v>
      </c>
      <c r="K26" s="173"/>
      <c r="L26" s="175">
        <v>3</v>
      </c>
      <c r="M26" s="174" t="str">
        <f>VLOOKUP(CONCATENATE(L26),'02. Finalidad'!$O$3:$P$145,2,FALSE)</f>
        <v>DESARROLLO ECONÓMICO</v>
      </c>
      <c r="N26" s="175">
        <v>9</v>
      </c>
      <c r="O26" s="174" t="str">
        <f>VLOOKUP(CONCATENATE(L26,N26),'02. Finalidad'!$O$3:$P$145,2,FALSE)</f>
        <v>OTRAS INDUSTRIAS Y OTROS ASUNTOS ECONÓMICOS</v>
      </c>
      <c r="P26" s="175">
        <v>2</v>
      </c>
      <c r="Q26" s="174" t="str">
        <f>VLOOKUP(CONCATENATE(L26,N26,P26),'02. Finalidad'!$O$3:$P$145,2,FALSE)</f>
        <v>Otras Industrias</v>
      </c>
      <c r="R26" s="176">
        <v>1</v>
      </c>
      <c r="S26" s="174" t="str">
        <f>VLOOKUP('Presupuesto 2015'!R26,'03. Tipo Gasto'!$A$2:$B$4,2,FALSE)</f>
        <v>GASTO CORRIENTE</v>
      </c>
      <c r="T26" s="177">
        <v>1</v>
      </c>
      <c r="U26" s="174" t="str">
        <f>VLOOKUP('Presupuesto 2015'!T26,'04. Fuente Financiamiento'!$A$2:B$14,2,FALSE)</f>
        <v>Recursos Propios</v>
      </c>
      <c r="V26" s="178">
        <v>1</v>
      </c>
      <c r="W26" s="174" t="str">
        <f>VLOOKUP(CONCATENATE(V26),'06. Clasificación Programática'!$F$3:G$32,2,FALSE)</f>
        <v>SUBSIDIOS: SECTOR SOCIAL Y PRIVADO O ENTIDADES FEDERATIVAS Y MUNICIPIOS</v>
      </c>
      <c r="X26" s="178" t="s">
        <v>576</v>
      </c>
      <c r="Y26" s="174" t="str">
        <f>VLOOKUP(CONCATENATE(V26,X26),'06. Clasificación Programática'!$F$3:G$32,2,FALSE)</f>
        <v>Sujetos a Reglas de Operación</v>
      </c>
      <c r="Z26" s="179">
        <v>1</v>
      </c>
      <c r="AA26" s="174" t="str">
        <f>VLOOKUP('Presupuesto 2015'!Z26,'07. Proyectos de Inversión'!$A$2:$B$11,2,FALSE)</f>
        <v>Recepción, Atención, Gestión y Coordinación de Asuntos de Carácter Institucional.</v>
      </c>
      <c r="AB26" s="184">
        <v>3</v>
      </c>
      <c r="AC26" s="185">
        <v>6</v>
      </c>
      <c r="AD26" s="184">
        <v>1</v>
      </c>
      <c r="AE26" s="182">
        <v>1</v>
      </c>
      <c r="AF26" s="183" t="str">
        <f t="shared" si="0"/>
        <v>36101</v>
      </c>
      <c r="AG26" s="187" t="str">
        <f>VLOOKUP('Presupuesto 2015'!AF26,'5. COG Guerrero '!$K$2:$L1271,2,FALSE)</f>
        <v>Programas y Acciones</v>
      </c>
      <c r="AH26" s="184"/>
      <c r="AI26" s="188">
        <v>120000</v>
      </c>
      <c r="AJ26" s="193">
        <f t="shared" si="14"/>
        <v>10000</v>
      </c>
      <c r="AK26" s="194"/>
      <c r="AL26" s="194">
        <v>5800</v>
      </c>
      <c r="AM26" s="194">
        <f t="shared" si="28"/>
        <v>4200</v>
      </c>
      <c r="AN26" s="194">
        <v>14600.01</v>
      </c>
      <c r="AO26" s="194"/>
      <c r="AP26" s="194">
        <v>14600.01</v>
      </c>
      <c r="AQ26" s="194">
        <f t="shared" si="15"/>
        <v>0</v>
      </c>
      <c r="AR26" s="194">
        <f t="shared" si="2"/>
        <v>10000</v>
      </c>
      <c r="AS26" s="194"/>
      <c r="AT26" s="194"/>
      <c r="AU26" s="194">
        <f t="shared" si="16"/>
        <v>10000</v>
      </c>
      <c r="AV26" s="194">
        <f t="shared" si="3"/>
        <v>10000</v>
      </c>
      <c r="AW26" s="194"/>
      <c r="AX26" s="194"/>
      <c r="AY26" s="194">
        <f t="shared" si="17"/>
        <v>10000</v>
      </c>
      <c r="AZ26" s="194">
        <f t="shared" si="4"/>
        <v>10000</v>
      </c>
      <c r="BA26" s="194"/>
      <c r="BB26" s="194"/>
      <c r="BC26" s="194">
        <f t="shared" si="18"/>
        <v>10000</v>
      </c>
      <c r="BD26" s="194">
        <f t="shared" si="5"/>
        <v>10000</v>
      </c>
      <c r="BE26" s="194"/>
      <c r="BF26" s="194"/>
      <c r="BG26" s="194">
        <f t="shared" si="19"/>
        <v>10000</v>
      </c>
      <c r="BH26" s="194">
        <f t="shared" si="6"/>
        <v>10000</v>
      </c>
      <c r="BI26" s="194"/>
      <c r="BJ26" s="194"/>
      <c r="BK26" s="194">
        <f t="shared" si="20"/>
        <v>10000</v>
      </c>
      <c r="BL26" s="194">
        <f t="shared" si="7"/>
        <v>10000</v>
      </c>
      <c r="BM26" s="194"/>
      <c r="BN26" s="194"/>
      <c r="BO26" s="194">
        <f t="shared" si="21"/>
        <v>10000</v>
      </c>
      <c r="BP26" s="194">
        <f t="shared" si="8"/>
        <v>10000</v>
      </c>
      <c r="BQ26" s="194"/>
      <c r="BR26" s="194"/>
      <c r="BS26" s="194">
        <f t="shared" si="22"/>
        <v>10000</v>
      </c>
      <c r="BT26" s="194">
        <f t="shared" si="9"/>
        <v>10000</v>
      </c>
      <c r="BU26" s="194"/>
      <c r="BV26" s="194"/>
      <c r="BW26" s="194">
        <f t="shared" si="23"/>
        <v>10000</v>
      </c>
      <c r="BX26" s="194">
        <f t="shared" si="10"/>
        <v>10000</v>
      </c>
      <c r="BY26" s="194"/>
      <c r="BZ26" s="194"/>
      <c r="CA26" s="194">
        <f t="shared" si="24"/>
        <v>10000</v>
      </c>
      <c r="CB26" s="194">
        <v>5399.99</v>
      </c>
      <c r="CC26" s="194"/>
      <c r="CD26" s="194"/>
      <c r="CE26" s="194">
        <f t="shared" si="25"/>
        <v>5399.99</v>
      </c>
      <c r="CF26" s="194">
        <f t="shared" si="26"/>
        <v>99599.99</v>
      </c>
      <c r="CG26" s="169">
        <f t="shared" si="27"/>
        <v>120000.00000000001</v>
      </c>
      <c r="CH26" s="169">
        <f t="shared" si="12"/>
        <v>-20400.010000000009</v>
      </c>
      <c r="CJ26" s="169">
        <f t="shared" si="13"/>
        <v>44600.01</v>
      </c>
    </row>
    <row r="27" spans="1:88" hidden="1" x14ac:dyDescent="0.2">
      <c r="A27" s="5">
        <v>5101</v>
      </c>
      <c r="B27" s="5">
        <v>2</v>
      </c>
      <c r="C27" s="5">
        <v>1003</v>
      </c>
      <c r="D27" s="172">
        <v>2</v>
      </c>
      <c r="E27" s="172">
        <v>1</v>
      </c>
      <c r="F27" s="172">
        <v>1</v>
      </c>
      <c r="G27" s="172">
        <v>2</v>
      </c>
      <c r="H27" s="172">
        <v>3</v>
      </c>
      <c r="I27" s="173">
        <v>39</v>
      </c>
      <c r="J27" s="174" t="str">
        <f>VLOOKUP(CONCATENATE(D27,E27,F27,G27,H27,I27),'01. Administrativa'!$O$36:$P365,2,FALSE)</f>
        <v>Fideicomiso Guerrero Industrial</v>
      </c>
      <c r="K27" s="173"/>
      <c r="L27" s="175">
        <v>3</v>
      </c>
      <c r="M27" s="174" t="str">
        <f>VLOOKUP(CONCATENATE(L27),'02. Finalidad'!$O$3:$P$145,2,FALSE)</f>
        <v>DESARROLLO ECONÓMICO</v>
      </c>
      <c r="N27" s="175">
        <v>9</v>
      </c>
      <c r="O27" s="174" t="str">
        <f>VLOOKUP(CONCATENATE(L27,N27),'02. Finalidad'!$O$3:$P$145,2,FALSE)</f>
        <v>OTRAS INDUSTRIAS Y OTROS ASUNTOS ECONÓMICOS</v>
      </c>
      <c r="P27" s="175">
        <v>2</v>
      </c>
      <c r="Q27" s="174" t="str">
        <f>VLOOKUP(CONCATENATE(L27,N27,P27),'02. Finalidad'!$O$3:$P$145,2,FALSE)</f>
        <v>Otras Industrias</v>
      </c>
      <c r="R27" s="176">
        <v>1</v>
      </c>
      <c r="S27" s="174" t="str">
        <f>VLOOKUP('Presupuesto 2015'!R27,'03. Tipo Gasto'!$A$2:$B$4,2,FALSE)</f>
        <v>GASTO CORRIENTE</v>
      </c>
      <c r="T27" s="177">
        <v>1</v>
      </c>
      <c r="U27" s="174" t="str">
        <f>VLOOKUP('Presupuesto 2015'!T27,'04. Fuente Financiamiento'!$A$2:B$14,2,FALSE)</f>
        <v>Recursos Propios</v>
      </c>
      <c r="V27" s="178">
        <v>1</v>
      </c>
      <c r="W27" s="174" t="str">
        <f>VLOOKUP(CONCATENATE(V27),'06. Clasificación Programática'!$F$3:G$32,2,FALSE)</f>
        <v>SUBSIDIOS: SECTOR SOCIAL Y PRIVADO O ENTIDADES FEDERATIVAS Y MUNICIPIOS</v>
      </c>
      <c r="X27" s="178" t="s">
        <v>576</v>
      </c>
      <c r="Y27" s="174" t="str">
        <f>VLOOKUP(CONCATENATE(V27,X27),'06. Clasificación Programática'!$F$3:G$32,2,FALSE)</f>
        <v>Sujetos a Reglas de Operación</v>
      </c>
      <c r="Z27" s="179">
        <v>1</v>
      </c>
      <c r="AA27" s="174" t="str">
        <f>VLOOKUP('Presupuesto 2015'!Z27,'07. Proyectos de Inversión'!$A$2:$B$11,2,FALSE)</f>
        <v>Recepción, Atención, Gestión y Coordinación de Asuntos de Carácter Institucional.</v>
      </c>
      <c r="AB27" s="184">
        <v>3</v>
      </c>
      <c r="AC27" s="185">
        <v>6</v>
      </c>
      <c r="AD27" s="184">
        <v>2</v>
      </c>
      <c r="AE27" s="182">
        <v>2</v>
      </c>
      <c r="AF27" s="183" t="str">
        <f t="shared" si="0"/>
        <v>36202</v>
      </c>
      <c r="AG27" s="187" t="str">
        <f>VLOOKUP('Presupuesto 2015'!AF27,'5. COG Guerrero '!$K$2:$L1272,2,FALSE)</f>
        <v>Gastos de Publicidad de Entidades que Generan un Ingreso para el Estado</v>
      </c>
      <c r="AH27" s="184"/>
      <c r="AI27" s="188">
        <v>55000</v>
      </c>
      <c r="AJ27" s="193">
        <f t="shared" si="14"/>
        <v>4583.333333333333</v>
      </c>
      <c r="AK27" s="194"/>
      <c r="AL27" s="194"/>
      <c r="AM27" s="194">
        <f t="shared" si="28"/>
        <v>4583.333333333333</v>
      </c>
      <c r="AN27" s="194">
        <f t="shared" si="1"/>
        <v>4583.333333333333</v>
      </c>
      <c r="AO27" s="194"/>
      <c r="AP27" s="194"/>
      <c r="AQ27" s="194">
        <f t="shared" si="15"/>
        <v>4583.333333333333</v>
      </c>
      <c r="AR27" s="194">
        <f t="shared" si="2"/>
        <v>4583.333333333333</v>
      </c>
      <c r="AS27" s="194"/>
      <c r="AT27" s="194"/>
      <c r="AU27" s="194">
        <f t="shared" si="16"/>
        <v>4583.333333333333</v>
      </c>
      <c r="AV27" s="194">
        <f t="shared" si="3"/>
        <v>4583.333333333333</v>
      </c>
      <c r="AW27" s="194"/>
      <c r="AX27" s="194"/>
      <c r="AY27" s="194">
        <f t="shared" si="17"/>
        <v>4583.333333333333</v>
      </c>
      <c r="AZ27" s="194">
        <f t="shared" si="4"/>
        <v>4583.333333333333</v>
      </c>
      <c r="BA27" s="194"/>
      <c r="BB27" s="194"/>
      <c r="BC27" s="194">
        <f t="shared" si="18"/>
        <v>4583.333333333333</v>
      </c>
      <c r="BD27" s="194">
        <f t="shared" si="5"/>
        <v>4583.333333333333</v>
      </c>
      <c r="BE27" s="194"/>
      <c r="BF27" s="194"/>
      <c r="BG27" s="194">
        <f t="shared" si="19"/>
        <v>4583.333333333333</v>
      </c>
      <c r="BH27" s="194">
        <f t="shared" si="6"/>
        <v>4583.333333333333</v>
      </c>
      <c r="BI27" s="194">
        <v>5800</v>
      </c>
      <c r="BJ27" s="194"/>
      <c r="BK27" s="194">
        <f t="shared" si="20"/>
        <v>-1216.666666666667</v>
      </c>
      <c r="BL27" s="194">
        <f t="shared" si="7"/>
        <v>4583.333333333333</v>
      </c>
      <c r="BM27" s="194"/>
      <c r="BN27" s="194"/>
      <c r="BO27" s="194">
        <f t="shared" si="21"/>
        <v>4583.333333333333</v>
      </c>
      <c r="BP27" s="194">
        <f t="shared" si="8"/>
        <v>4583.333333333333</v>
      </c>
      <c r="BQ27" s="194"/>
      <c r="BR27" s="194"/>
      <c r="BS27" s="194">
        <f t="shared" si="22"/>
        <v>4583.333333333333</v>
      </c>
      <c r="BT27" s="194">
        <f t="shared" si="9"/>
        <v>4583.333333333333</v>
      </c>
      <c r="BU27" s="194"/>
      <c r="BV27" s="194"/>
      <c r="BW27" s="194">
        <f t="shared" si="23"/>
        <v>4583.333333333333</v>
      </c>
      <c r="BX27" s="194">
        <f t="shared" si="10"/>
        <v>4583.333333333333</v>
      </c>
      <c r="BY27" s="194"/>
      <c r="BZ27" s="194"/>
      <c r="CA27" s="194">
        <f t="shared" si="24"/>
        <v>4583.333333333333</v>
      </c>
      <c r="CB27" s="194">
        <f t="shared" si="11"/>
        <v>4583.333333333333</v>
      </c>
      <c r="CC27" s="194"/>
      <c r="CD27" s="194"/>
      <c r="CE27" s="194">
        <f t="shared" si="25"/>
        <v>4583.333333333333</v>
      </c>
      <c r="CF27" s="194">
        <f t="shared" si="26"/>
        <v>49200</v>
      </c>
      <c r="CG27" s="169">
        <f t="shared" si="27"/>
        <v>55000.000000000007</v>
      </c>
      <c r="CH27" s="169">
        <f t="shared" si="12"/>
        <v>-5800.0000000000073</v>
      </c>
      <c r="CJ27" s="169">
        <f t="shared" si="13"/>
        <v>18333.333333333332</v>
      </c>
    </row>
    <row r="28" spans="1:88" hidden="1" x14ac:dyDescent="0.2">
      <c r="A28" s="5">
        <v>5101</v>
      </c>
      <c r="B28" s="5">
        <v>2</v>
      </c>
      <c r="C28" s="5">
        <v>1005</v>
      </c>
      <c r="D28" s="172">
        <v>2</v>
      </c>
      <c r="E28" s="172">
        <v>1</v>
      </c>
      <c r="F28" s="172">
        <v>1</v>
      </c>
      <c r="G28" s="172">
        <v>2</v>
      </c>
      <c r="H28" s="172">
        <v>3</v>
      </c>
      <c r="I28" s="173">
        <v>39</v>
      </c>
      <c r="J28" s="174" t="str">
        <f>VLOOKUP(CONCATENATE(D28,E28,F28,G28,H28,I28),'01. Administrativa'!$O$36:$P366,2,FALSE)</f>
        <v>Fideicomiso Guerrero Industrial</v>
      </c>
      <c r="K28" s="173"/>
      <c r="L28" s="175">
        <v>3</v>
      </c>
      <c r="M28" s="174" t="str">
        <f>VLOOKUP(CONCATENATE(L28),'02. Finalidad'!$O$3:$P$145,2,FALSE)</f>
        <v>DESARROLLO ECONÓMICO</v>
      </c>
      <c r="N28" s="175">
        <v>9</v>
      </c>
      <c r="O28" s="174" t="str">
        <f>VLOOKUP(CONCATENATE(L28,N28),'02. Finalidad'!$O$3:$P$145,2,FALSE)</f>
        <v>OTRAS INDUSTRIAS Y OTROS ASUNTOS ECONÓMICOS</v>
      </c>
      <c r="P28" s="175">
        <v>2</v>
      </c>
      <c r="Q28" s="174" t="str">
        <f>VLOOKUP(CONCATENATE(L28,N28,P28),'02. Finalidad'!$O$3:$P$145,2,FALSE)</f>
        <v>Otras Industrias</v>
      </c>
      <c r="R28" s="176">
        <v>1</v>
      </c>
      <c r="S28" s="174" t="str">
        <f>VLOOKUP('Presupuesto 2015'!R28,'03. Tipo Gasto'!$A$2:$B$4,2,FALSE)</f>
        <v>GASTO CORRIENTE</v>
      </c>
      <c r="T28" s="177">
        <v>1</v>
      </c>
      <c r="U28" s="174" t="str">
        <f>VLOOKUP('Presupuesto 2015'!T28,'04. Fuente Financiamiento'!$A$2:B$14,2,FALSE)</f>
        <v>Recursos Propios</v>
      </c>
      <c r="V28" s="178">
        <v>1</v>
      </c>
      <c r="W28" s="174" t="str">
        <f>VLOOKUP(CONCATENATE(V28),'06. Clasificación Programática'!$F$3:G$32,2,FALSE)</f>
        <v>SUBSIDIOS: SECTOR SOCIAL Y PRIVADO O ENTIDADES FEDERATIVAS Y MUNICIPIOS</v>
      </c>
      <c r="X28" s="178" t="s">
        <v>576</v>
      </c>
      <c r="Y28" s="174" t="str">
        <f>VLOOKUP(CONCATENATE(V28,X28),'06. Clasificación Programática'!$F$3:G$32,2,FALSE)</f>
        <v>Sujetos a Reglas de Operación</v>
      </c>
      <c r="Z28" s="179">
        <v>1</v>
      </c>
      <c r="AA28" s="174" t="str">
        <f>VLOOKUP('Presupuesto 2015'!Z28,'07. Proyectos de Inversión'!$A$2:$B$11,2,FALSE)</f>
        <v>Recepción, Atención, Gestión y Coordinación de Asuntos de Carácter Institucional.</v>
      </c>
      <c r="AB28" s="184">
        <v>3</v>
      </c>
      <c r="AC28" s="185">
        <v>6</v>
      </c>
      <c r="AD28" s="184">
        <v>2</v>
      </c>
      <c r="AE28" s="182">
        <v>1</v>
      </c>
      <c r="AF28" s="183" t="str">
        <f t="shared" si="0"/>
        <v>36201</v>
      </c>
      <c r="AG28" s="187" t="str">
        <f>VLOOKUP('Presupuesto 2015'!AF28,'5. COG Guerrero '!$K$2:$L1273,2,FALSE)</f>
        <v>Promoción y Difusión del PIG</v>
      </c>
      <c r="AH28" s="184"/>
      <c r="AI28" s="188">
        <v>101000</v>
      </c>
      <c r="AJ28" s="193">
        <v>17400</v>
      </c>
      <c r="AK28" s="194">
        <v>5800</v>
      </c>
      <c r="AL28" s="194">
        <v>11600</v>
      </c>
      <c r="AM28" s="194">
        <f t="shared" si="28"/>
        <v>0</v>
      </c>
      <c r="AN28" s="194">
        <v>35960</v>
      </c>
      <c r="AO28" s="194"/>
      <c r="AP28" s="194">
        <v>35960</v>
      </c>
      <c r="AQ28" s="194">
        <f t="shared" si="15"/>
        <v>0</v>
      </c>
      <c r="AR28" s="194">
        <v>23200</v>
      </c>
      <c r="AS28" s="194">
        <v>15080</v>
      </c>
      <c r="AT28" s="194">
        <v>8120</v>
      </c>
      <c r="AU28" s="194">
        <f t="shared" si="16"/>
        <v>0</v>
      </c>
      <c r="AV28" s="194">
        <v>19720</v>
      </c>
      <c r="AW28" s="194">
        <v>11600</v>
      </c>
      <c r="AX28" s="194">
        <v>8120</v>
      </c>
      <c r="AY28" s="194">
        <f t="shared" si="17"/>
        <v>0</v>
      </c>
      <c r="AZ28" s="194">
        <v>4720</v>
      </c>
      <c r="BA28" s="194"/>
      <c r="BB28" s="194"/>
      <c r="BC28" s="194">
        <f t="shared" si="18"/>
        <v>4720</v>
      </c>
      <c r="BD28" s="194">
        <v>0</v>
      </c>
      <c r="BE28" s="194"/>
      <c r="BF28" s="194"/>
      <c r="BG28" s="194">
        <f t="shared" si="19"/>
        <v>0</v>
      </c>
      <c r="BH28" s="194">
        <v>0</v>
      </c>
      <c r="BI28" s="194"/>
      <c r="BJ28" s="194"/>
      <c r="BK28" s="194">
        <f t="shared" si="20"/>
        <v>0</v>
      </c>
      <c r="BL28" s="194">
        <v>0</v>
      </c>
      <c r="BM28" s="194"/>
      <c r="BN28" s="194"/>
      <c r="BO28" s="194">
        <f t="shared" si="21"/>
        <v>0</v>
      </c>
      <c r="BP28" s="194">
        <v>0</v>
      </c>
      <c r="BQ28" s="194"/>
      <c r="BR28" s="194"/>
      <c r="BS28" s="194">
        <f t="shared" si="22"/>
        <v>0</v>
      </c>
      <c r="BT28" s="194">
        <v>0</v>
      </c>
      <c r="BU28" s="194"/>
      <c r="BV28" s="194"/>
      <c r="BW28" s="194">
        <f t="shared" si="23"/>
        <v>0</v>
      </c>
      <c r="BX28" s="194">
        <v>0</v>
      </c>
      <c r="BY28" s="194"/>
      <c r="BZ28" s="194"/>
      <c r="CA28" s="194">
        <f t="shared" si="24"/>
        <v>0</v>
      </c>
      <c r="CB28" s="194">
        <v>0</v>
      </c>
      <c r="CC28" s="194"/>
      <c r="CD28" s="194"/>
      <c r="CE28" s="194">
        <f t="shared" si="25"/>
        <v>0</v>
      </c>
      <c r="CF28" s="194">
        <f t="shared" si="26"/>
        <v>4720</v>
      </c>
      <c r="CG28" s="169">
        <f t="shared" si="27"/>
        <v>101000</v>
      </c>
      <c r="CH28" s="169">
        <f t="shared" si="12"/>
        <v>-96280</v>
      </c>
      <c r="CJ28" s="169">
        <f t="shared" si="13"/>
        <v>96280</v>
      </c>
    </row>
    <row r="29" spans="1:88" hidden="1" x14ac:dyDescent="0.2">
      <c r="A29" s="5">
        <v>5101</v>
      </c>
      <c r="B29" s="5">
        <v>2</v>
      </c>
      <c r="C29" s="5">
        <v>1007</v>
      </c>
      <c r="D29" s="172">
        <v>2</v>
      </c>
      <c r="E29" s="172">
        <v>1</v>
      </c>
      <c r="F29" s="172">
        <v>1</v>
      </c>
      <c r="G29" s="172">
        <v>2</v>
      </c>
      <c r="H29" s="172">
        <v>3</v>
      </c>
      <c r="I29" s="173">
        <v>39</v>
      </c>
      <c r="J29" s="174" t="str">
        <f>VLOOKUP(CONCATENATE(D29,E29,F29,G29,H29,I29),'01. Administrativa'!$O$36:$P367,2,FALSE)</f>
        <v>Fideicomiso Guerrero Industrial</v>
      </c>
      <c r="K29" s="173"/>
      <c r="L29" s="175">
        <v>3</v>
      </c>
      <c r="M29" s="174" t="str">
        <f>VLOOKUP(CONCATENATE(L29),'02. Finalidad'!$O$3:$P$145,2,FALSE)</f>
        <v>DESARROLLO ECONÓMICO</v>
      </c>
      <c r="N29" s="175">
        <v>9</v>
      </c>
      <c r="O29" s="174" t="str">
        <f>VLOOKUP(CONCATENATE(L29,N29),'02. Finalidad'!$O$3:$P$145,2,FALSE)</f>
        <v>OTRAS INDUSTRIAS Y OTROS ASUNTOS ECONÓMICOS</v>
      </c>
      <c r="P29" s="175">
        <v>2</v>
      </c>
      <c r="Q29" s="174" t="str">
        <f>VLOOKUP(CONCATENATE(L29,N29,P29),'02. Finalidad'!$O$3:$P$145,2,FALSE)</f>
        <v>Otras Industrias</v>
      </c>
      <c r="R29" s="176">
        <v>1</v>
      </c>
      <c r="S29" s="174" t="str">
        <f>VLOOKUP('Presupuesto 2015'!R29,'03. Tipo Gasto'!$A$2:$B$4,2,FALSE)</f>
        <v>GASTO CORRIENTE</v>
      </c>
      <c r="T29" s="177">
        <v>1</v>
      </c>
      <c r="U29" s="174" t="str">
        <f>VLOOKUP('Presupuesto 2015'!T29,'04. Fuente Financiamiento'!$A$2:B$14,2,FALSE)</f>
        <v>Recursos Propios</v>
      </c>
      <c r="V29" s="178">
        <v>1</v>
      </c>
      <c r="W29" s="174" t="str">
        <f>VLOOKUP(CONCATENATE(V29),'06. Clasificación Programática'!$F$3:G$32,2,FALSE)</f>
        <v>SUBSIDIOS: SECTOR SOCIAL Y PRIVADO O ENTIDADES FEDERATIVAS Y MUNICIPIOS</v>
      </c>
      <c r="X29" s="178" t="s">
        <v>576</v>
      </c>
      <c r="Y29" s="174" t="str">
        <f>VLOOKUP(CONCATENATE(V29,X29),'06. Clasificación Programática'!$F$3:G$32,2,FALSE)</f>
        <v>Sujetos a Reglas de Operación</v>
      </c>
      <c r="Z29" s="179">
        <v>1</v>
      </c>
      <c r="AA29" s="174" t="str">
        <f>VLOOKUP('Presupuesto 2015'!Z29,'07. Proyectos de Inversión'!$A$2:$B$11,2,FALSE)</f>
        <v>Recepción, Atención, Gestión y Coordinación de Asuntos de Carácter Institucional.</v>
      </c>
      <c r="AB29" s="184">
        <v>3</v>
      </c>
      <c r="AC29" s="185">
        <v>6</v>
      </c>
      <c r="AD29" s="184">
        <v>6</v>
      </c>
      <c r="AE29" s="182">
        <v>1</v>
      </c>
      <c r="AF29" s="183" t="str">
        <f t="shared" si="0"/>
        <v>36601</v>
      </c>
      <c r="AG29" s="187" t="str">
        <f>VLOOKUP('Presupuesto 2015'!AF29,'5. COG Guerrero '!$K$2:$L1274,2,FALSE)</f>
        <v>Servicio de creación y difusión de información a través de Internet</v>
      </c>
      <c r="AH29" s="184"/>
      <c r="AI29" s="188">
        <v>20000</v>
      </c>
      <c r="AJ29" s="193">
        <f t="shared" si="14"/>
        <v>1666.6666666666667</v>
      </c>
      <c r="AK29" s="194"/>
      <c r="AL29" s="194"/>
      <c r="AM29" s="194">
        <f t="shared" si="28"/>
        <v>1666.6666666666667</v>
      </c>
      <c r="AN29" s="194">
        <f t="shared" si="1"/>
        <v>1666.6666666666667</v>
      </c>
      <c r="AO29" s="194"/>
      <c r="AP29" s="194"/>
      <c r="AQ29" s="194">
        <f t="shared" si="15"/>
        <v>1666.6666666666667</v>
      </c>
      <c r="AR29" s="194">
        <f t="shared" si="2"/>
        <v>1666.6666666666667</v>
      </c>
      <c r="AS29" s="194"/>
      <c r="AT29" s="194"/>
      <c r="AU29" s="194">
        <f t="shared" si="16"/>
        <v>1666.6666666666667</v>
      </c>
      <c r="AV29" s="194">
        <f t="shared" si="3"/>
        <v>1666.6666666666667</v>
      </c>
      <c r="AW29" s="194"/>
      <c r="AX29" s="194"/>
      <c r="AY29" s="194">
        <f t="shared" si="17"/>
        <v>1666.6666666666667</v>
      </c>
      <c r="AZ29" s="194">
        <f t="shared" si="4"/>
        <v>1666.6666666666667</v>
      </c>
      <c r="BA29" s="194"/>
      <c r="BB29" s="194"/>
      <c r="BC29" s="194">
        <f t="shared" si="18"/>
        <v>1666.6666666666667</v>
      </c>
      <c r="BD29" s="194">
        <f t="shared" si="5"/>
        <v>1666.6666666666667</v>
      </c>
      <c r="BE29" s="194"/>
      <c r="BF29" s="194"/>
      <c r="BG29" s="194">
        <f t="shared" si="19"/>
        <v>1666.6666666666667</v>
      </c>
      <c r="BH29" s="194">
        <f t="shared" si="6"/>
        <v>1666.6666666666667</v>
      </c>
      <c r="BI29" s="194"/>
      <c r="BJ29" s="194"/>
      <c r="BK29" s="194">
        <f t="shared" si="20"/>
        <v>1666.6666666666667</v>
      </c>
      <c r="BL29" s="194">
        <f t="shared" si="7"/>
        <v>1666.6666666666667</v>
      </c>
      <c r="BM29" s="194"/>
      <c r="BN29" s="194"/>
      <c r="BO29" s="194">
        <f t="shared" si="21"/>
        <v>1666.6666666666667</v>
      </c>
      <c r="BP29" s="194">
        <f t="shared" si="8"/>
        <v>1666.6666666666667</v>
      </c>
      <c r="BQ29" s="194"/>
      <c r="BR29" s="194"/>
      <c r="BS29" s="194">
        <f t="shared" si="22"/>
        <v>1666.6666666666667</v>
      </c>
      <c r="BT29" s="194">
        <f t="shared" si="9"/>
        <v>1666.6666666666667</v>
      </c>
      <c r="BU29" s="194"/>
      <c r="BV29" s="194"/>
      <c r="BW29" s="194">
        <f t="shared" si="23"/>
        <v>1666.6666666666667</v>
      </c>
      <c r="BX29" s="194">
        <f t="shared" si="10"/>
        <v>1666.6666666666667</v>
      </c>
      <c r="BY29" s="194"/>
      <c r="BZ29" s="194"/>
      <c r="CA29" s="194">
        <f t="shared" si="24"/>
        <v>1666.6666666666667</v>
      </c>
      <c r="CB29" s="194">
        <f t="shared" si="11"/>
        <v>1666.6666666666667</v>
      </c>
      <c r="CC29" s="194"/>
      <c r="CD29" s="194"/>
      <c r="CE29" s="194">
        <f t="shared" si="25"/>
        <v>1666.6666666666667</v>
      </c>
      <c r="CF29" s="194">
        <f t="shared" si="26"/>
        <v>20000</v>
      </c>
      <c r="CG29" s="169">
        <f t="shared" si="27"/>
        <v>20000</v>
      </c>
      <c r="CH29" s="169">
        <f t="shared" si="12"/>
        <v>0</v>
      </c>
      <c r="CJ29" s="169">
        <f t="shared" si="13"/>
        <v>6666.666666666667</v>
      </c>
    </row>
    <row r="30" spans="1:88" hidden="1" x14ac:dyDescent="0.2">
      <c r="D30" s="172">
        <v>2</v>
      </c>
      <c r="E30" s="172">
        <v>1</v>
      </c>
      <c r="F30" s="172">
        <v>1</v>
      </c>
      <c r="G30" s="172">
        <v>2</v>
      </c>
      <c r="H30" s="172">
        <v>3</v>
      </c>
      <c r="I30" s="173">
        <v>39</v>
      </c>
      <c r="J30" s="174" t="str">
        <f>VLOOKUP(CONCATENATE(D30,E30,F30,G30,H30,I30),'01. Administrativa'!$O$36:$P368,2,FALSE)</f>
        <v>Fideicomiso Guerrero Industrial</v>
      </c>
      <c r="K30" s="173"/>
      <c r="L30" s="175">
        <v>3</v>
      </c>
      <c r="M30" s="174" t="str">
        <f>VLOOKUP(CONCATENATE(L30),'02. Finalidad'!$O$3:$P$145,2,FALSE)</f>
        <v>DESARROLLO ECONÓMICO</v>
      </c>
      <c r="N30" s="175">
        <v>9</v>
      </c>
      <c r="O30" s="174" t="str">
        <f>VLOOKUP(CONCATENATE(L30,N30),'02. Finalidad'!$O$3:$P$145,2,FALSE)</f>
        <v>OTRAS INDUSTRIAS Y OTROS ASUNTOS ECONÓMICOS</v>
      </c>
      <c r="P30" s="175">
        <v>2</v>
      </c>
      <c r="Q30" s="174" t="str">
        <f>VLOOKUP(CONCATENATE(L30,N30,P30),'02. Finalidad'!$O$3:$P$145,2,FALSE)</f>
        <v>Otras Industrias</v>
      </c>
      <c r="R30" s="176">
        <v>1</v>
      </c>
      <c r="S30" s="174" t="str">
        <f>VLOOKUP('Presupuesto 2015'!R30,'03. Tipo Gasto'!$A$2:$B$4,2,FALSE)</f>
        <v>GASTO CORRIENTE</v>
      </c>
      <c r="T30" s="177">
        <v>1</v>
      </c>
      <c r="U30" s="174" t="str">
        <f>VLOOKUP('Presupuesto 2015'!T30,'04. Fuente Financiamiento'!$A$2:B$14,2,FALSE)</f>
        <v>Recursos Propios</v>
      </c>
      <c r="V30" s="178">
        <v>1</v>
      </c>
      <c r="W30" s="174" t="str">
        <f>VLOOKUP(CONCATENATE(V30),'06. Clasificación Programática'!$F$3:G$32,2,FALSE)</f>
        <v>SUBSIDIOS: SECTOR SOCIAL Y PRIVADO O ENTIDADES FEDERATIVAS Y MUNICIPIOS</v>
      </c>
      <c r="X30" s="178" t="s">
        <v>576</v>
      </c>
      <c r="Y30" s="174" t="str">
        <f>VLOOKUP(CONCATENATE(V30,X30),'06. Clasificación Programática'!$F$3:G$32,2,FALSE)</f>
        <v>Sujetos a Reglas de Operación</v>
      </c>
      <c r="Z30" s="179">
        <v>1</v>
      </c>
      <c r="AA30" s="174" t="str">
        <f>VLOOKUP('Presupuesto 2015'!Z30,'07. Proyectos de Inversión'!$A$2:$B$11,2,FALSE)</f>
        <v>Recepción, Atención, Gestión y Coordinación de Asuntos de Carácter Institucional.</v>
      </c>
      <c r="AB30" s="184">
        <v>3</v>
      </c>
      <c r="AC30" s="185">
        <v>6</v>
      </c>
      <c r="AD30" s="184">
        <v>4</v>
      </c>
      <c r="AE30" s="182">
        <v>1</v>
      </c>
      <c r="AF30" s="183" t="str">
        <f t="shared" si="0"/>
        <v>36401</v>
      </c>
      <c r="AG30" s="187" t="str">
        <f>VLOOKUP('Presupuesto 2015'!AF30,'5. COG Guerrero '!$K$2:$L1275,2,FALSE)</f>
        <v>Servicios de revelado e Impresión de fotografías</v>
      </c>
      <c r="AH30" s="184"/>
      <c r="AI30" s="188">
        <v>5000</v>
      </c>
      <c r="AJ30" s="193">
        <f t="shared" si="14"/>
        <v>416.66666666666669</v>
      </c>
      <c r="AK30" s="194"/>
      <c r="AL30" s="194">
        <v>155</v>
      </c>
      <c r="AM30" s="194">
        <f t="shared" si="28"/>
        <v>261.66666666666669</v>
      </c>
      <c r="AN30" s="194">
        <f t="shared" si="1"/>
        <v>416.66666666666669</v>
      </c>
      <c r="AO30" s="194"/>
      <c r="AP30" s="194"/>
      <c r="AQ30" s="194">
        <f t="shared" si="15"/>
        <v>416.66666666666669</v>
      </c>
      <c r="AR30" s="194">
        <f t="shared" si="2"/>
        <v>416.66666666666669</v>
      </c>
      <c r="AS30" s="194"/>
      <c r="AT30" s="194"/>
      <c r="AU30" s="194">
        <f t="shared" si="16"/>
        <v>416.66666666666669</v>
      </c>
      <c r="AV30" s="194">
        <f t="shared" si="3"/>
        <v>416.66666666666669</v>
      </c>
      <c r="AW30" s="194"/>
      <c r="AX30" s="194"/>
      <c r="AY30" s="194">
        <f t="shared" si="17"/>
        <v>416.66666666666669</v>
      </c>
      <c r="AZ30" s="194">
        <f t="shared" si="4"/>
        <v>416.66666666666669</v>
      </c>
      <c r="BA30" s="194"/>
      <c r="BB30" s="194"/>
      <c r="BC30" s="194">
        <f t="shared" si="18"/>
        <v>416.66666666666669</v>
      </c>
      <c r="BD30" s="194">
        <f t="shared" si="5"/>
        <v>416.66666666666669</v>
      </c>
      <c r="BE30" s="194"/>
      <c r="BF30" s="194"/>
      <c r="BG30" s="194">
        <f t="shared" si="19"/>
        <v>416.66666666666669</v>
      </c>
      <c r="BH30" s="194">
        <f t="shared" si="6"/>
        <v>416.66666666666669</v>
      </c>
      <c r="BI30" s="194"/>
      <c r="BJ30" s="194"/>
      <c r="BK30" s="194">
        <f t="shared" si="20"/>
        <v>416.66666666666669</v>
      </c>
      <c r="BL30" s="194">
        <f t="shared" si="7"/>
        <v>416.66666666666669</v>
      </c>
      <c r="BM30" s="194"/>
      <c r="BN30" s="194"/>
      <c r="BO30" s="194">
        <f t="shared" si="21"/>
        <v>416.66666666666669</v>
      </c>
      <c r="BP30" s="194">
        <f t="shared" si="8"/>
        <v>416.66666666666669</v>
      </c>
      <c r="BQ30" s="194"/>
      <c r="BR30" s="194"/>
      <c r="BS30" s="194">
        <f t="shared" si="22"/>
        <v>416.66666666666669</v>
      </c>
      <c r="BT30" s="194">
        <f t="shared" si="9"/>
        <v>416.66666666666669</v>
      </c>
      <c r="BU30" s="194"/>
      <c r="BV30" s="194"/>
      <c r="BW30" s="194">
        <f t="shared" si="23"/>
        <v>416.66666666666669</v>
      </c>
      <c r="BX30" s="194">
        <f t="shared" si="10"/>
        <v>416.66666666666669</v>
      </c>
      <c r="BY30" s="194"/>
      <c r="BZ30" s="194"/>
      <c r="CA30" s="194">
        <f t="shared" si="24"/>
        <v>416.66666666666669</v>
      </c>
      <c r="CB30" s="194">
        <f t="shared" si="11"/>
        <v>416.66666666666669</v>
      </c>
      <c r="CC30" s="194"/>
      <c r="CD30" s="194"/>
      <c r="CE30" s="194">
        <f t="shared" si="25"/>
        <v>416.66666666666669</v>
      </c>
      <c r="CF30" s="194">
        <f t="shared" si="26"/>
        <v>4845</v>
      </c>
      <c r="CG30" s="169">
        <f t="shared" si="27"/>
        <v>5000</v>
      </c>
      <c r="CH30" s="169">
        <f t="shared" si="12"/>
        <v>-155</v>
      </c>
      <c r="CJ30" s="169">
        <f t="shared" si="13"/>
        <v>1666.6666666666667</v>
      </c>
    </row>
    <row r="31" spans="1:88" hidden="1" x14ac:dyDescent="0.2">
      <c r="A31" s="5">
        <v>5101</v>
      </c>
      <c r="B31" s="5">
        <v>2</v>
      </c>
      <c r="C31" s="5">
        <v>1007</v>
      </c>
      <c r="D31" s="172">
        <v>2</v>
      </c>
      <c r="E31" s="172">
        <v>1</v>
      </c>
      <c r="F31" s="172">
        <v>1</v>
      </c>
      <c r="G31" s="172">
        <v>2</v>
      </c>
      <c r="H31" s="172">
        <v>3</v>
      </c>
      <c r="I31" s="173">
        <v>39</v>
      </c>
      <c r="J31" s="174" t="str">
        <f>VLOOKUP(CONCATENATE(D31,E31,F31,G31,H31,I31),'01. Administrativa'!$O$36:$P369,2,FALSE)</f>
        <v>Fideicomiso Guerrero Industrial</v>
      </c>
      <c r="K31" s="173"/>
      <c r="L31" s="175">
        <v>3</v>
      </c>
      <c r="M31" s="174" t="str">
        <f>VLOOKUP(CONCATENATE(L31),'02. Finalidad'!$O$3:$P$145,2,FALSE)</f>
        <v>DESARROLLO ECONÓMICO</v>
      </c>
      <c r="N31" s="175">
        <v>9</v>
      </c>
      <c r="O31" s="174" t="str">
        <f>VLOOKUP(CONCATENATE(L31,N31),'02. Finalidad'!$O$3:$P$145,2,FALSE)</f>
        <v>OTRAS INDUSTRIAS Y OTROS ASUNTOS ECONÓMICOS</v>
      </c>
      <c r="P31" s="175">
        <v>2</v>
      </c>
      <c r="Q31" s="174" t="str">
        <f>VLOOKUP(CONCATENATE(L31,N31,P31),'02. Finalidad'!$O$3:$P$145,2,FALSE)</f>
        <v>Otras Industrias</v>
      </c>
      <c r="R31" s="176">
        <v>1</v>
      </c>
      <c r="S31" s="174" t="str">
        <f>VLOOKUP('Presupuesto 2015'!R31,'03. Tipo Gasto'!$A$2:$B$4,2,FALSE)</f>
        <v>GASTO CORRIENTE</v>
      </c>
      <c r="T31" s="177">
        <v>1</v>
      </c>
      <c r="U31" s="174" t="str">
        <f>VLOOKUP('Presupuesto 2015'!T31,'04. Fuente Financiamiento'!$A$2:B$14,2,FALSE)</f>
        <v>Recursos Propios</v>
      </c>
      <c r="V31" s="178">
        <v>1</v>
      </c>
      <c r="W31" s="174" t="str">
        <f>VLOOKUP(CONCATENATE(V31),'06. Clasificación Programática'!$F$3:G$32,2,FALSE)</f>
        <v>SUBSIDIOS: SECTOR SOCIAL Y PRIVADO O ENTIDADES FEDERATIVAS Y MUNICIPIOS</v>
      </c>
      <c r="X31" s="178" t="s">
        <v>576</v>
      </c>
      <c r="Y31" s="174" t="str">
        <f>VLOOKUP(CONCATENATE(V31,X31),'06. Clasificación Programática'!$F$3:G$32,2,FALSE)</f>
        <v>Sujetos a Reglas de Operación</v>
      </c>
      <c r="Z31" s="179">
        <v>1</v>
      </c>
      <c r="AA31" s="174" t="str">
        <f>VLOOKUP('Presupuesto 2015'!Z31,'07. Proyectos de Inversión'!$A$2:$B$11,2,FALSE)</f>
        <v>Recepción, Atención, Gestión y Coordinación de Asuntos de Carácter Institucional.</v>
      </c>
      <c r="AB31" s="184">
        <v>3</v>
      </c>
      <c r="AC31" s="185">
        <v>7</v>
      </c>
      <c r="AD31" s="184">
        <v>4</v>
      </c>
      <c r="AE31" s="182">
        <v>1</v>
      </c>
      <c r="AF31" s="183" t="str">
        <f t="shared" si="0"/>
        <v>37401</v>
      </c>
      <c r="AG31" s="187" t="str">
        <f>VLOOKUP('Presupuesto 2015'!AF31,'5. COG Guerrero '!$K$2:$L1275,2,FALSE)</f>
        <v>Autotransporte</v>
      </c>
      <c r="AH31" s="184"/>
      <c r="AI31" s="188">
        <v>55000</v>
      </c>
      <c r="AJ31" s="193">
        <f t="shared" si="14"/>
        <v>4583.333333333333</v>
      </c>
      <c r="AK31" s="194"/>
      <c r="AL31" s="194"/>
      <c r="AM31" s="194">
        <f t="shared" si="28"/>
        <v>4583.333333333333</v>
      </c>
      <c r="AN31" s="194">
        <f t="shared" ref="AN31:AN65" si="29">AI31/12</f>
        <v>4583.333333333333</v>
      </c>
      <c r="AO31" s="194"/>
      <c r="AP31" s="194"/>
      <c r="AQ31" s="194">
        <f t="shared" si="15"/>
        <v>4583.333333333333</v>
      </c>
      <c r="AR31" s="194">
        <f t="shared" ref="AR31:AR65" si="30">AI31/12</f>
        <v>4583.333333333333</v>
      </c>
      <c r="AS31" s="194"/>
      <c r="AT31" s="194"/>
      <c r="AU31" s="194">
        <f t="shared" si="16"/>
        <v>4583.333333333333</v>
      </c>
      <c r="AV31" s="194">
        <f t="shared" ref="AV31:AV65" si="31">AI31/12</f>
        <v>4583.333333333333</v>
      </c>
      <c r="AW31" s="194"/>
      <c r="AX31" s="194"/>
      <c r="AY31" s="194">
        <f t="shared" si="17"/>
        <v>4583.333333333333</v>
      </c>
      <c r="AZ31" s="194">
        <f t="shared" ref="AZ31:AZ65" si="32">AI31/12</f>
        <v>4583.333333333333</v>
      </c>
      <c r="BA31" s="194"/>
      <c r="BB31" s="194"/>
      <c r="BC31" s="194">
        <f t="shared" si="18"/>
        <v>4583.333333333333</v>
      </c>
      <c r="BD31" s="194">
        <f t="shared" ref="BD31:BD65" si="33">AI31/12</f>
        <v>4583.333333333333</v>
      </c>
      <c r="BE31" s="194"/>
      <c r="BF31" s="194"/>
      <c r="BG31" s="194">
        <f t="shared" si="19"/>
        <v>4583.333333333333</v>
      </c>
      <c r="BH31" s="194">
        <f t="shared" ref="BH31:BH65" si="34">AI31/12</f>
        <v>4583.333333333333</v>
      </c>
      <c r="BI31" s="194"/>
      <c r="BJ31" s="194"/>
      <c r="BK31" s="194">
        <f t="shared" si="20"/>
        <v>4583.333333333333</v>
      </c>
      <c r="BL31" s="194">
        <f t="shared" ref="BL31:BL65" si="35">AI31/12</f>
        <v>4583.333333333333</v>
      </c>
      <c r="BM31" s="194"/>
      <c r="BN31" s="194"/>
      <c r="BO31" s="194">
        <f t="shared" si="21"/>
        <v>4583.333333333333</v>
      </c>
      <c r="BP31" s="194">
        <f t="shared" ref="BP31:BP65" si="36">AI31/12</f>
        <v>4583.333333333333</v>
      </c>
      <c r="BQ31" s="194"/>
      <c r="BR31" s="194"/>
      <c r="BS31" s="194">
        <f t="shared" si="22"/>
        <v>4583.333333333333</v>
      </c>
      <c r="BT31" s="194">
        <f t="shared" ref="BT31:BT65" si="37">AI31/12</f>
        <v>4583.333333333333</v>
      </c>
      <c r="BU31" s="194"/>
      <c r="BV31" s="194"/>
      <c r="BW31" s="194">
        <f t="shared" si="23"/>
        <v>4583.333333333333</v>
      </c>
      <c r="BX31" s="194">
        <f t="shared" ref="BX31:BX65" si="38">AI31/12</f>
        <v>4583.333333333333</v>
      </c>
      <c r="BY31" s="194"/>
      <c r="BZ31" s="194"/>
      <c r="CA31" s="194">
        <f t="shared" si="24"/>
        <v>4583.333333333333</v>
      </c>
      <c r="CB31" s="194">
        <f t="shared" ref="CB31:CB65" si="39">AI31/12</f>
        <v>4583.333333333333</v>
      </c>
      <c r="CC31" s="194"/>
      <c r="CD31" s="194"/>
      <c r="CE31" s="194">
        <f t="shared" si="25"/>
        <v>4583.333333333333</v>
      </c>
      <c r="CF31" s="194">
        <f t="shared" si="26"/>
        <v>55000.000000000007</v>
      </c>
      <c r="CG31" s="169">
        <f t="shared" si="27"/>
        <v>55000.000000000007</v>
      </c>
      <c r="CH31" s="169">
        <f t="shared" si="12"/>
        <v>0</v>
      </c>
      <c r="CJ31" s="169">
        <f t="shared" si="13"/>
        <v>18333.333333333332</v>
      </c>
    </row>
    <row r="32" spans="1:88" hidden="1" x14ac:dyDescent="0.2">
      <c r="A32" s="5">
        <v>5101</v>
      </c>
      <c r="B32" s="5">
        <v>2</v>
      </c>
      <c r="C32" s="5">
        <v>1009</v>
      </c>
      <c r="D32" s="172">
        <v>2</v>
      </c>
      <c r="E32" s="172">
        <v>1</v>
      </c>
      <c r="F32" s="172">
        <v>1</v>
      </c>
      <c r="G32" s="172">
        <v>2</v>
      </c>
      <c r="H32" s="172">
        <v>3</v>
      </c>
      <c r="I32" s="173">
        <v>39</v>
      </c>
      <c r="J32" s="174" t="str">
        <f>VLOOKUP(CONCATENATE(D32,E32,F32,G32,H32,I32),'01. Administrativa'!$O$36:$P370,2,FALSE)</f>
        <v>Fideicomiso Guerrero Industrial</v>
      </c>
      <c r="K32" s="173"/>
      <c r="L32" s="175">
        <v>3</v>
      </c>
      <c r="M32" s="174" t="str">
        <f>VLOOKUP(CONCATENATE(L32),'02. Finalidad'!$O$3:$P$145,2,FALSE)</f>
        <v>DESARROLLO ECONÓMICO</v>
      </c>
      <c r="N32" s="175">
        <v>9</v>
      </c>
      <c r="O32" s="174" t="str">
        <f>VLOOKUP(CONCATENATE(L32,N32),'02. Finalidad'!$O$3:$P$145,2,FALSE)</f>
        <v>OTRAS INDUSTRIAS Y OTROS ASUNTOS ECONÓMICOS</v>
      </c>
      <c r="P32" s="175">
        <v>2</v>
      </c>
      <c r="Q32" s="174" t="str">
        <f>VLOOKUP(CONCATENATE(L32,N32,P32),'02. Finalidad'!$O$3:$P$145,2,FALSE)</f>
        <v>Otras Industrias</v>
      </c>
      <c r="R32" s="176">
        <v>1</v>
      </c>
      <c r="S32" s="174" t="str">
        <f>VLOOKUP('Presupuesto 2015'!R32,'03. Tipo Gasto'!$A$2:$B$4,2,FALSE)</f>
        <v>GASTO CORRIENTE</v>
      </c>
      <c r="T32" s="177">
        <v>1</v>
      </c>
      <c r="U32" s="174" t="str">
        <f>VLOOKUP('Presupuesto 2015'!T32,'04. Fuente Financiamiento'!$A$2:B$14,2,FALSE)</f>
        <v>Recursos Propios</v>
      </c>
      <c r="V32" s="178">
        <v>1</v>
      </c>
      <c r="W32" s="174" t="str">
        <f>VLOOKUP(CONCATENATE(V32),'06. Clasificación Programática'!$F$3:G$32,2,FALSE)</f>
        <v>SUBSIDIOS: SECTOR SOCIAL Y PRIVADO O ENTIDADES FEDERATIVAS Y MUNICIPIOS</v>
      </c>
      <c r="X32" s="178" t="s">
        <v>576</v>
      </c>
      <c r="Y32" s="174" t="str">
        <f>VLOOKUP(CONCATENATE(V32,X32),'06. Clasificación Programática'!$F$3:G$32,2,FALSE)</f>
        <v>Sujetos a Reglas de Operación</v>
      </c>
      <c r="Z32" s="179">
        <v>1</v>
      </c>
      <c r="AA32" s="174" t="str">
        <f>VLOOKUP('Presupuesto 2015'!Z32,'07. Proyectos de Inversión'!$A$2:$B$11,2,FALSE)</f>
        <v>Recepción, Atención, Gestión y Coordinación de Asuntos de Carácter Institucional.</v>
      </c>
      <c r="AB32" s="184">
        <v>3</v>
      </c>
      <c r="AC32" s="185">
        <v>8</v>
      </c>
      <c r="AD32" s="184">
        <v>2</v>
      </c>
      <c r="AE32" s="182">
        <v>1</v>
      </c>
      <c r="AF32" s="183" t="str">
        <f t="shared" si="0"/>
        <v>38201</v>
      </c>
      <c r="AG32" s="187" t="str">
        <f>VLOOKUP('Presupuesto 2015'!AF32,'5. COG Guerrero '!$K$2:$L1276,2,FALSE)</f>
        <v>Gastos de orden social y cultural</v>
      </c>
      <c r="AH32" s="184"/>
      <c r="AI32" s="188">
        <v>60000</v>
      </c>
      <c r="AJ32" s="193">
        <f t="shared" si="14"/>
        <v>5000</v>
      </c>
      <c r="AK32" s="194"/>
      <c r="AL32" s="194"/>
      <c r="AM32" s="194">
        <f t="shared" si="28"/>
        <v>5000</v>
      </c>
      <c r="AN32" s="194">
        <f t="shared" si="29"/>
        <v>5000</v>
      </c>
      <c r="AO32" s="194"/>
      <c r="AP32" s="194"/>
      <c r="AQ32" s="194">
        <f t="shared" si="15"/>
        <v>5000</v>
      </c>
      <c r="AR32" s="194">
        <f t="shared" si="30"/>
        <v>5000</v>
      </c>
      <c r="AS32" s="194"/>
      <c r="AT32" s="194"/>
      <c r="AU32" s="194">
        <f t="shared" si="16"/>
        <v>5000</v>
      </c>
      <c r="AV32" s="194">
        <f t="shared" si="31"/>
        <v>5000</v>
      </c>
      <c r="AW32" s="194"/>
      <c r="AX32" s="194"/>
      <c r="AY32" s="194">
        <f t="shared" si="17"/>
        <v>5000</v>
      </c>
      <c r="AZ32" s="194">
        <f t="shared" si="32"/>
        <v>5000</v>
      </c>
      <c r="BA32" s="194"/>
      <c r="BB32" s="194"/>
      <c r="BC32" s="194">
        <f t="shared" si="18"/>
        <v>5000</v>
      </c>
      <c r="BD32" s="194">
        <f t="shared" si="33"/>
        <v>5000</v>
      </c>
      <c r="BE32" s="194"/>
      <c r="BF32" s="194"/>
      <c r="BG32" s="194">
        <f t="shared" si="19"/>
        <v>5000</v>
      </c>
      <c r="BH32" s="194">
        <f t="shared" si="34"/>
        <v>5000</v>
      </c>
      <c r="BI32" s="194"/>
      <c r="BJ32" s="194"/>
      <c r="BK32" s="194">
        <f t="shared" si="20"/>
        <v>5000</v>
      </c>
      <c r="BL32" s="194">
        <f t="shared" si="35"/>
        <v>5000</v>
      </c>
      <c r="BM32" s="194"/>
      <c r="BN32" s="194"/>
      <c r="BO32" s="194">
        <f t="shared" si="21"/>
        <v>5000</v>
      </c>
      <c r="BP32" s="194">
        <f t="shared" si="36"/>
        <v>5000</v>
      </c>
      <c r="BQ32" s="194"/>
      <c r="BR32" s="194"/>
      <c r="BS32" s="194">
        <f t="shared" si="22"/>
        <v>5000</v>
      </c>
      <c r="BT32" s="194">
        <f t="shared" si="37"/>
        <v>5000</v>
      </c>
      <c r="BU32" s="194"/>
      <c r="BV32" s="194"/>
      <c r="BW32" s="194">
        <f t="shared" si="23"/>
        <v>5000</v>
      </c>
      <c r="BX32" s="194">
        <f t="shared" si="38"/>
        <v>5000</v>
      </c>
      <c r="BY32" s="194"/>
      <c r="BZ32" s="194"/>
      <c r="CA32" s="194">
        <f t="shared" si="24"/>
        <v>5000</v>
      </c>
      <c r="CB32" s="194">
        <f t="shared" si="39"/>
        <v>5000</v>
      </c>
      <c r="CC32" s="194"/>
      <c r="CD32" s="194"/>
      <c r="CE32" s="194">
        <f t="shared" si="25"/>
        <v>5000</v>
      </c>
      <c r="CF32" s="194">
        <f t="shared" si="26"/>
        <v>60000</v>
      </c>
      <c r="CG32" s="169">
        <f t="shared" si="27"/>
        <v>60000</v>
      </c>
      <c r="CH32" s="169">
        <f t="shared" si="12"/>
        <v>0</v>
      </c>
      <c r="CJ32" s="169">
        <f t="shared" si="13"/>
        <v>20000</v>
      </c>
    </row>
    <row r="33" spans="1:88" hidden="1" x14ac:dyDescent="0.2">
      <c r="A33" s="5">
        <v>5101</v>
      </c>
      <c r="B33" s="5">
        <v>2</v>
      </c>
      <c r="C33" s="5">
        <v>1013</v>
      </c>
      <c r="D33" s="172">
        <v>2</v>
      </c>
      <c r="E33" s="172">
        <v>1</v>
      </c>
      <c r="F33" s="172">
        <v>1</v>
      </c>
      <c r="G33" s="172">
        <v>2</v>
      </c>
      <c r="H33" s="172">
        <v>3</v>
      </c>
      <c r="I33" s="173">
        <v>39</v>
      </c>
      <c r="J33" s="174" t="str">
        <f>VLOOKUP(CONCATENATE(D33,E33,F33,G33,H33,I33),'01. Administrativa'!$O$36:$P371,2,FALSE)</f>
        <v>Fideicomiso Guerrero Industrial</v>
      </c>
      <c r="K33" s="173"/>
      <c r="L33" s="175">
        <v>3</v>
      </c>
      <c r="M33" s="174" t="str">
        <f>VLOOKUP(CONCATENATE(L33),'02. Finalidad'!$O$3:$P$145,2,FALSE)</f>
        <v>DESARROLLO ECONÓMICO</v>
      </c>
      <c r="N33" s="175">
        <v>9</v>
      </c>
      <c r="O33" s="174" t="str">
        <f>VLOOKUP(CONCATENATE(L33,N33),'02. Finalidad'!$O$3:$P$145,2,FALSE)</f>
        <v>OTRAS INDUSTRIAS Y OTROS ASUNTOS ECONÓMICOS</v>
      </c>
      <c r="P33" s="175">
        <v>2</v>
      </c>
      <c r="Q33" s="174" t="str">
        <f>VLOOKUP(CONCATENATE(L33,N33,P33),'02. Finalidad'!$O$3:$P$145,2,FALSE)</f>
        <v>Otras Industrias</v>
      </c>
      <c r="R33" s="176">
        <v>1</v>
      </c>
      <c r="S33" s="174" t="str">
        <f>VLOOKUP('Presupuesto 2015'!R33,'03. Tipo Gasto'!$A$2:$B$4,2,FALSE)</f>
        <v>GASTO CORRIENTE</v>
      </c>
      <c r="T33" s="177">
        <v>1</v>
      </c>
      <c r="U33" s="174" t="str">
        <f>VLOOKUP('Presupuesto 2015'!T33,'04. Fuente Financiamiento'!$A$2:B$14,2,FALSE)</f>
        <v>Recursos Propios</v>
      </c>
      <c r="V33" s="178">
        <v>1</v>
      </c>
      <c r="W33" s="174" t="str">
        <f>VLOOKUP(CONCATENATE(V33),'06. Clasificación Programática'!$F$3:G$32,2,FALSE)</f>
        <v>SUBSIDIOS: SECTOR SOCIAL Y PRIVADO O ENTIDADES FEDERATIVAS Y MUNICIPIOS</v>
      </c>
      <c r="X33" s="178" t="s">
        <v>576</v>
      </c>
      <c r="Y33" s="174" t="str">
        <f>VLOOKUP(CONCATENATE(V33,X33),'06. Clasificación Programática'!$F$3:G$32,2,FALSE)</f>
        <v>Sujetos a Reglas de Operación</v>
      </c>
      <c r="Z33" s="179">
        <v>1</v>
      </c>
      <c r="AA33" s="174" t="str">
        <f>VLOOKUP('Presupuesto 2015'!Z33,'07. Proyectos de Inversión'!$A$2:$B$11,2,FALSE)</f>
        <v>Recepción, Atención, Gestión y Coordinación de Asuntos de Carácter Institucional.</v>
      </c>
      <c r="AB33" s="184">
        <v>3</v>
      </c>
      <c r="AC33" s="185">
        <v>8</v>
      </c>
      <c r="AD33" s="184">
        <v>2</v>
      </c>
      <c r="AE33" s="182">
        <v>2</v>
      </c>
      <c r="AF33" s="183" t="str">
        <f t="shared" si="0"/>
        <v>38202</v>
      </c>
      <c r="AG33" s="187" t="str">
        <f>VLOOKUP('Presupuesto 2015'!AF33,'5. COG Guerrero '!$K$2:$L1277,2,FALSE)</f>
        <v>Actividades cívicas y festividades</v>
      </c>
      <c r="AH33" s="184"/>
      <c r="AI33" s="188">
        <v>45000</v>
      </c>
      <c r="AJ33" s="193">
        <f t="shared" si="14"/>
        <v>3750</v>
      </c>
      <c r="AK33" s="194"/>
      <c r="AL33" s="194"/>
      <c r="AM33" s="194">
        <f t="shared" si="28"/>
        <v>3750</v>
      </c>
      <c r="AN33" s="194">
        <f t="shared" si="29"/>
        <v>3750</v>
      </c>
      <c r="AO33" s="194"/>
      <c r="AP33" s="194"/>
      <c r="AQ33" s="194">
        <f t="shared" si="15"/>
        <v>3750</v>
      </c>
      <c r="AR33" s="194">
        <f t="shared" si="30"/>
        <v>3750</v>
      </c>
      <c r="AS33" s="194"/>
      <c r="AT33" s="194">
        <v>1624</v>
      </c>
      <c r="AU33" s="194">
        <f t="shared" si="16"/>
        <v>2126</v>
      </c>
      <c r="AV33" s="194">
        <f t="shared" si="31"/>
        <v>3750</v>
      </c>
      <c r="AW33" s="194"/>
      <c r="AX33" s="194"/>
      <c r="AY33" s="194">
        <f t="shared" si="17"/>
        <v>3750</v>
      </c>
      <c r="AZ33" s="194">
        <f t="shared" si="32"/>
        <v>3750</v>
      </c>
      <c r="BA33" s="194"/>
      <c r="BB33" s="194"/>
      <c r="BC33" s="194">
        <f t="shared" si="18"/>
        <v>3750</v>
      </c>
      <c r="BD33" s="194">
        <f t="shared" si="33"/>
        <v>3750</v>
      </c>
      <c r="BE33" s="194"/>
      <c r="BF33" s="194"/>
      <c r="BG33" s="194">
        <f t="shared" si="19"/>
        <v>3750</v>
      </c>
      <c r="BH33" s="194">
        <f t="shared" si="34"/>
        <v>3750</v>
      </c>
      <c r="BI33" s="194">
        <v>1800.32</v>
      </c>
      <c r="BJ33" s="194"/>
      <c r="BK33" s="194">
        <f t="shared" si="20"/>
        <v>1949.68</v>
      </c>
      <c r="BL33" s="194">
        <f t="shared" si="35"/>
        <v>3750</v>
      </c>
      <c r="BM33" s="194"/>
      <c r="BN33" s="194"/>
      <c r="BO33" s="194">
        <f t="shared" si="21"/>
        <v>3750</v>
      </c>
      <c r="BP33" s="194">
        <f t="shared" si="36"/>
        <v>3750</v>
      </c>
      <c r="BQ33" s="194"/>
      <c r="BR33" s="194"/>
      <c r="BS33" s="194">
        <f t="shared" si="22"/>
        <v>3750</v>
      </c>
      <c r="BT33" s="194">
        <f t="shared" si="37"/>
        <v>3750</v>
      </c>
      <c r="BU33" s="194"/>
      <c r="BV33" s="194"/>
      <c r="BW33" s="194">
        <f t="shared" si="23"/>
        <v>3750</v>
      </c>
      <c r="BX33" s="194">
        <f t="shared" si="38"/>
        <v>3750</v>
      </c>
      <c r="BY33" s="194"/>
      <c r="BZ33" s="194"/>
      <c r="CA33" s="194">
        <f t="shared" si="24"/>
        <v>3750</v>
      </c>
      <c r="CB33" s="194">
        <f t="shared" si="39"/>
        <v>3750</v>
      </c>
      <c r="CC33" s="194"/>
      <c r="CD33" s="194"/>
      <c r="CE33" s="194">
        <f t="shared" si="25"/>
        <v>3750</v>
      </c>
      <c r="CF33" s="194">
        <f t="shared" si="26"/>
        <v>41575.68</v>
      </c>
      <c r="CG33" s="169">
        <f t="shared" si="27"/>
        <v>45000</v>
      </c>
      <c r="CH33" s="169">
        <f t="shared" si="12"/>
        <v>-3424.3199999999997</v>
      </c>
      <c r="CJ33" s="169">
        <f t="shared" si="13"/>
        <v>15000</v>
      </c>
    </row>
    <row r="34" spans="1:88" hidden="1" x14ac:dyDescent="0.2">
      <c r="D34" s="172">
        <v>2</v>
      </c>
      <c r="E34" s="172">
        <v>1</v>
      </c>
      <c r="F34" s="172">
        <v>1</v>
      </c>
      <c r="G34" s="172">
        <v>2</v>
      </c>
      <c r="H34" s="172">
        <v>3</v>
      </c>
      <c r="I34" s="173">
        <v>39</v>
      </c>
      <c r="J34" s="174" t="str">
        <f>VLOOKUP(CONCATENATE(D34,E34,F34,G34,H34,I34),'01. Administrativa'!$O$36:$P372,2,FALSE)</f>
        <v>Fideicomiso Guerrero Industrial</v>
      </c>
      <c r="K34" s="173"/>
      <c r="L34" s="175">
        <v>3</v>
      </c>
      <c r="M34" s="174" t="str">
        <f>VLOOKUP(CONCATENATE(L34),'02. Finalidad'!$O$3:$P$145,2,FALSE)</f>
        <v>DESARROLLO ECONÓMICO</v>
      </c>
      <c r="N34" s="175">
        <v>9</v>
      </c>
      <c r="O34" s="174" t="str">
        <f>VLOOKUP(CONCATENATE(L34,N34),'02. Finalidad'!$O$3:$P$145,2,FALSE)</f>
        <v>OTRAS INDUSTRIAS Y OTROS ASUNTOS ECONÓMICOS</v>
      </c>
      <c r="P34" s="175">
        <v>2</v>
      </c>
      <c r="Q34" s="174" t="str">
        <f>VLOOKUP(CONCATENATE(L34,N34,P34),'02. Finalidad'!$O$3:$P$145,2,FALSE)</f>
        <v>Otras Industrias</v>
      </c>
      <c r="R34" s="176">
        <v>1</v>
      </c>
      <c r="S34" s="174" t="str">
        <f>VLOOKUP('Presupuesto 2015'!R34,'03. Tipo Gasto'!$A$2:$B$4,2,FALSE)</f>
        <v>GASTO CORRIENTE</v>
      </c>
      <c r="T34" s="177">
        <v>1</v>
      </c>
      <c r="U34" s="174" t="str">
        <f>VLOOKUP('Presupuesto 2015'!T34,'04. Fuente Financiamiento'!$A$2:B$14,2,FALSE)</f>
        <v>Recursos Propios</v>
      </c>
      <c r="V34" s="178">
        <v>1</v>
      </c>
      <c r="W34" s="174" t="str">
        <f>VLOOKUP(CONCATENATE(V34),'06. Clasificación Programática'!$F$3:G$32,2,FALSE)</f>
        <v>SUBSIDIOS: SECTOR SOCIAL Y PRIVADO O ENTIDADES FEDERATIVAS Y MUNICIPIOS</v>
      </c>
      <c r="X34" s="178" t="s">
        <v>576</v>
      </c>
      <c r="Y34" s="174" t="str">
        <f>VLOOKUP(CONCATENATE(V34,X34),'06. Clasificación Programática'!$F$3:G$32,2,FALSE)</f>
        <v>Sujetos a Reglas de Operación</v>
      </c>
      <c r="Z34" s="179">
        <v>1</v>
      </c>
      <c r="AA34" s="174" t="str">
        <f>VLOOKUP('Presupuesto 2015'!Z34,'07. Proyectos de Inversión'!$A$2:$B$11,2,FALSE)</f>
        <v>Recepción, Atención, Gestión y Coordinación de Asuntos de Carácter Institucional.</v>
      </c>
      <c r="AB34" s="184">
        <v>3</v>
      </c>
      <c r="AC34" s="185">
        <v>8</v>
      </c>
      <c r="AD34" s="184">
        <v>4</v>
      </c>
      <c r="AE34" s="182">
        <v>1</v>
      </c>
      <c r="AF34" s="183" t="str">
        <f t="shared" si="0"/>
        <v>38401</v>
      </c>
      <c r="AG34" s="187" t="str">
        <f>VLOOKUP('Presupuesto 2015'!AF34,'5. COG Guerrero '!$K$2:$L1278,2,FALSE)</f>
        <v>Gastos en Exposiciones</v>
      </c>
      <c r="AH34" s="184"/>
      <c r="AI34" s="188">
        <v>100000</v>
      </c>
      <c r="AJ34" s="193">
        <f t="shared" si="14"/>
        <v>8333.3333333333339</v>
      </c>
      <c r="AK34" s="194"/>
      <c r="AL34" s="194"/>
      <c r="AM34" s="194">
        <f t="shared" si="28"/>
        <v>8333.3333333333339</v>
      </c>
      <c r="AN34" s="194">
        <f t="shared" si="29"/>
        <v>8333.3333333333339</v>
      </c>
      <c r="AO34" s="194"/>
      <c r="AP34" s="194"/>
      <c r="AQ34" s="194">
        <f t="shared" si="15"/>
        <v>8333.3333333333339</v>
      </c>
      <c r="AR34" s="194">
        <f t="shared" si="30"/>
        <v>8333.3333333333339</v>
      </c>
      <c r="AS34" s="194"/>
      <c r="AT34" s="194"/>
      <c r="AU34" s="194">
        <f t="shared" si="16"/>
        <v>8333.3333333333339</v>
      </c>
      <c r="AV34" s="194">
        <f t="shared" si="31"/>
        <v>8333.3333333333339</v>
      </c>
      <c r="AW34" s="194"/>
      <c r="AX34" s="194"/>
      <c r="AY34" s="194">
        <f t="shared" si="17"/>
        <v>8333.3333333333339</v>
      </c>
      <c r="AZ34" s="194">
        <f t="shared" si="32"/>
        <v>8333.3333333333339</v>
      </c>
      <c r="BA34" s="194"/>
      <c r="BB34" s="194"/>
      <c r="BC34" s="194">
        <f t="shared" si="18"/>
        <v>8333.3333333333339</v>
      </c>
      <c r="BD34" s="194">
        <f t="shared" si="33"/>
        <v>8333.3333333333339</v>
      </c>
      <c r="BE34" s="194"/>
      <c r="BF34" s="194"/>
      <c r="BG34" s="194">
        <f t="shared" si="19"/>
        <v>8333.3333333333339</v>
      </c>
      <c r="BH34" s="194">
        <f t="shared" si="34"/>
        <v>8333.3333333333339</v>
      </c>
      <c r="BI34" s="194"/>
      <c r="BJ34" s="194"/>
      <c r="BK34" s="194">
        <f t="shared" si="20"/>
        <v>8333.3333333333339</v>
      </c>
      <c r="BL34" s="194">
        <f t="shared" si="35"/>
        <v>8333.3333333333339</v>
      </c>
      <c r="BM34" s="194"/>
      <c r="BN34" s="194"/>
      <c r="BO34" s="194">
        <f t="shared" si="21"/>
        <v>8333.3333333333339</v>
      </c>
      <c r="BP34" s="194">
        <f t="shared" si="36"/>
        <v>8333.3333333333339</v>
      </c>
      <c r="BQ34" s="194"/>
      <c r="BR34" s="194"/>
      <c r="BS34" s="194">
        <f t="shared" si="22"/>
        <v>8333.3333333333339</v>
      </c>
      <c r="BT34" s="194">
        <f t="shared" si="37"/>
        <v>8333.3333333333339</v>
      </c>
      <c r="BU34" s="194"/>
      <c r="BV34" s="194"/>
      <c r="BW34" s="194">
        <f t="shared" si="23"/>
        <v>8333.3333333333339</v>
      </c>
      <c r="BX34" s="194">
        <f t="shared" si="38"/>
        <v>8333.3333333333339</v>
      </c>
      <c r="BY34" s="194"/>
      <c r="BZ34" s="194"/>
      <c r="CA34" s="194">
        <f t="shared" si="24"/>
        <v>8333.3333333333339</v>
      </c>
      <c r="CB34" s="194">
        <f t="shared" si="39"/>
        <v>8333.3333333333339</v>
      </c>
      <c r="CC34" s="194"/>
      <c r="CD34" s="194"/>
      <c r="CE34" s="194">
        <f t="shared" si="25"/>
        <v>8333.3333333333339</v>
      </c>
      <c r="CF34" s="194">
        <f t="shared" si="26"/>
        <v>99999.999999999985</v>
      </c>
      <c r="CG34" s="169">
        <f t="shared" si="27"/>
        <v>99999.999999999985</v>
      </c>
      <c r="CH34" s="169">
        <f t="shared" si="12"/>
        <v>0</v>
      </c>
      <c r="CJ34" s="169">
        <f t="shared" si="13"/>
        <v>33333.333333333336</v>
      </c>
    </row>
    <row r="35" spans="1:88" hidden="1" x14ac:dyDescent="0.2">
      <c r="A35" s="5">
        <v>5101</v>
      </c>
      <c r="B35" s="5">
        <v>2</v>
      </c>
      <c r="C35" s="5">
        <v>1014</v>
      </c>
      <c r="D35" s="172">
        <v>2</v>
      </c>
      <c r="E35" s="172">
        <v>1</v>
      </c>
      <c r="F35" s="172">
        <v>1</v>
      </c>
      <c r="G35" s="172">
        <v>2</v>
      </c>
      <c r="H35" s="172">
        <v>3</v>
      </c>
      <c r="I35" s="173">
        <v>39</v>
      </c>
      <c r="J35" s="174" t="str">
        <f>VLOOKUP(CONCATENATE(D35,E35,F35,G35,H35,I35),'01. Administrativa'!$O$36:$P373,2,FALSE)</f>
        <v>Fideicomiso Guerrero Industrial</v>
      </c>
      <c r="K35" s="173"/>
      <c r="L35" s="175">
        <v>3</v>
      </c>
      <c r="M35" s="174" t="str">
        <f>VLOOKUP(CONCATENATE(L35),'02. Finalidad'!$O$3:$P$145,2,FALSE)</f>
        <v>DESARROLLO ECONÓMICO</v>
      </c>
      <c r="N35" s="175">
        <v>9</v>
      </c>
      <c r="O35" s="174" t="str">
        <f>VLOOKUP(CONCATENATE(L35,N35),'02. Finalidad'!$O$3:$P$145,2,FALSE)</f>
        <v>OTRAS INDUSTRIAS Y OTROS ASUNTOS ECONÓMICOS</v>
      </c>
      <c r="P35" s="175">
        <v>2</v>
      </c>
      <c r="Q35" s="174" t="str">
        <f>VLOOKUP(CONCATENATE(L35,N35,P35),'02. Finalidad'!$O$3:$P$145,2,FALSE)</f>
        <v>Otras Industrias</v>
      </c>
      <c r="R35" s="176">
        <v>1</v>
      </c>
      <c r="S35" s="174" t="str">
        <f>VLOOKUP('Presupuesto 2015'!R35,'03. Tipo Gasto'!$A$2:$B$4,2,FALSE)</f>
        <v>GASTO CORRIENTE</v>
      </c>
      <c r="T35" s="177">
        <v>1</v>
      </c>
      <c r="U35" s="174" t="str">
        <f>VLOOKUP('Presupuesto 2015'!T35,'04. Fuente Financiamiento'!$A$2:B$14,2,FALSE)</f>
        <v>Recursos Propios</v>
      </c>
      <c r="V35" s="178">
        <v>1</v>
      </c>
      <c r="W35" s="174" t="str">
        <f>VLOOKUP(CONCATENATE(V35),'06. Clasificación Programática'!$F$3:G$32,2,FALSE)</f>
        <v>SUBSIDIOS: SECTOR SOCIAL Y PRIVADO O ENTIDADES FEDERATIVAS Y MUNICIPIOS</v>
      </c>
      <c r="X35" s="178" t="s">
        <v>576</v>
      </c>
      <c r="Y35" s="174" t="str">
        <f>VLOOKUP(CONCATENATE(V35,X35),'06. Clasificación Programática'!$F$3:G$32,2,FALSE)</f>
        <v>Sujetos a Reglas de Operación</v>
      </c>
      <c r="Z35" s="179">
        <v>1</v>
      </c>
      <c r="AA35" s="174" t="str">
        <f>VLOOKUP('Presupuesto 2015'!Z35,'07. Proyectos de Inversión'!$A$2:$B$11,2,FALSE)</f>
        <v>Recepción, Atención, Gestión y Coordinación de Asuntos de Carácter Institucional.</v>
      </c>
      <c r="AB35" s="184">
        <v>2</v>
      </c>
      <c r="AC35" s="185">
        <v>1</v>
      </c>
      <c r="AD35" s="184">
        <v>2</v>
      </c>
      <c r="AE35" s="182">
        <v>4</v>
      </c>
      <c r="AF35" s="183" t="str">
        <f t="shared" si="0"/>
        <v>21204</v>
      </c>
      <c r="AG35" s="187" t="str">
        <f>VLOOKUP('Presupuesto 2015'!AF35,'5. COG Guerrero '!$K$2:$L1278,2,FALSE)</f>
        <v>Material de Imprenta</v>
      </c>
      <c r="AH35" s="184"/>
      <c r="AI35" s="188">
        <v>15000</v>
      </c>
      <c r="AJ35" s="193">
        <f t="shared" si="14"/>
        <v>1250</v>
      </c>
      <c r="AK35" s="194"/>
      <c r="AL35" s="194"/>
      <c r="AM35" s="194">
        <f t="shared" si="28"/>
        <v>1250</v>
      </c>
      <c r="AN35" s="194">
        <f t="shared" si="29"/>
        <v>1250</v>
      </c>
      <c r="AO35" s="194"/>
      <c r="AP35" s="194"/>
      <c r="AQ35" s="194">
        <f t="shared" si="15"/>
        <v>1250</v>
      </c>
      <c r="AR35" s="194">
        <f t="shared" si="30"/>
        <v>1250</v>
      </c>
      <c r="AS35" s="194"/>
      <c r="AT35" s="194"/>
      <c r="AU35" s="194">
        <f t="shared" si="16"/>
        <v>1250</v>
      </c>
      <c r="AV35" s="194">
        <f t="shared" si="31"/>
        <v>1250</v>
      </c>
      <c r="AW35" s="194"/>
      <c r="AX35" s="194"/>
      <c r="AY35" s="194">
        <f t="shared" si="17"/>
        <v>1250</v>
      </c>
      <c r="AZ35" s="194">
        <f t="shared" si="32"/>
        <v>1250</v>
      </c>
      <c r="BA35" s="194"/>
      <c r="BB35" s="194"/>
      <c r="BC35" s="194">
        <f t="shared" si="18"/>
        <v>1250</v>
      </c>
      <c r="BD35" s="194">
        <f t="shared" si="33"/>
        <v>1250</v>
      </c>
      <c r="BE35" s="194"/>
      <c r="BF35" s="194"/>
      <c r="BG35" s="194">
        <f t="shared" si="19"/>
        <v>1250</v>
      </c>
      <c r="BH35" s="194">
        <f t="shared" si="34"/>
        <v>1250</v>
      </c>
      <c r="BI35" s="194"/>
      <c r="BJ35" s="194"/>
      <c r="BK35" s="194">
        <f t="shared" si="20"/>
        <v>1250</v>
      </c>
      <c r="BL35" s="194">
        <f t="shared" si="35"/>
        <v>1250</v>
      </c>
      <c r="BM35" s="194"/>
      <c r="BN35" s="194"/>
      <c r="BO35" s="194">
        <f t="shared" si="21"/>
        <v>1250</v>
      </c>
      <c r="BP35" s="194">
        <f t="shared" si="36"/>
        <v>1250</v>
      </c>
      <c r="BQ35" s="194"/>
      <c r="BR35" s="194"/>
      <c r="BS35" s="194">
        <f t="shared" si="22"/>
        <v>1250</v>
      </c>
      <c r="BT35" s="194">
        <f t="shared" si="37"/>
        <v>1250</v>
      </c>
      <c r="BU35" s="194"/>
      <c r="BV35" s="194"/>
      <c r="BW35" s="194">
        <f t="shared" si="23"/>
        <v>1250</v>
      </c>
      <c r="BX35" s="194">
        <f t="shared" si="38"/>
        <v>1250</v>
      </c>
      <c r="BY35" s="194"/>
      <c r="BZ35" s="194"/>
      <c r="CA35" s="194">
        <f t="shared" si="24"/>
        <v>1250</v>
      </c>
      <c r="CB35" s="194">
        <f t="shared" si="39"/>
        <v>1250</v>
      </c>
      <c r="CC35" s="194"/>
      <c r="CD35" s="194"/>
      <c r="CE35" s="194">
        <f t="shared" si="25"/>
        <v>1250</v>
      </c>
      <c r="CF35" s="194">
        <f t="shared" si="26"/>
        <v>15000</v>
      </c>
      <c r="CG35" s="169">
        <f t="shared" si="27"/>
        <v>15000</v>
      </c>
      <c r="CH35" s="169">
        <f t="shared" si="12"/>
        <v>0</v>
      </c>
      <c r="CJ35" s="169">
        <f t="shared" si="13"/>
        <v>5000</v>
      </c>
    </row>
    <row r="36" spans="1:88" hidden="1" x14ac:dyDescent="0.2">
      <c r="A36" s="5">
        <v>5101</v>
      </c>
      <c r="B36" s="5">
        <v>5</v>
      </c>
      <c r="C36" s="5">
        <v>1002</v>
      </c>
      <c r="D36" s="172">
        <v>2</v>
      </c>
      <c r="E36" s="172">
        <v>1</v>
      </c>
      <c r="F36" s="172">
        <v>1</v>
      </c>
      <c r="G36" s="172">
        <v>2</v>
      </c>
      <c r="H36" s="172">
        <v>3</v>
      </c>
      <c r="I36" s="173">
        <v>39</v>
      </c>
      <c r="J36" s="174" t="str">
        <f>VLOOKUP(CONCATENATE(D36,E36,F36,G36,H36,I36),'01. Administrativa'!$O$36:$P374,2,FALSE)</f>
        <v>Fideicomiso Guerrero Industrial</v>
      </c>
      <c r="K36" s="173"/>
      <c r="L36" s="175">
        <v>3</v>
      </c>
      <c r="M36" s="174" t="str">
        <f>VLOOKUP(CONCATENATE(L36),'02. Finalidad'!$O$3:$P$145,2,FALSE)</f>
        <v>DESARROLLO ECONÓMICO</v>
      </c>
      <c r="N36" s="175">
        <v>9</v>
      </c>
      <c r="O36" s="174" t="str">
        <f>VLOOKUP(CONCATENATE(L36,N36),'02. Finalidad'!$O$3:$P$145,2,FALSE)</f>
        <v>OTRAS INDUSTRIAS Y OTROS ASUNTOS ECONÓMICOS</v>
      </c>
      <c r="P36" s="175">
        <v>2</v>
      </c>
      <c r="Q36" s="174" t="str">
        <f>VLOOKUP(CONCATENATE(L36,N36,P36),'02. Finalidad'!$O$3:$P$145,2,FALSE)</f>
        <v>Otras Industrias</v>
      </c>
      <c r="R36" s="176">
        <v>1</v>
      </c>
      <c r="S36" s="174" t="str">
        <f>VLOOKUP('Presupuesto 2015'!R36,'03. Tipo Gasto'!$A$2:$B$4,2,FALSE)</f>
        <v>GASTO CORRIENTE</v>
      </c>
      <c r="T36" s="177">
        <v>1</v>
      </c>
      <c r="U36" s="174" t="str">
        <f>VLOOKUP('Presupuesto 2015'!T36,'04. Fuente Financiamiento'!$A$2:B$14,2,FALSE)</f>
        <v>Recursos Propios</v>
      </c>
      <c r="V36" s="178">
        <v>1</v>
      </c>
      <c r="W36" s="174" t="str">
        <f>VLOOKUP(CONCATENATE(V36),'06. Clasificación Programática'!$F$3:G$32,2,FALSE)</f>
        <v>SUBSIDIOS: SECTOR SOCIAL Y PRIVADO O ENTIDADES FEDERATIVAS Y MUNICIPIOS</v>
      </c>
      <c r="X36" s="178" t="s">
        <v>576</v>
      </c>
      <c r="Y36" s="174" t="str">
        <f>VLOOKUP(CONCATENATE(V36,X36),'06. Clasificación Programática'!$F$3:G$32,2,FALSE)</f>
        <v>Sujetos a Reglas de Operación</v>
      </c>
      <c r="Z36" s="179">
        <v>1</v>
      </c>
      <c r="AA36" s="174" t="str">
        <f>VLOOKUP('Presupuesto 2015'!Z36,'07. Proyectos de Inversión'!$A$2:$B$11,2,FALSE)</f>
        <v>Recepción, Atención, Gestión y Coordinación de Asuntos de Carácter Institucional.</v>
      </c>
      <c r="AB36" s="184">
        <v>2</v>
      </c>
      <c r="AC36" s="185">
        <v>1</v>
      </c>
      <c r="AD36" s="184">
        <v>2</v>
      </c>
      <c r="AE36" s="182">
        <v>7</v>
      </c>
      <c r="AF36" s="183" t="str">
        <f t="shared" si="0"/>
        <v>21207</v>
      </c>
      <c r="AG36" s="187" t="str">
        <f>VLOOKUP('Presupuesto 2015'!AF36,'5. COG Guerrero '!$K$2:$L1279,2,FALSE)</f>
        <v>Material y útiles de impresión reproducción</v>
      </c>
      <c r="AH36" s="184"/>
      <c r="AI36" s="188">
        <v>3000</v>
      </c>
      <c r="AJ36" s="193">
        <f t="shared" si="14"/>
        <v>250</v>
      </c>
      <c r="AK36" s="194"/>
      <c r="AL36" s="194"/>
      <c r="AM36" s="194">
        <f t="shared" si="28"/>
        <v>250</v>
      </c>
      <c r="AN36" s="194">
        <f t="shared" si="29"/>
        <v>250</v>
      </c>
      <c r="AO36" s="194"/>
      <c r="AP36" s="194"/>
      <c r="AQ36" s="194">
        <f t="shared" si="15"/>
        <v>250</v>
      </c>
      <c r="AR36" s="194">
        <f t="shared" si="30"/>
        <v>250</v>
      </c>
      <c r="AS36" s="194"/>
      <c r="AT36" s="194"/>
      <c r="AU36" s="194">
        <f t="shared" si="16"/>
        <v>250</v>
      </c>
      <c r="AV36" s="194">
        <f t="shared" si="31"/>
        <v>250</v>
      </c>
      <c r="AW36" s="194"/>
      <c r="AX36" s="194"/>
      <c r="AY36" s="194">
        <f t="shared" si="17"/>
        <v>250</v>
      </c>
      <c r="AZ36" s="194">
        <f t="shared" si="32"/>
        <v>250</v>
      </c>
      <c r="BA36" s="194"/>
      <c r="BB36" s="194"/>
      <c r="BC36" s="194">
        <f t="shared" si="18"/>
        <v>250</v>
      </c>
      <c r="BD36" s="194">
        <f t="shared" si="33"/>
        <v>250</v>
      </c>
      <c r="BE36" s="194"/>
      <c r="BF36" s="194"/>
      <c r="BG36" s="194">
        <f t="shared" si="19"/>
        <v>250</v>
      </c>
      <c r="BH36" s="194">
        <f t="shared" si="34"/>
        <v>250</v>
      </c>
      <c r="BI36" s="194"/>
      <c r="BJ36" s="194"/>
      <c r="BK36" s="194">
        <f t="shared" si="20"/>
        <v>250</v>
      </c>
      <c r="BL36" s="194">
        <f t="shared" si="35"/>
        <v>250</v>
      </c>
      <c r="BM36" s="194"/>
      <c r="BN36" s="194"/>
      <c r="BO36" s="194">
        <f t="shared" si="21"/>
        <v>250</v>
      </c>
      <c r="BP36" s="194">
        <f t="shared" si="36"/>
        <v>250</v>
      </c>
      <c r="BQ36" s="194"/>
      <c r="BR36" s="194"/>
      <c r="BS36" s="194">
        <f t="shared" si="22"/>
        <v>250</v>
      </c>
      <c r="BT36" s="194">
        <f t="shared" si="37"/>
        <v>250</v>
      </c>
      <c r="BU36" s="194"/>
      <c r="BV36" s="194"/>
      <c r="BW36" s="194">
        <f t="shared" si="23"/>
        <v>250</v>
      </c>
      <c r="BX36" s="194">
        <f t="shared" si="38"/>
        <v>250</v>
      </c>
      <c r="BY36" s="194"/>
      <c r="BZ36" s="194"/>
      <c r="CA36" s="194">
        <f t="shared" si="24"/>
        <v>250</v>
      </c>
      <c r="CB36" s="194">
        <f t="shared" si="39"/>
        <v>250</v>
      </c>
      <c r="CC36" s="194"/>
      <c r="CD36" s="194"/>
      <c r="CE36" s="194">
        <f t="shared" si="25"/>
        <v>250</v>
      </c>
      <c r="CF36" s="194">
        <f t="shared" si="26"/>
        <v>3000</v>
      </c>
      <c r="CG36" s="169">
        <f t="shared" si="27"/>
        <v>3000</v>
      </c>
      <c r="CH36" s="169">
        <f t="shared" si="12"/>
        <v>0</v>
      </c>
      <c r="CJ36" s="169">
        <f t="shared" si="13"/>
        <v>1000</v>
      </c>
    </row>
    <row r="37" spans="1:88" hidden="1" x14ac:dyDescent="0.2">
      <c r="A37" s="5">
        <v>5101</v>
      </c>
      <c r="B37" s="5">
        <v>5</v>
      </c>
      <c r="C37" s="5">
        <v>1003</v>
      </c>
      <c r="D37" s="172">
        <v>2</v>
      </c>
      <c r="E37" s="172">
        <v>1</v>
      </c>
      <c r="F37" s="172">
        <v>1</v>
      </c>
      <c r="G37" s="172">
        <v>2</v>
      </c>
      <c r="H37" s="172">
        <v>3</v>
      </c>
      <c r="I37" s="173">
        <v>39</v>
      </c>
      <c r="J37" s="174" t="str">
        <f>VLOOKUP(CONCATENATE(D37,E37,F37,G37,H37,I37),'01. Administrativa'!$O$36:$P375,2,FALSE)</f>
        <v>Fideicomiso Guerrero Industrial</v>
      </c>
      <c r="K37" s="173"/>
      <c r="L37" s="175">
        <v>3</v>
      </c>
      <c r="M37" s="174" t="str">
        <f>VLOOKUP(CONCATENATE(L37),'02. Finalidad'!$O$3:$P$145,2,FALSE)</f>
        <v>DESARROLLO ECONÓMICO</v>
      </c>
      <c r="N37" s="175">
        <v>9</v>
      </c>
      <c r="O37" s="174" t="str">
        <f>VLOOKUP(CONCATENATE(L37,N37),'02. Finalidad'!$O$3:$P$145,2,FALSE)</f>
        <v>OTRAS INDUSTRIAS Y OTROS ASUNTOS ECONÓMICOS</v>
      </c>
      <c r="P37" s="175">
        <v>2</v>
      </c>
      <c r="Q37" s="174" t="str">
        <f>VLOOKUP(CONCATENATE(L37,N37,P37),'02. Finalidad'!$O$3:$P$145,2,FALSE)</f>
        <v>Otras Industrias</v>
      </c>
      <c r="R37" s="176">
        <v>1</v>
      </c>
      <c r="S37" s="174" t="str">
        <f>VLOOKUP('Presupuesto 2015'!R37,'03. Tipo Gasto'!$A$2:$B$4,2,FALSE)</f>
        <v>GASTO CORRIENTE</v>
      </c>
      <c r="T37" s="177">
        <v>1</v>
      </c>
      <c r="U37" s="174" t="str">
        <f>VLOOKUP('Presupuesto 2015'!T37,'04. Fuente Financiamiento'!$A$2:B$14,2,FALSE)</f>
        <v>Recursos Propios</v>
      </c>
      <c r="V37" s="178">
        <v>1</v>
      </c>
      <c r="W37" s="174" t="str">
        <f>VLOOKUP(CONCATENATE(V37),'06. Clasificación Programática'!$F$3:G$32,2,FALSE)</f>
        <v>SUBSIDIOS: SECTOR SOCIAL Y PRIVADO O ENTIDADES FEDERATIVAS Y MUNICIPIOS</v>
      </c>
      <c r="X37" s="178" t="s">
        <v>576</v>
      </c>
      <c r="Y37" s="174" t="str">
        <f>VLOOKUP(CONCATENATE(V37,X37),'06. Clasificación Programática'!$F$3:G$32,2,FALSE)</f>
        <v>Sujetos a Reglas de Operación</v>
      </c>
      <c r="Z37" s="179">
        <v>1</v>
      </c>
      <c r="AA37" s="174" t="str">
        <f>VLOOKUP('Presupuesto 2015'!Z37,'07. Proyectos de Inversión'!$A$2:$B$11,2,FALSE)</f>
        <v>Recepción, Atención, Gestión y Coordinación de Asuntos de Carácter Institucional.</v>
      </c>
      <c r="AB37" s="184">
        <v>3</v>
      </c>
      <c r="AC37" s="185">
        <v>8</v>
      </c>
      <c r="AD37" s="184">
        <v>1</v>
      </c>
      <c r="AE37" s="182">
        <v>1</v>
      </c>
      <c r="AF37" s="183" t="str">
        <f t="shared" si="0"/>
        <v>38101</v>
      </c>
      <c r="AG37" s="187" t="str">
        <f>VLOOKUP('Presupuesto 2015'!AF37,'5. COG Guerrero '!$K$2:$L1280,2,FALSE)</f>
        <v>Gastos de ceremonial</v>
      </c>
      <c r="AH37" s="184"/>
      <c r="AI37" s="188">
        <v>200000</v>
      </c>
      <c r="AJ37" s="193">
        <f t="shared" si="14"/>
        <v>16666.666666666668</v>
      </c>
      <c r="AK37" s="194"/>
      <c r="AL37" s="194"/>
      <c r="AM37" s="194">
        <f t="shared" si="28"/>
        <v>16666.666666666668</v>
      </c>
      <c r="AN37" s="194">
        <f t="shared" si="29"/>
        <v>16666.666666666668</v>
      </c>
      <c r="AO37" s="194"/>
      <c r="AP37" s="194"/>
      <c r="AQ37" s="194">
        <f t="shared" si="15"/>
        <v>16666.666666666668</v>
      </c>
      <c r="AR37" s="194">
        <f t="shared" si="30"/>
        <v>16666.666666666668</v>
      </c>
      <c r="AS37" s="194"/>
      <c r="AT37" s="194"/>
      <c r="AU37" s="194">
        <f t="shared" si="16"/>
        <v>16666.666666666668</v>
      </c>
      <c r="AV37" s="194">
        <f t="shared" si="31"/>
        <v>16666.666666666668</v>
      </c>
      <c r="AW37" s="194"/>
      <c r="AX37" s="194"/>
      <c r="AY37" s="194">
        <f t="shared" si="17"/>
        <v>16666.666666666668</v>
      </c>
      <c r="AZ37" s="194">
        <f t="shared" si="32"/>
        <v>16666.666666666668</v>
      </c>
      <c r="BA37" s="194"/>
      <c r="BB37" s="194"/>
      <c r="BC37" s="194">
        <f t="shared" si="18"/>
        <v>16666.666666666668</v>
      </c>
      <c r="BD37" s="194">
        <f t="shared" si="33"/>
        <v>16666.666666666668</v>
      </c>
      <c r="BE37" s="194"/>
      <c r="BF37" s="194"/>
      <c r="BG37" s="194">
        <f t="shared" si="19"/>
        <v>16666.666666666668</v>
      </c>
      <c r="BH37" s="194">
        <f t="shared" si="34"/>
        <v>16666.666666666668</v>
      </c>
      <c r="BI37" s="194"/>
      <c r="BJ37" s="194"/>
      <c r="BK37" s="194">
        <f t="shared" si="20"/>
        <v>16666.666666666668</v>
      </c>
      <c r="BL37" s="194">
        <f t="shared" si="35"/>
        <v>16666.666666666668</v>
      </c>
      <c r="BM37" s="194"/>
      <c r="BN37" s="194"/>
      <c r="BO37" s="194">
        <f t="shared" si="21"/>
        <v>16666.666666666668</v>
      </c>
      <c r="BP37" s="194">
        <f t="shared" si="36"/>
        <v>16666.666666666668</v>
      </c>
      <c r="BQ37" s="194"/>
      <c r="BR37" s="194"/>
      <c r="BS37" s="194">
        <f t="shared" si="22"/>
        <v>16666.666666666668</v>
      </c>
      <c r="BT37" s="194">
        <f t="shared" si="37"/>
        <v>16666.666666666668</v>
      </c>
      <c r="BU37" s="194"/>
      <c r="BV37" s="194"/>
      <c r="BW37" s="194">
        <f t="shared" si="23"/>
        <v>16666.666666666668</v>
      </c>
      <c r="BX37" s="194">
        <f t="shared" si="38"/>
        <v>16666.666666666668</v>
      </c>
      <c r="BY37" s="194"/>
      <c r="BZ37" s="194"/>
      <c r="CA37" s="194">
        <f t="shared" si="24"/>
        <v>16666.666666666668</v>
      </c>
      <c r="CB37" s="194">
        <f t="shared" si="39"/>
        <v>16666.666666666668</v>
      </c>
      <c r="CC37" s="194"/>
      <c r="CD37" s="194"/>
      <c r="CE37" s="194">
        <f t="shared" si="25"/>
        <v>16666.666666666668</v>
      </c>
      <c r="CF37" s="194">
        <f t="shared" si="26"/>
        <v>199999.99999999997</v>
      </c>
      <c r="CG37" s="169">
        <f t="shared" si="27"/>
        <v>199999.99999999997</v>
      </c>
      <c r="CH37" s="169">
        <f t="shared" si="12"/>
        <v>0</v>
      </c>
      <c r="CJ37" s="169">
        <f t="shared" si="13"/>
        <v>66666.666666666672</v>
      </c>
    </row>
    <row r="38" spans="1:88" hidden="1" x14ac:dyDescent="0.2">
      <c r="A38" s="5">
        <v>5101</v>
      </c>
      <c r="B38" s="5">
        <v>5</v>
      </c>
      <c r="C38" s="5">
        <v>1006</v>
      </c>
      <c r="D38" s="172">
        <v>2</v>
      </c>
      <c r="E38" s="172">
        <v>1</v>
      </c>
      <c r="F38" s="172">
        <v>1</v>
      </c>
      <c r="G38" s="172">
        <v>2</v>
      </c>
      <c r="H38" s="172">
        <v>3</v>
      </c>
      <c r="I38" s="173">
        <v>39</v>
      </c>
      <c r="J38" s="174" t="str">
        <f>VLOOKUP(CONCATENATE(D38,E38,F38,G38,H38,I38),'01. Administrativa'!$O$36:$P376,2,FALSE)</f>
        <v>Fideicomiso Guerrero Industrial</v>
      </c>
      <c r="K38" s="173"/>
      <c r="L38" s="175">
        <v>3</v>
      </c>
      <c r="M38" s="174" t="str">
        <f>VLOOKUP(CONCATENATE(L38),'02. Finalidad'!$O$3:$P$145,2,FALSE)</f>
        <v>DESARROLLO ECONÓMICO</v>
      </c>
      <c r="N38" s="175">
        <v>9</v>
      </c>
      <c r="O38" s="174" t="str">
        <f>VLOOKUP(CONCATENATE(L38,N38),'02. Finalidad'!$O$3:$P$145,2,FALSE)</f>
        <v>OTRAS INDUSTRIAS Y OTROS ASUNTOS ECONÓMICOS</v>
      </c>
      <c r="P38" s="175">
        <v>2</v>
      </c>
      <c r="Q38" s="174" t="str">
        <f>VLOOKUP(CONCATENATE(L38,N38,P38),'02. Finalidad'!$O$3:$P$145,2,FALSE)</f>
        <v>Otras Industrias</v>
      </c>
      <c r="R38" s="176">
        <v>1</v>
      </c>
      <c r="S38" s="174" t="str">
        <f>VLOOKUP('Presupuesto 2015'!R38,'03. Tipo Gasto'!$A$2:$B$4,2,FALSE)</f>
        <v>GASTO CORRIENTE</v>
      </c>
      <c r="T38" s="177">
        <v>1</v>
      </c>
      <c r="U38" s="174" t="str">
        <f>VLOOKUP('Presupuesto 2015'!T38,'04. Fuente Financiamiento'!$A$2:B$14,2,FALSE)</f>
        <v>Recursos Propios</v>
      </c>
      <c r="V38" s="178">
        <v>1</v>
      </c>
      <c r="W38" s="174" t="str">
        <f>VLOOKUP(CONCATENATE(V38),'06. Clasificación Programática'!$F$3:G$32,2,FALSE)</f>
        <v>SUBSIDIOS: SECTOR SOCIAL Y PRIVADO O ENTIDADES FEDERATIVAS Y MUNICIPIOS</v>
      </c>
      <c r="X38" s="178" t="s">
        <v>576</v>
      </c>
      <c r="Y38" s="174" t="str">
        <f>VLOOKUP(CONCATENATE(V38,X38),'06. Clasificación Programática'!$F$3:G$32,2,FALSE)</f>
        <v>Sujetos a Reglas de Operación</v>
      </c>
      <c r="Z38" s="179">
        <v>1</v>
      </c>
      <c r="AA38" s="174" t="str">
        <f>VLOOKUP('Presupuesto 2015'!Z38,'07. Proyectos de Inversión'!$A$2:$B$11,2,FALSE)</f>
        <v>Recepción, Atención, Gestión y Coordinación de Asuntos de Carácter Institucional.</v>
      </c>
      <c r="AB38" s="184">
        <v>3</v>
      </c>
      <c r="AC38" s="185">
        <v>3</v>
      </c>
      <c r="AD38" s="184">
        <v>9</v>
      </c>
      <c r="AE38" s="182">
        <v>2</v>
      </c>
      <c r="AF38" s="183" t="str">
        <f t="shared" si="0"/>
        <v>33902</v>
      </c>
      <c r="AG38" s="187" t="str">
        <f>VLOOKUP('Presupuesto 2015'!AF38,'5. COG Guerrero '!$K$2:$L1281,2,FALSE)</f>
        <v>Subcontratación de Servicios con Terceros</v>
      </c>
      <c r="AH38" s="184"/>
      <c r="AI38" s="188">
        <v>296000</v>
      </c>
      <c r="AJ38" s="193">
        <v>7000</v>
      </c>
      <c r="AK38" s="194"/>
      <c r="AL38" s="194"/>
      <c r="AM38" s="194">
        <f t="shared" si="28"/>
        <v>7000</v>
      </c>
      <c r="AN38" s="194">
        <v>24400</v>
      </c>
      <c r="AO38" s="194"/>
      <c r="AP38" s="194"/>
      <c r="AQ38" s="194">
        <f t="shared" si="15"/>
        <v>24400</v>
      </c>
      <c r="AR38" s="194">
        <v>40600</v>
      </c>
      <c r="AS38" s="194"/>
      <c r="AT38" s="194">
        <v>40600</v>
      </c>
      <c r="AU38" s="194">
        <f t="shared" si="16"/>
        <v>0</v>
      </c>
      <c r="AV38" s="194">
        <f t="shared" si="31"/>
        <v>24666.666666666668</v>
      </c>
      <c r="AW38" s="194"/>
      <c r="AX38" s="194"/>
      <c r="AY38" s="194">
        <f t="shared" si="17"/>
        <v>24666.666666666668</v>
      </c>
      <c r="AZ38" s="194">
        <f t="shared" si="32"/>
        <v>24666.666666666668</v>
      </c>
      <c r="BA38" s="194"/>
      <c r="BB38" s="194"/>
      <c r="BC38" s="194">
        <f t="shared" si="18"/>
        <v>24666.666666666668</v>
      </c>
      <c r="BD38" s="194">
        <f t="shared" si="33"/>
        <v>24666.666666666668</v>
      </c>
      <c r="BE38" s="194"/>
      <c r="BF38" s="194"/>
      <c r="BG38" s="194">
        <f t="shared" si="19"/>
        <v>24666.666666666668</v>
      </c>
      <c r="BH38" s="194">
        <v>25000</v>
      </c>
      <c r="BI38" s="194"/>
      <c r="BJ38" s="194"/>
      <c r="BK38" s="194">
        <f t="shared" si="20"/>
        <v>25000</v>
      </c>
      <c r="BL38" s="194">
        <v>25000</v>
      </c>
      <c r="BM38" s="194"/>
      <c r="BN38" s="194"/>
      <c r="BO38" s="194">
        <f t="shared" si="21"/>
        <v>25000</v>
      </c>
      <c r="BP38" s="194">
        <v>25000</v>
      </c>
      <c r="BQ38" s="194"/>
      <c r="BR38" s="194"/>
      <c r="BS38" s="194">
        <f t="shared" si="22"/>
        <v>25000</v>
      </c>
      <c r="BT38" s="194">
        <v>25000</v>
      </c>
      <c r="BU38" s="194"/>
      <c r="BV38" s="194"/>
      <c r="BW38" s="194">
        <f t="shared" si="23"/>
        <v>25000</v>
      </c>
      <c r="BX38" s="194">
        <v>25000</v>
      </c>
      <c r="BY38" s="194"/>
      <c r="BZ38" s="194"/>
      <c r="CA38" s="194">
        <f t="shared" si="24"/>
        <v>25000</v>
      </c>
      <c r="CB38" s="194">
        <v>25000</v>
      </c>
      <c r="CC38" s="194"/>
      <c r="CD38" s="194"/>
      <c r="CE38" s="194">
        <f t="shared" si="25"/>
        <v>25000</v>
      </c>
      <c r="CF38" s="194">
        <f t="shared" si="26"/>
        <v>255400</v>
      </c>
      <c r="CG38" s="169">
        <f t="shared" si="27"/>
        <v>296000</v>
      </c>
      <c r="CH38" s="169">
        <f t="shared" si="12"/>
        <v>-40600</v>
      </c>
      <c r="CJ38" s="169">
        <f t="shared" si="13"/>
        <v>96666.666666666672</v>
      </c>
    </row>
    <row r="39" spans="1:88" hidden="1" x14ac:dyDescent="0.2">
      <c r="D39" s="172">
        <v>2</v>
      </c>
      <c r="E39" s="172">
        <v>1</v>
      </c>
      <c r="F39" s="172">
        <v>1</v>
      </c>
      <c r="G39" s="172">
        <v>2</v>
      </c>
      <c r="H39" s="172">
        <v>3</v>
      </c>
      <c r="I39" s="173">
        <v>39</v>
      </c>
      <c r="J39" s="174" t="str">
        <f>VLOOKUP(CONCATENATE(D39,E39,F39,G39,H39,I39),'01. Administrativa'!$O$36:$P377,2,FALSE)</f>
        <v>Fideicomiso Guerrero Industrial</v>
      </c>
      <c r="K39" s="173"/>
      <c r="L39" s="175">
        <v>3</v>
      </c>
      <c r="M39" s="174" t="str">
        <f>VLOOKUP(CONCATENATE(L39),'02. Finalidad'!$O$3:$P$145,2,FALSE)</f>
        <v>DESARROLLO ECONÓMICO</v>
      </c>
      <c r="N39" s="175">
        <v>9</v>
      </c>
      <c r="O39" s="174" t="str">
        <f>VLOOKUP(CONCATENATE(L39,N39),'02. Finalidad'!$O$3:$P$145,2,FALSE)</f>
        <v>OTRAS INDUSTRIAS Y OTROS ASUNTOS ECONÓMICOS</v>
      </c>
      <c r="P39" s="175">
        <v>2</v>
      </c>
      <c r="Q39" s="174" t="str">
        <f>VLOOKUP(CONCATENATE(L39,N39,P39),'02. Finalidad'!$O$3:$P$145,2,FALSE)</f>
        <v>Otras Industrias</v>
      </c>
      <c r="R39" s="176">
        <v>1</v>
      </c>
      <c r="S39" s="174" t="str">
        <f>VLOOKUP('Presupuesto 2015'!R39,'03. Tipo Gasto'!$A$2:$B$4,2,FALSE)</f>
        <v>GASTO CORRIENTE</v>
      </c>
      <c r="T39" s="177">
        <v>1</v>
      </c>
      <c r="U39" s="174" t="str">
        <f>VLOOKUP('Presupuesto 2015'!T39,'04. Fuente Financiamiento'!$A$2:B$14,2,FALSE)</f>
        <v>Recursos Propios</v>
      </c>
      <c r="V39" s="178">
        <v>1</v>
      </c>
      <c r="W39" s="174" t="str">
        <f>VLOOKUP(CONCATENATE(V39),'06. Clasificación Programática'!$F$3:G$32,2,FALSE)</f>
        <v>SUBSIDIOS: SECTOR SOCIAL Y PRIVADO O ENTIDADES FEDERATIVAS Y MUNICIPIOS</v>
      </c>
      <c r="X39" s="178" t="s">
        <v>576</v>
      </c>
      <c r="Y39" s="174" t="str">
        <f>VLOOKUP(CONCATENATE(V39,X39),'06. Clasificación Programática'!$F$3:G$32,2,FALSE)</f>
        <v>Sujetos a Reglas de Operación</v>
      </c>
      <c r="Z39" s="179">
        <v>1</v>
      </c>
      <c r="AA39" s="174" t="str">
        <f>VLOOKUP('Presupuesto 2015'!Z39,'07. Proyectos de Inversión'!$A$2:$B$11,2,FALSE)</f>
        <v>Recepción, Atención, Gestión y Coordinación de Asuntos de Carácter Institucional.</v>
      </c>
      <c r="AB39" s="184">
        <v>4</v>
      </c>
      <c r="AC39" s="185">
        <v>8</v>
      </c>
      <c r="AD39" s="184">
        <v>1</v>
      </c>
      <c r="AE39" s="182">
        <v>1</v>
      </c>
      <c r="AF39" s="183" t="str">
        <f t="shared" si="0"/>
        <v>48101</v>
      </c>
      <c r="AG39" s="187" t="str">
        <f>VLOOKUP('Presupuesto 2015'!AF39,'5. COG Guerrero '!$K$2:$L1282,2,FALSE)</f>
        <v>Donativos a instituciones sin fines de lucro</v>
      </c>
      <c r="AH39" s="184"/>
      <c r="AI39" s="188">
        <v>4000</v>
      </c>
      <c r="AJ39" s="193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>
        <f t="shared" si="16"/>
        <v>0</v>
      </c>
      <c r="AV39" s="194">
        <v>4000</v>
      </c>
      <c r="AW39" s="194"/>
      <c r="AX39" s="194">
        <v>3860</v>
      </c>
      <c r="AY39" s="194">
        <f t="shared" si="17"/>
        <v>140</v>
      </c>
      <c r="AZ39" s="194">
        <v>0</v>
      </c>
      <c r="BA39" s="194"/>
      <c r="BB39" s="194"/>
      <c r="BC39" s="194">
        <f t="shared" si="18"/>
        <v>0</v>
      </c>
      <c r="BD39" s="194">
        <v>0</v>
      </c>
      <c r="BE39" s="194"/>
      <c r="BF39" s="194"/>
      <c r="BG39" s="194">
        <f t="shared" si="19"/>
        <v>0</v>
      </c>
      <c r="BH39" s="194">
        <v>0</v>
      </c>
      <c r="BI39" s="194"/>
      <c r="BJ39" s="194"/>
      <c r="BK39" s="194">
        <f t="shared" si="20"/>
        <v>0</v>
      </c>
      <c r="BL39" s="194">
        <v>0</v>
      </c>
      <c r="BM39" s="194"/>
      <c r="BN39" s="194"/>
      <c r="BO39" s="194">
        <f t="shared" si="21"/>
        <v>0</v>
      </c>
      <c r="BP39" s="194">
        <v>0</v>
      </c>
      <c r="BQ39" s="194"/>
      <c r="BR39" s="194"/>
      <c r="BS39" s="194">
        <f t="shared" si="22"/>
        <v>0</v>
      </c>
      <c r="BT39" s="194">
        <v>0</v>
      </c>
      <c r="BU39" s="194"/>
      <c r="BV39" s="194"/>
      <c r="BW39" s="194">
        <f t="shared" si="23"/>
        <v>0</v>
      </c>
      <c r="BX39" s="194">
        <v>0</v>
      </c>
      <c r="BY39" s="194"/>
      <c r="BZ39" s="194"/>
      <c r="CA39" s="194">
        <f t="shared" si="24"/>
        <v>0</v>
      </c>
      <c r="CB39" s="194">
        <v>0</v>
      </c>
      <c r="CC39" s="194"/>
      <c r="CD39" s="194"/>
      <c r="CE39" s="194">
        <f t="shared" si="25"/>
        <v>0</v>
      </c>
      <c r="CF39" s="194">
        <f t="shared" si="26"/>
        <v>140</v>
      </c>
      <c r="CG39" s="169">
        <f t="shared" si="27"/>
        <v>4000</v>
      </c>
      <c r="CH39" s="169">
        <f t="shared" si="12"/>
        <v>-3860</v>
      </c>
      <c r="CJ39" s="169">
        <f t="shared" si="13"/>
        <v>4000</v>
      </c>
    </row>
    <row r="40" spans="1:88" hidden="1" x14ac:dyDescent="0.2">
      <c r="A40" s="5">
        <v>5101</v>
      </c>
      <c r="B40" s="5">
        <v>5</v>
      </c>
      <c r="C40" s="5">
        <v>1009</v>
      </c>
      <c r="D40" s="172">
        <v>2</v>
      </c>
      <c r="E40" s="172">
        <v>1</v>
      </c>
      <c r="F40" s="172">
        <v>1</v>
      </c>
      <c r="G40" s="172">
        <v>2</v>
      </c>
      <c r="H40" s="172">
        <v>3</v>
      </c>
      <c r="I40" s="173">
        <v>39</v>
      </c>
      <c r="J40" s="174" t="str">
        <f>VLOOKUP(CONCATENATE(D40,E40,F40,G40,H40,I40),'01. Administrativa'!$O$36:$P377,2,FALSE)</f>
        <v>Fideicomiso Guerrero Industrial</v>
      </c>
      <c r="K40" s="173"/>
      <c r="L40" s="175">
        <v>3</v>
      </c>
      <c r="M40" s="174" t="str">
        <f>VLOOKUP(CONCATENATE(L40),'02. Finalidad'!$O$3:$P$145,2,FALSE)</f>
        <v>DESARROLLO ECONÓMICO</v>
      </c>
      <c r="N40" s="175">
        <v>9</v>
      </c>
      <c r="O40" s="174" t="str">
        <f>VLOOKUP(CONCATENATE(L40,N40),'02. Finalidad'!$O$3:$P$145,2,FALSE)</f>
        <v>OTRAS INDUSTRIAS Y OTROS ASUNTOS ECONÓMICOS</v>
      </c>
      <c r="P40" s="175">
        <v>2</v>
      </c>
      <c r="Q40" s="174" t="str">
        <f>VLOOKUP(CONCATENATE(L40,N40,P40),'02. Finalidad'!$O$3:$P$145,2,FALSE)</f>
        <v>Otras Industrias</v>
      </c>
      <c r="R40" s="176">
        <v>1</v>
      </c>
      <c r="S40" s="174" t="str">
        <f>VLOOKUP('Presupuesto 2015'!R40,'03. Tipo Gasto'!$A$2:$B$4,2,FALSE)</f>
        <v>GASTO CORRIENTE</v>
      </c>
      <c r="T40" s="177">
        <v>1</v>
      </c>
      <c r="U40" s="174" t="str">
        <f>VLOOKUP('Presupuesto 2015'!T40,'04. Fuente Financiamiento'!$A$2:B$14,2,FALSE)</f>
        <v>Recursos Propios</v>
      </c>
      <c r="V40" s="178">
        <v>1</v>
      </c>
      <c r="W40" s="174" t="str">
        <f>VLOOKUP(CONCATENATE(V40),'06. Clasificación Programática'!$F$3:G$32,2,FALSE)</f>
        <v>SUBSIDIOS: SECTOR SOCIAL Y PRIVADO O ENTIDADES FEDERATIVAS Y MUNICIPIOS</v>
      </c>
      <c r="X40" s="178" t="s">
        <v>576</v>
      </c>
      <c r="Y40" s="174" t="str">
        <f>VLOOKUP(CONCATENATE(V40,X40),'06. Clasificación Programática'!$F$3:G$32,2,FALSE)</f>
        <v>Sujetos a Reglas de Operación</v>
      </c>
      <c r="Z40" s="179">
        <v>3</v>
      </c>
      <c r="AA40" s="174" t="str">
        <f>VLOOKUP('Presupuesto 2015'!Z40,'07. Proyectos de Inversión'!$A$2:$B$11,2,FALSE)</f>
        <v>Infraestructura y Acciones para el Desarrollo Economico del Estado de Guerrero</v>
      </c>
      <c r="AB40" s="184">
        <v>2</v>
      </c>
      <c r="AC40" s="185">
        <v>1</v>
      </c>
      <c r="AD40" s="184">
        <v>1</v>
      </c>
      <c r="AE40" s="182">
        <v>1</v>
      </c>
      <c r="AF40" s="183" t="str">
        <f t="shared" si="0"/>
        <v>21101</v>
      </c>
      <c r="AG40" s="187" t="str">
        <f>VLOOKUP('Presupuesto 2015'!AF40,'5. COG Guerrero '!$K$2:$L1282,2,FALSE)</f>
        <v>De oficina</v>
      </c>
      <c r="AH40" s="184"/>
      <c r="AI40" s="188">
        <v>25000</v>
      </c>
      <c r="AJ40" s="193">
        <v>1545.23</v>
      </c>
      <c r="AK40" s="194"/>
      <c r="AL40" s="194"/>
      <c r="AM40" s="194">
        <f t="shared" si="28"/>
        <v>1545.23</v>
      </c>
      <c r="AN40" s="194">
        <f t="shared" si="29"/>
        <v>2083.3333333333335</v>
      </c>
      <c r="AO40" s="194"/>
      <c r="AP40" s="194"/>
      <c r="AQ40" s="194">
        <f t="shared" si="15"/>
        <v>2083.3333333333335</v>
      </c>
      <c r="AR40" s="194">
        <v>2621.4299999999998</v>
      </c>
      <c r="AS40" s="194">
        <v>399</v>
      </c>
      <c r="AT40" s="194">
        <v>2222.4299999999998</v>
      </c>
      <c r="AU40" s="194">
        <f t="shared" si="16"/>
        <v>0</v>
      </c>
      <c r="AV40" s="194">
        <f t="shared" si="31"/>
        <v>2083.3333333333335</v>
      </c>
      <c r="AW40" s="194"/>
      <c r="AX40" s="194"/>
      <c r="AY40" s="194">
        <f t="shared" si="17"/>
        <v>2083.3333333333335</v>
      </c>
      <c r="AZ40" s="194">
        <f t="shared" si="32"/>
        <v>2083.3333333333335</v>
      </c>
      <c r="BA40" s="194"/>
      <c r="BB40" s="194"/>
      <c r="BC40" s="194">
        <f t="shared" si="18"/>
        <v>2083.3333333333335</v>
      </c>
      <c r="BD40" s="194">
        <f t="shared" si="33"/>
        <v>2083.3333333333335</v>
      </c>
      <c r="BE40" s="194"/>
      <c r="BF40" s="194"/>
      <c r="BG40" s="194">
        <f t="shared" si="19"/>
        <v>2083.3333333333335</v>
      </c>
      <c r="BH40" s="194">
        <f t="shared" si="34"/>
        <v>2083.3333333333335</v>
      </c>
      <c r="BI40" s="194"/>
      <c r="BJ40" s="194"/>
      <c r="BK40" s="194">
        <f t="shared" si="20"/>
        <v>2083.3333333333335</v>
      </c>
      <c r="BL40" s="194">
        <f t="shared" si="35"/>
        <v>2083.3333333333335</v>
      </c>
      <c r="BM40" s="194"/>
      <c r="BN40" s="194"/>
      <c r="BO40" s="194">
        <f t="shared" si="21"/>
        <v>2083.3333333333335</v>
      </c>
      <c r="BP40" s="194">
        <f t="shared" si="36"/>
        <v>2083.3333333333335</v>
      </c>
      <c r="BQ40" s="194"/>
      <c r="BR40" s="194"/>
      <c r="BS40" s="194">
        <f t="shared" si="22"/>
        <v>2083.3333333333335</v>
      </c>
      <c r="BT40" s="194">
        <f t="shared" si="37"/>
        <v>2083.3333333333335</v>
      </c>
      <c r="BU40" s="194"/>
      <c r="BV40" s="194"/>
      <c r="BW40" s="194">
        <f t="shared" si="23"/>
        <v>2083.3333333333335</v>
      </c>
      <c r="BX40" s="194">
        <f t="shared" si="38"/>
        <v>2083.3333333333335</v>
      </c>
      <c r="BY40" s="194"/>
      <c r="BZ40" s="194"/>
      <c r="CA40" s="194">
        <f t="shared" si="24"/>
        <v>2083.3333333333335</v>
      </c>
      <c r="CB40" s="194">
        <v>2083.34</v>
      </c>
      <c r="CC40" s="194"/>
      <c r="CD40" s="194"/>
      <c r="CE40" s="194">
        <f t="shared" si="25"/>
        <v>2083.34</v>
      </c>
      <c r="CF40" s="194">
        <f t="shared" si="26"/>
        <v>22378.570000000003</v>
      </c>
      <c r="CG40" s="169">
        <f t="shared" si="27"/>
        <v>25000</v>
      </c>
      <c r="CH40" s="169">
        <f t="shared" si="12"/>
        <v>-2621.4299999999967</v>
      </c>
      <c r="CJ40" s="169">
        <f t="shared" si="13"/>
        <v>8333.3266666666677</v>
      </c>
    </row>
    <row r="41" spans="1:88" hidden="1" x14ac:dyDescent="0.2">
      <c r="D41" s="172">
        <v>2</v>
      </c>
      <c r="E41" s="172">
        <v>1</v>
      </c>
      <c r="F41" s="172">
        <v>1</v>
      </c>
      <c r="G41" s="172">
        <v>2</v>
      </c>
      <c r="H41" s="172">
        <v>3</v>
      </c>
      <c r="I41" s="173">
        <v>39</v>
      </c>
      <c r="J41" s="174" t="str">
        <f>VLOOKUP(CONCATENATE(D41,E41,F41,G41,H41,I41),'01. Administrativa'!$O$36:$P378,2,FALSE)</f>
        <v>Fideicomiso Guerrero Industrial</v>
      </c>
      <c r="K41" s="173"/>
      <c r="L41" s="175">
        <v>3</v>
      </c>
      <c r="M41" s="174" t="str">
        <f>VLOOKUP(CONCATENATE(L41),'02. Finalidad'!$O$3:$P$145,2,FALSE)</f>
        <v>DESARROLLO ECONÓMICO</v>
      </c>
      <c r="N41" s="175">
        <v>9</v>
      </c>
      <c r="O41" s="174" t="str">
        <f>VLOOKUP(CONCATENATE(L41,N41),'02. Finalidad'!$O$3:$P$145,2,FALSE)</f>
        <v>OTRAS INDUSTRIAS Y OTROS ASUNTOS ECONÓMICOS</v>
      </c>
      <c r="P41" s="175">
        <v>2</v>
      </c>
      <c r="Q41" s="174" t="str">
        <f>VLOOKUP(CONCATENATE(L41,N41,P41),'02. Finalidad'!$O$3:$P$145,2,FALSE)</f>
        <v>Otras Industrias</v>
      </c>
      <c r="R41" s="176">
        <v>1</v>
      </c>
      <c r="S41" s="174" t="str">
        <f>VLOOKUP('Presupuesto 2015'!R41,'03. Tipo Gasto'!$A$2:$B$4,2,FALSE)</f>
        <v>GASTO CORRIENTE</v>
      </c>
      <c r="T41" s="177">
        <v>1</v>
      </c>
      <c r="U41" s="174" t="str">
        <f>VLOOKUP('Presupuesto 2015'!T41,'04. Fuente Financiamiento'!$A$2:B$14,2,FALSE)</f>
        <v>Recursos Propios</v>
      </c>
      <c r="V41" s="178">
        <v>1</v>
      </c>
      <c r="W41" s="174" t="str">
        <f>VLOOKUP(CONCATENATE(V41),'06. Clasificación Programática'!$F$3:G$32,2,FALSE)</f>
        <v>SUBSIDIOS: SECTOR SOCIAL Y PRIVADO O ENTIDADES FEDERATIVAS Y MUNICIPIOS</v>
      </c>
      <c r="X41" s="178" t="s">
        <v>576</v>
      </c>
      <c r="Y41" s="174" t="str">
        <f>VLOOKUP(CONCATENATE(V41,X41),'06. Clasificación Programática'!$F$3:G$32,2,FALSE)</f>
        <v>Sujetos a Reglas de Operación</v>
      </c>
      <c r="Z41" s="179">
        <v>3</v>
      </c>
      <c r="AA41" s="174" t="str">
        <f>VLOOKUP('Presupuesto 2015'!Z41,'07. Proyectos de Inversión'!$A$2:$B$11,2,FALSE)</f>
        <v>Infraestructura y Acciones para el Desarrollo Economico del Estado de Guerrero</v>
      </c>
      <c r="AB41" s="184">
        <v>3</v>
      </c>
      <c r="AC41" s="185">
        <v>1</v>
      </c>
      <c r="AD41" s="184">
        <v>8</v>
      </c>
      <c r="AE41" s="182">
        <v>3</v>
      </c>
      <c r="AF41" s="183" t="str">
        <f t="shared" si="0"/>
        <v>31803</v>
      </c>
      <c r="AG41" s="187" t="str">
        <f>VLOOKUP('Presupuesto 2015'!AF41,'5. COG Guerrero '!$K$2:$L1283,2,FALSE)</f>
        <v>Mensajeria y Paqueteria</v>
      </c>
      <c r="AH41" s="184"/>
      <c r="AI41" s="188">
        <v>2000</v>
      </c>
      <c r="AJ41" s="193">
        <f t="shared" si="14"/>
        <v>166.66666666666666</v>
      </c>
      <c r="AK41" s="194"/>
      <c r="AL41" s="194"/>
      <c r="AM41" s="194">
        <f t="shared" si="28"/>
        <v>166.66666666666666</v>
      </c>
      <c r="AN41" s="194">
        <f t="shared" si="29"/>
        <v>166.66666666666666</v>
      </c>
      <c r="AO41" s="194"/>
      <c r="AP41" s="194"/>
      <c r="AQ41" s="194">
        <f t="shared" si="15"/>
        <v>166.66666666666666</v>
      </c>
      <c r="AR41" s="194">
        <f t="shared" si="30"/>
        <v>166.66666666666666</v>
      </c>
      <c r="AS41" s="194"/>
      <c r="AT41" s="194"/>
      <c r="AU41" s="194">
        <f t="shared" si="16"/>
        <v>166.66666666666666</v>
      </c>
      <c r="AV41" s="194">
        <f t="shared" si="31"/>
        <v>166.66666666666666</v>
      </c>
      <c r="AW41" s="194"/>
      <c r="AX41" s="194"/>
      <c r="AY41" s="194">
        <f t="shared" si="17"/>
        <v>166.66666666666666</v>
      </c>
      <c r="AZ41" s="194">
        <f t="shared" si="32"/>
        <v>166.66666666666666</v>
      </c>
      <c r="BA41" s="194"/>
      <c r="BB41" s="194"/>
      <c r="BC41" s="194">
        <f t="shared" si="18"/>
        <v>166.66666666666666</v>
      </c>
      <c r="BD41" s="194">
        <f t="shared" si="33"/>
        <v>166.66666666666666</v>
      </c>
      <c r="BE41" s="194"/>
      <c r="BF41" s="194"/>
      <c r="BG41" s="194">
        <f t="shared" si="19"/>
        <v>166.66666666666666</v>
      </c>
      <c r="BH41" s="194">
        <f t="shared" si="34"/>
        <v>166.66666666666666</v>
      </c>
      <c r="BI41" s="194"/>
      <c r="BJ41" s="194"/>
      <c r="BK41" s="194">
        <f t="shared" si="20"/>
        <v>166.66666666666666</v>
      </c>
      <c r="BL41" s="194">
        <f t="shared" si="35"/>
        <v>166.66666666666666</v>
      </c>
      <c r="BM41" s="194"/>
      <c r="BN41" s="194"/>
      <c r="BO41" s="194">
        <f t="shared" si="21"/>
        <v>166.66666666666666</v>
      </c>
      <c r="BP41" s="194">
        <f t="shared" si="36"/>
        <v>166.66666666666666</v>
      </c>
      <c r="BQ41" s="194"/>
      <c r="BR41" s="194"/>
      <c r="BS41" s="194">
        <f t="shared" si="22"/>
        <v>166.66666666666666</v>
      </c>
      <c r="BT41" s="194">
        <f t="shared" si="37"/>
        <v>166.66666666666666</v>
      </c>
      <c r="BU41" s="194"/>
      <c r="BV41" s="194"/>
      <c r="BW41" s="194">
        <f t="shared" si="23"/>
        <v>166.66666666666666</v>
      </c>
      <c r="BX41" s="194">
        <f t="shared" si="38"/>
        <v>166.66666666666666</v>
      </c>
      <c r="BY41" s="194"/>
      <c r="BZ41" s="194"/>
      <c r="CA41" s="194">
        <f t="shared" si="24"/>
        <v>166.66666666666666</v>
      </c>
      <c r="CB41" s="194">
        <f t="shared" si="39"/>
        <v>166.66666666666666</v>
      </c>
      <c r="CC41" s="194"/>
      <c r="CD41" s="194"/>
      <c r="CE41" s="194">
        <f t="shared" si="25"/>
        <v>166.66666666666666</v>
      </c>
      <c r="CF41" s="194">
        <f t="shared" si="26"/>
        <v>2000.0000000000002</v>
      </c>
      <c r="CG41" s="169">
        <f t="shared" si="27"/>
        <v>2000.0000000000002</v>
      </c>
      <c r="CH41" s="169">
        <f t="shared" si="12"/>
        <v>0</v>
      </c>
      <c r="CJ41" s="169">
        <f t="shared" si="13"/>
        <v>666.66666666666663</v>
      </c>
    </row>
    <row r="42" spans="1:88" hidden="1" x14ac:dyDescent="0.2">
      <c r="D42" s="172">
        <v>2</v>
      </c>
      <c r="E42" s="172">
        <v>1</v>
      </c>
      <c r="F42" s="172">
        <v>1</v>
      </c>
      <c r="G42" s="172">
        <v>2</v>
      </c>
      <c r="H42" s="172">
        <v>3</v>
      </c>
      <c r="I42" s="173">
        <v>39</v>
      </c>
      <c r="J42" s="174" t="str">
        <f>VLOOKUP(CONCATENATE(D42,E42,F42,G42,H42,I42),'01. Administrativa'!$O$36:$P379,2,FALSE)</f>
        <v>Fideicomiso Guerrero Industrial</v>
      </c>
      <c r="K42" s="173"/>
      <c r="L42" s="175">
        <v>3</v>
      </c>
      <c r="M42" s="174" t="str">
        <f>VLOOKUP(CONCATENATE(L42),'02. Finalidad'!$O$3:$P$145,2,FALSE)</f>
        <v>DESARROLLO ECONÓMICO</v>
      </c>
      <c r="N42" s="175">
        <v>9</v>
      </c>
      <c r="O42" s="174" t="str">
        <f>VLOOKUP(CONCATENATE(L42,N42),'02. Finalidad'!$O$3:$P$145,2,FALSE)</f>
        <v>OTRAS INDUSTRIAS Y OTROS ASUNTOS ECONÓMICOS</v>
      </c>
      <c r="P42" s="175">
        <v>2</v>
      </c>
      <c r="Q42" s="174" t="str">
        <f>VLOOKUP(CONCATENATE(L42,N42,P42),'02. Finalidad'!$O$3:$P$145,2,FALSE)</f>
        <v>Otras Industrias</v>
      </c>
      <c r="R42" s="176">
        <v>1</v>
      </c>
      <c r="S42" s="174" t="str">
        <f>VLOOKUP('Presupuesto 2015'!R42,'03. Tipo Gasto'!$A$2:$B$4,2,FALSE)</f>
        <v>GASTO CORRIENTE</v>
      </c>
      <c r="T42" s="177">
        <v>1</v>
      </c>
      <c r="U42" s="174" t="str">
        <f>VLOOKUP('Presupuesto 2015'!T42,'04. Fuente Financiamiento'!$A$2:B$14,2,FALSE)</f>
        <v>Recursos Propios</v>
      </c>
      <c r="V42" s="178">
        <v>1</v>
      </c>
      <c r="W42" s="174" t="str">
        <f>VLOOKUP(CONCATENATE(V42),'06. Clasificación Programática'!$F$3:G$32,2,FALSE)</f>
        <v>SUBSIDIOS: SECTOR SOCIAL Y PRIVADO O ENTIDADES FEDERATIVAS Y MUNICIPIOS</v>
      </c>
      <c r="X42" s="178" t="s">
        <v>576</v>
      </c>
      <c r="Y42" s="174" t="str">
        <f>VLOOKUP(CONCATENATE(V42,X42),'06. Clasificación Programática'!$F$3:G$32,2,FALSE)</f>
        <v>Sujetos a Reglas de Operación</v>
      </c>
      <c r="Z42" s="179">
        <v>3</v>
      </c>
      <c r="AA42" s="174" t="str">
        <f>VLOOKUP('Presupuesto 2015'!Z42,'07. Proyectos de Inversión'!$A$2:$B$11,2,FALSE)</f>
        <v>Infraestructura y Acciones para el Desarrollo Economico del Estado de Guerrero</v>
      </c>
      <c r="AB42" s="184">
        <v>2</v>
      </c>
      <c r="AC42" s="185">
        <v>6</v>
      </c>
      <c r="AD42" s="184">
        <v>1</v>
      </c>
      <c r="AE42" s="182">
        <v>1</v>
      </c>
      <c r="AF42" s="183" t="str">
        <f t="shared" si="0"/>
        <v>26101</v>
      </c>
      <c r="AG42" s="187" t="str">
        <f>VLOOKUP('Presupuesto 2015'!AF42,'5. COG Guerrero '!$K$2:$L1284,2,FALSE)</f>
        <v>Combustibles, Lubricantes y Aditivos</v>
      </c>
      <c r="AH42" s="184"/>
      <c r="AI42" s="188">
        <v>10500</v>
      </c>
      <c r="AJ42" s="193">
        <v>0</v>
      </c>
      <c r="AK42" s="194"/>
      <c r="AL42" s="194"/>
      <c r="AM42" s="194">
        <f t="shared" si="28"/>
        <v>0</v>
      </c>
      <c r="AN42" s="194">
        <v>1221.21</v>
      </c>
      <c r="AO42" s="194">
        <v>1221.21</v>
      </c>
      <c r="AP42" s="194"/>
      <c r="AQ42" s="194">
        <f t="shared" si="15"/>
        <v>0</v>
      </c>
      <c r="AR42" s="194">
        <f t="shared" si="30"/>
        <v>875</v>
      </c>
      <c r="AS42" s="194"/>
      <c r="AT42" s="194"/>
      <c r="AU42" s="194">
        <f t="shared" si="16"/>
        <v>875</v>
      </c>
      <c r="AV42" s="194">
        <v>1496.41</v>
      </c>
      <c r="AW42" s="194"/>
      <c r="AX42" s="194">
        <v>1496.41</v>
      </c>
      <c r="AY42" s="194">
        <f t="shared" si="17"/>
        <v>0</v>
      </c>
      <c r="AZ42" s="194">
        <f t="shared" si="32"/>
        <v>875</v>
      </c>
      <c r="BA42" s="194"/>
      <c r="BB42" s="194"/>
      <c r="BC42" s="194">
        <f t="shared" si="18"/>
        <v>875</v>
      </c>
      <c r="BD42" s="194">
        <f t="shared" si="33"/>
        <v>875</v>
      </c>
      <c r="BE42" s="194"/>
      <c r="BF42" s="194"/>
      <c r="BG42" s="194">
        <f t="shared" si="19"/>
        <v>875</v>
      </c>
      <c r="BH42" s="194">
        <f t="shared" si="34"/>
        <v>875</v>
      </c>
      <c r="BI42" s="194"/>
      <c r="BJ42" s="194"/>
      <c r="BK42" s="194">
        <f t="shared" si="20"/>
        <v>875</v>
      </c>
      <c r="BL42" s="194">
        <f t="shared" si="35"/>
        <v>875</v>
      </c>
      <c r="BM42" s="194"/>
      <c r="BN42" s="194"/>
      <c r="BO42" s="194">
        <f t="shared" si="21"/>
        <v>875</v>
      </c>
      <c r="BP42" s="194">
        <f t="shared" si="36"/>
        <v>875</v>
      </c>
      <c r="BQ42" s="194">
        <v>2880</v>
      </c>
      <c r="BR42" s="194"/>
      <c r="BS42" s="194">
        <f t="shared" si="22"/>
        <v>-2005</v>
      </c>
      <c r="BT42" s="194">
        <f t="shared" si="37"/>
        <v>875</v>
      </c>
      <c r="BU42" s="194"/>
      <c r="BV42" s="194"/>
      <c r="BW42" s="194">
        <f t="shared" si="23"/>
        <v>875</v>
      </c>
      <c r="BX42" s="194">
        <f t="shared" si="38"/>
        <v>875</v>
      </c>
      <c r="BY42" s="194"/>
      <c r="BZ42" s="194"/>
      <c r="CA42" s="194">
        <f t="shared" si="24"/>
        <v>875</v>
      </c>
      <c r="CB42" s="194">
        <v>782.38</v>
      </c>
      <c r="CC42" s="194"/>
      <c r="CD42" s="194"/>
      <c r="CE42" s="194">
        <f t="shared" si="25"/>
        <v>782.38</v>
      </c>
      <c r="CF42" s="194">
        <f t="shared" si="26"/>
        <v>4902.38</v>
      </c>
      <c r="CG42" s="169">
        <f t="shared" si="27"/>
        <v>10499.999999999998</v>
      </c>
      <c r="CH42" s="169">
        <f t="shared" si="12"/>
        <v>-5597.6199999999981</v>
      </c>
      <c r="CJ42" s="169">
        <f t="shared" si="13"/>
        <v>3592.62</v>
      </c>
    </row>
    <row r="43" spans="1:88" hidden="1" x14ac:dyDescent="0.2">
      <c r="D43" s="172">
        <v>2</v>
      </c>
      <c r="E43" s="172">
        <v>1</v>
      </c>
      <c r="F43" s="172">
        <v>1</v>
      </c>
      <c r="G43" s="172">
        <v>2</v>
      </c>
      <c r="H43" s="172">
        <v>3</v>
      </c>
      <c r="I43" s="173">
        <v>39</v>
      </c>
      <c r="J43" s="174" t="str">
        <f>VLOOKUP(CONCATENATE(D43,E43,F43,G43,H43,I43),'01. Administrativa'!$O$36:$P380,2,FALSE)</f>
        <v>Fideicomiso Guerrero Industrial</v>
      </c>
      <c r="K43" s="173"/>
      <c r="L43" s="175">
        <v>3</v>
      </c>
      <c r="M43" s="174" t="str">
        <f>VLOOKUP(CONCATENATE(L43),'02. Finalidad'!$O$3:$P$145,2,FALSE)</f>
        <v>DESARROLLO ECONÓMICO</v>
      </c>
      <c r="N43" s="175">
        <v>9</v>
      </c>
      <c r="O43" s="174" t="str">
        <f>VLOOKUP(CONCATENATE(L43,N43),'02. Finalidad'!$O$3:$P$145,2,FALSE)</f>
        <v>OTRAS INDUSTRIAS Y OTROS ASUNTOS ECONÓMICOS</v>
      </c>
      <c r="P43" s="175">
        <v>2</v>
      </c>
      <c r="Q43" s="174" t="str">
        <f>VLOOKUP(CONCATENATE(L43,N43,P43),'02. Finalidad'!$O$3:$P$145,2,FALSE)</f>
        <v>Otras Industrias</v>
      </c>
      <c r="R43" s="176">
        <v>1</v>
      </c>
      <c r="S43" s="174" t="str">
        <f>VLOOKUP('Presupuesto 2015'!R43,'03. Tipo Gasto'!$A$2:$B$4,2,FALSE)</f>
        <v>GASTO CORRIENTE</v>
      </c>
      <c r="T43" s="177">
        <v>1</v>
      </c>
      <c r="U43" s="174" t="str">
        <f>VLOOKUP('Presupuesto 2015'!T43,'04. Fuente Financiamiento'!$A$2:B$14,2,FALSE)</f>
        <v>Recursos Propios</v>
      </c>
      <c r="V43" s="178">
        <v>1</v>
      </c>
      <c r="W43" s="174" t="str">
        <f>VLOOKUP(CONCATENATE(V43),'06. Clasificación Programática'!$F$3:G$32,2,FALSE)</f>
        <v>SUBSIDIOS: SECTOR SOCIAL Y PRIVADO O ENTIDADES FEDERATIVAS Y MUNICIPIOS</v>
      </c>
      <c r="X43" s="178" t="s">
        <v>576</v>
      </c>
      <c r="Y43" s="174" t="str">
        <f>VLOOKUP(CONCATENATE(V43,X43),'06. Clasificación Programática'!$F$3:G$32,2,FALSE)</f>
        <v>Sujetos a Reglas de Operación</v>
      </c>
      <c r="Z43" s="179">
        <v>3</v>
      </c>
      <c r="AA43" s="174" t="str">
        <f>VLOOKUP('Presupuesto 2015'!Z43,'07. Proyectos de Inversión'!$A$2:$B$11,2,FALSE)</f>
        <v>Infraestructura y Acciones para el Desarrollo Economico del Estado de Guerrero</v>
      </c>
      <c r="AB43" s="184">
        <v>3</v>
      </c>
      <c r="AC43" s="185">
        <v>7</v>
      </c>
      <c r="AD43" s="184">
        <v>2</v>
      </c>
      <c r="AE43" s="182">
        <v>1</v>
      </c>
      <c r="AF43" s="183" t="str">
        <f t="shared" si="0"/>
        <v>37201</v>
      </c>
      <c r="AG43" s="187" t="str">
        <f>VLOOKUP('Presupuesto 2015'!AF43,'5. COG Guerrero '!$K$2:$L1284,2,FALSE)</f>
        <v xml:space="preserve">Pasajes Terrestres   </v>
      </c>
      <c r="AH43" s="184"/>
      <c r="AI43" s="188">
        <v>3000</v>
      </c>
      <c r="AJ43" s="193">
        <v>0</v>
      </c>
      <c r="AK43" s="194"/>
      <c r="AL43" s="194"/>
      <c r="AM43" s="194">
        <f t="shared" si="28"/>
        <v>0</v>
      </c>
      <c r="AN43" s="194">
        <v>1006</v>
      </c>
      <c r="AO43" s="194"/>
      <c r="AP43" s="194">
        <v>1006</v>
      </c>
      <c r="AQ43" s="194">
        <f t="shared" si="15"/>
        <v>0</v>
      </c>
      <c r="AR43" s="194">
        <f t="shared" si="30"/>
        <v>250</v>
      </c>
      <c r="AS43" s="194"/>
      <c r="AT43" s="194"/>
      <c r="AU43" s="194">
        <f t="shared" si="16"/>
        <v>250</v>
      </c>
      <c r="AV43" s="194">
        <f t="shared" si="31"/>
        <v>250</v>
      </c>
      <c r="AW43" s="194"/>
      <c r="AX43" s="194"/>
      <c r="AY43" s="194">
        <f t="shared" si="17"/>
        <v>250</v>
      </c>
      <c r="AZ43" s="194">
        <f t="shared" si="32"/>
        <v>250</v>
      </c>
      <c r="BA43" s="194">
        <v>113.36</v>
      </c>
      <c r="BB43" s="194"/>
      <c r="BC43" s="194">
        <f t="shared" si="18"/>
        <v>136.63999999999999</v>
      </c>
      <c r="BD43" s="194">
        <v>756</v>
      </c>
      <c r="BE43" s="194">
        <v>756</v>
      </c>
      <c r="BF43" s="194"/>
      <c r="BG43" s="194">
        <f t="shared" si="19"/>
        <v>0</v>
      </c>
      <c r="BH43" s="194">
        <f t="shared" si="34"/>
        <v>250</v>
      </c>
      <c r="BI43" s="194"/>
      <c r="BJ43" s="194"/>
      <c r="BK43" s="194">
        <f t="shared" si="20"/>
        <v>250</v>
      </c>
      <c r="BL43" s="194">
        <v>0</v>
      </c>
      <c r="BM43" s="194">
        <v>1110</v>
      </c>
      <c r="BN43" s="194"/>
      <c r="BO43" s="194">
        <f t="shared" si="21"/>
        <v>-1110</v>
      </c>
      <c r="BP43" s="194">
        <v>0</v>
      </c>
      <c r="BQ43" s="194"/>
      <c r="BR43" s="194"/>
      <c r="BS43" s="194">
        <f t="shared" si="22"/>
        <v>0</v>
      </c>
      <c r="BT43" s="194">
        <v>238</v>
      </c>
      <c r="BU43" s="194"/>
      <c r="BV43" s="194"/>
      <c r="BW43" s="194">
        <f t="shared" si="23"/>
        <v>238</v>
      </c>
      <c r="BX43" s="194">
        <v>0</v>
      </c>
      <c r="BY43" s="194"/>
      <c r="BZ43" s="194"/>
      <c r="CA43" s="194">
        <f t="shared" si="24"/>
        <v>0</v>
      </c>
      <c r="CB43" s="194">
        <v>0</v>
      </c>
      <c r="CC43" s="194"/>
      <c r="CD43" s="194"/>
      <c r="CE43" s="194">
        <f t="shared" si="25"/>
        <v>0</v>
      </c>
      <c r="CF43" s="194">
        <f t="shared" si="26"/>
        <v>14.639999999999986</v>
      </c>
      <c r="CG43" s="169">
        <f t="shared" si="27"/>
        <v>3000</v>
      </c>
      <c r="CH43" s="169">
        <f t="shared" si="12"/>
        <v>-2985.36</v>
      </c>
      <c r="CJ43" s="169">
        <f t="shared" si="13"/>
        <v>1506</v>
      </c>
    </row>
    <row r="44" spans="1:88" hidden="1" x14ac:dyDescent="0.2">
      <c r="D44" s="172">
        <v>2</v>
      </c>
      <c r="E44" s="172">
        <v>1</v>
      </c>
      <c r="F44" s="172">
        <v>1</v>
      </c>
      <c r="G44" s="172">
        <v>2</v>
      </c>
      <c r="H44" s="172">
        <v>3</v>
      </c>
      <c r="I44" s="173">
        <v>39</v>
      </c>
      <c r="J44" s="174" t="str">
        <f>VLOOKUP(CONCATENATE(D44,E44,F44,G44,H44,I44),'01. Administrativa'!$O$36:$P381,2,FALSE)</f>
        <v>Fideicomiso Guerrero Industrial</v>
      </c>
      <c r="K44" s="173"/>
      <c r="L44" s="175">
        <v>3</v>
      </c>
      <c r="M44" s="174" t="str">
        <f>VLOOKUP(CONCATENATE(L44),'02. Finalidad'!$O$3:$P$145,2,FALSE)</f>
        <v>DESARROLLO ECONÓMICO</v>
      </c>
      <c r="N44" s="175">
        <v>9</v>
      </c>
      <c r="O44" s="174" t="str">
        <f>VLOOKUP(CONCATENATE(L44,N44),'02. Finalidad'!$O$3:$P$145,2,FALSE)</f>
        <v>OTRAS INDUSTRIAS Y OTROS ASUNTOS ECONÓMICOS</v>
      </c>
      <c r="P44" s="175">
        <v>2</v>
      </c>
      <c r="Q44" s="174" t="str">
        <f>VLOOKUP(CONCATENATE(L44,N44,P44),'02. Finalidad'!$O$3:$P$145,2,FALSE)</f>
        <v>Otras Industrias</v>
      </c>
      <c r="R44" s="176">
        <v>1</v>
      </c>
      <c r="S44" s="174" t="str">
        <f>VLOOKUP('Presupuesto 2015'!R44,'03. Tipo Gasto'!$A$2:$B$4,2,FALSE)</f>
        <v>GASTO CORRIENTE</v>
      </c>
      <c r="T44" s="177">
        <v>1</v>
      </c>
      <c r="U44" s="174" t="str">
        <f>VLOOKUP('Presupuesto 2015'!T44,'04. Fuente Financiamiento'!$A$2:B$14,2,FALSE)</f>
        <v>Recursos Propios</v>
      </c>
      <c r="V44" s="178">
        <v>1</v>
      </c>
      <c r="W44" s="174" t="str">
        <f>VLOOKUP(CONCATENATE(V44),'06. Clasificación Programática'!$F$3:G$32,2,FALSE)</f>
        <v>SUBSIDIOS: SECTOR SOCIAL Y PRIVADO O ENTIDADES FEDERATIVAS Y MUNICIPIOS</v>
      </c>
      <c r="X44" s="178" t="s">
        <v>576</v>
      </c>
      <c r="Y44" s="174" t="str">
        <f>VLOOKUP(CONCATENATE(V44,X44),'06. Clasificación Programática'!$F$3:G$32,2,FALSE)</f>
        <v>Sujetos a Reglas de Operación</v>
      </c>
      <c r="Z44" s="179">
        <v>3</v>
      </c>
      <c r="AA44" s="174" t="str">
        <f>VLOOKUP('Presupuesto 2015'!Z44,'07. Proyectos de Inversión'!$A$2:$B$11,2,FALSE)</f>
        <v>Infraestructura y Acciones para el Desarrollo Economico del Estado de Guerrero</v>
      </c>
      <c r="AB44" s="184">
        <v>3</v>
      </c>
      <c r="AC44" s="185">
        <v>7</v>
      </c>
      <c r="AD44" s="184">
        <v>5</v>
      </c>
      <c r="AE44" s="182">
        <v>4</v>
      </c>
      <c r="AF44" s="183" t="str">
        <f t="shared" si="0"/>
        <v>37504</v>
      </c>
      <c r="AG44" s="187" t="str">
        <f>VLOOKUP('Presupuesto 2015'!AF44,'5. COG Guerrero '!$K$2:$L1285,2,FALSE)</f>
        <v>Pasajes</v>
      </c>
      <c r="AH44" s="184"/>
      <c r="AI44" s="188">
        <v>1500</v>
      </c>
      <c r="AJ44" s="193">
        <v>40</v>
      </c>
      <c r="AK44" s="194"/>
      <c r="AL44" s="194"/>
      <c r="AM44" s="194">
        <f t="shared" si="28"/>
        <v>40</v>
      </c>
      <c r="AN44" s="194">
        <v>210</v>
      </c>
      <c r="AO44" s="194"/>
      <c r="AP44" s="194">
        <v>210</v>
      </c>
      <c r="AQ44" s="194">
        <f t="shared" si="15"/>
        <v>0</v>
      </c>
      <c r="AR44" s="194">
        <f t="shared" si="30"/>
        <v>125</v>
      </c>
      <c r="AS44" s="194"/>
      <c r="AT44" s="194"/>
      <c r="AU44" s="194">
        <f t="shared" si="16"/>
        <v>125</v>
      </c>
      <c r="AV44" s="194">
        <f t="shared" si="31"/>
        <v>125</v>
      </c>
      <c r="AW44" s="194"/>
      <c r="AX44" s="194"/>
      <c r="AY44" s="194">
        <f t="shared" si="17"/>
        <v>125</v>
      </c>
      <c r="AZ44" s="194">
        <f t="shared" si="32"/>
        <v>125</v>
      </c>
      <c r="BA44" s="194"/>
      <c r="BB44" s="194"/>
      <c r="BC44" s="194">
        <f t="shared" si="18"/>
        <v>125</v>
      </c>
      <c r="BD44" s="194">
        <f t="shared" si="33"/>
        <v>125</v>
      </c>
      <c r="BE44" s="194"/>
      <c r="BF44" s="194"/>
      <c r="BG44" s="194">
        <f t="shared" si="19"/>
        <v>125</v>
      </c>
      <c r="BH44" s="194">
        <f t="shared" si="34"/>
        <v>125</v>
      </c>
      <c r="BI44" s="194"/>
      <c r="BJ44" s="194"/>
      <c r="BK44" s="194">
        <f t="shared" si="20"/>
        <v>125</v>
      </c>
      <c r="BL44" s="194">
        <f t="shared" si="35"/>
        <v>125</v>
      </c>
      <c r="BM44" s="194"/>
      <c r="BN44" s="194"/>
      <c r="BO44" s="194">
        <f t="shared" si="21"/>
        <v>125</v>
      </c>
      <c r="BP44" s="194">
        <f t="shared" si="36"/>
        <v>125</v>
      </c>
      <c r="BQ44" s="194"/>
      <c r="BR44" s="194"/>
      <c r="BS44" s="194">
        <f t="shared" si="22"/>
        <v>125</v>
      </c>
      <c r="BT44" s="194">
        <f t="shared" si="37"/>
        <v>125</v>
      </c>
      <c r="BU44" s="194"/>
      <c r="BV44" s="194"/>
      <c r="BW44" s="194">
        <f t="shared" si="23"/>
        <v>125</v>
      </c>
      <c r="BX44" s="194">
        <f t="shared" si="38"/>
        <v>125</v>
      </c>
      <c r="BY44" s="194"/>
      <c r="BZ44" s="194"/>
      <c r="CA44" s="194">
        <f t="shared" si="24"/>
        <v>125</v>
      </c>
      <c r="CB44" s="194">
        <f t="shared" si="39"/>
        <v>125</v>
      </c>
      <c r="CC44" s="194"/>
      <c r="CD44" s="194"/>
      <c r="CE44" s="194">
        <f t="shared" si="25"/>
        <v>125</v>
      </c>
      <c r="CF44" s="194">
        <f t="shared" si="26"/>
        <v>1290</v>
      </c>
      <c r="CG44" s="169">
        <f t="shared" si="27"/>
        <v>1500</v>
      </c>
      <c r="CH44" s="169">
        <f t="shared" si="12"/>
        <v>-210</v>
      </c>
      <c r="CJ44" s="169">
        <f t="shared" si="13"/>
        <v>500</v>
      </c>
    </row>
    <row r="45" spans="1:88" hidden="1" x14ac:dyDescent="0.2">
      <c r="A45" s="5">
        <v>5101</v>
      </c>
      <c r="B45" s="5">
        <v>5</v>
      </c>
      <c r="C45" s="5">
        <v>1010</v>
      </c>
      <c r="D45" s="172">
        <v>2</v>
      </c>
      <c r="E45" s="172">
        <v>1</v>
      </c>
      <c r="F45" s="172">
        <v>1</v>
      </c>
      <c r="G45" s="172">
        <v>2</v>
      </c>
      <c r="H45" s="172">
        <v>3</v>
      </c>
      <c r="I45" s="173">
        <v>39</v>
      </c>
      <c r="J45" s="174" t="str">
        <f>VLOOKUP(CONCATENATE(D45,E45,F45,G45,H45,I45),'01. Administrativa'!$O$36:$P382,2,FALSE)</f>
        <v>Fideicomiso Guerrero Industrial</v>
      </c>
      <c r="K45" s="173"/>
      <c r="L45" s="175">
        <v>3</v>
      </c>
      <c r="M45" s="174" t="str">
        <f>VLOOKUP(CONCATENATE(L45),'02. Finalidad'!$O$3:$P$145,2,FALSE)</f>
        <v>DESARROLLO ECONÓMICO</v>
      </c>
      <c r="N45" s="175">
        <v>9</v>
      </c>
      <c r="O45" s="174" t="str">
        <f>VLOOKUP(CONCATENATE(L45,N45),'02. Finalidad'!$O$3:$P$145,2,FALSE)</f>
        <v>OTRAS INDUSTRIAS Y OTROS ASUNTOS ECONÓMICOS</v>
      </c>
      <c r="P45" s="175">
        <v>2</v>
      </c>
      <c r="Q45" s="174" t="str">
        <f>VLOOKUP(CONCATENATE(L45,N45,P45),'02. Finalidad'!$O$3:$P$145,2,FALSE)</f>
        <v>Otras Industrias</v>
      </c>
      <c r="R45" s="176">
        <v>1</v>
      </c>
      <c r="S45" s="174" t="str">
        <f>VLOOKUP('Presupuesto 2015'!R45,'03. Tipo Gasto'!$A$2:$B$4,2,FALSE)</f>
        <v>GASTO CORRIENTE</v>
      </c>
      <c r="T45" s="177">
        <v>1</v>
      </c>
      <c r="U45" s="174" t="str">
        <f>VLOOKUP('Presupuesto 2015'!T45,'04. Fuente Financiamiento'!$A$2:B$14,2,FALSE)</f>
        <v>Recursos Propios</v>
      </c>
      <c r="V45" s="178">
        <v>1</v>
      </c>
      <c r="W45" s="174" t="str">
        <f>VLOOKUP(CONCATENATE(V45),'06. Clasificación Programática'!$F$3:G$32,2,FALSE)</f>
        <v>SUBSIDIOS: SECTOR SOCIAL Y PRIVADO O ENTIDADES FEDERATIVAS Y MUNICIPIOS</v>
      </c>
      <c r="X45" s="178" t="s">
        <v>576</v>
      </c>
      <c r="Y45" s="174" t="str">
        <f>VLOOKUP(CONCATENATE(V45,X45),'06. Clasificación Programática'!$F$3:G$32,2,FALSE)</f>
        <v>Sujetos a Reglas de Operación</v>
      </c>
      <c r="Z45" s="179">
        <v>3</v>
      </c>
      <c r="AA45" s="174" t="str">
        <f>VLOOKUP('Presupuesto 2015'!Z45,'07. Proyectos de Inversión'!$A$2:$B$11,2,FALSE)</f>
        <v>Infraestructura y Acciones para el Desarrollo Economico del Estado de Guerrero</v>
      </c>
      <c r="AB45" s="184">
        <v>3</v>
      </c>
      <c r="AC45" s="185">
        <v>7</v>
      </c>
      <c r="AD45" s="184">
        <v>5</v>
      </c>
      <c r="AE45" s="182">
        <v>1</v>
      </c>
      <c r="AF45" s="183" t="str">
        <f t="shared" ref="AF45:AF84" si="40">CONCATENATE(TEXT(AB45,"0"),TEXT(AC45,"0"),TEXT(AD45,"0"),TEXT(AE45,"00"))</f>
        <v>37501</v>
      </c>
      <c r="AG45" s="187" t="str">
        <f>VLOOKUP('Presupuesto 2015'!AF45,'5. COG Guerrero '!$K$2:$L1283,2,FALSE)</f>
        <v>Alimentos Foraneos</v>
      </c>
      <c r="AH45" s="184"/>
      <c r="AI45" s="188">
        <v>8000</v>
      </c>
      <c r="AJ45" s="193">
        <f t="shared" si="14"/>
        <v>666.66666666666663</v>
      </c>
      <c r="AK45" s="194"/>
      <c r="AL45" s="194">
        <v>593</v>
      </c>
      <c r="AM45" s="194">
        <f t="shared" si="28"/>
        <v>73.666666666666629</v>
      </c>
      <c r="AN45" s="194">
        <v>890</v>
      </c>
      <c r="AO45" s="194"/>
      <c r="AP45" s="194">
        <v>890</v>
      </c>
      <c r="AQ45" s="194">
        <f t="shared" si="15"/>
        <v>0</v>
      </c>
      <c r="AR45" s="194">
        <f t="shared" si="30"/>
        <v>666.66666666666663</v>
      </c>
      <c r="AS45" s="194"/>
      <c r="AT45" s="194"/>
      <c r="AU45" s="194">
        <f t="shared" si="16"/>
        <v>666.66666666666663</v>
      </c>
      <c r="AV45" s="194">
        <f t="shared" si="31"/>
        <v>666.66666666666663</v>
      </c>
      <c r="AW45" s="194"/>
      <c r="AX45" s="194"/>
      <c r="AY45" s="194">
        <f t="shared" si="17"/>
        <v>666.66666666666663</v>
      </c>
      <c r="AZ45" s="194">
        <v>862.09</v>
      </c>
      <c r="BA45" s="194">
        <v>862.09</v>
      </c>
      <c r="BB45" s="194"/>
      <c r="BC45" s="194">
        <f t="shared" si="18"/>
        <v>0</v>
      </c>
      <c r="BD45" s="194">
        <v>901</v>
      </c>
      <c r="BE45" s="194">
        <v>901</v>
      </c>
      <c r="BF45" s="194"/>
      <c r="BG45" s="194">
        <f t="shared" si="19"/>
        <v>0</v>
      </c>
      <c r="BH45" s="194">
        <f t="shared" si="34"/>
        <v>666.66666666666663</v>
      </c>
      <c r="BI45" s="194">
        <v>336.01</v>
      </c>
      <c r="BJ45" s="194"/>
      <c r="BK45" s="194">
        <f t="shared" si="20"/>
        <v>330.65666666666664</v>
      </c>
      <c r="BL45" s="194">
        <f t="shared" si="35"/>
        <v>666.66666666666663</v>
      </c>
      <c r="BM45" s="194">
        <v>1163.47</v>
      </c>
      <c r="BN45" s="194"/>
      <c r="BO45" s="194">
        <f t="shared" si="21"/>
        <v>-496.8033333333334</v>
      </c>
      <c r="BP45" s="194">
        <f t="shared" si="36"/>
        <v>666.66666666666663</v>
      </c>
      <c r="BQ45" s="194">
        <v>639.74</v>
      </c>
      <c r="BR45" s="194"/>
      <c r="BS45" s="194">
        <f t="shared" si="22"/>
        <v>26.92666666666662</v>
      </c>
      <c r="BT45" s="194">
        <f t="shared" si="37"/>
        <v>666.66666666666663</v>
      </c>
      <c r="BU45" s="194"/>
      <c r="BV45" s="194"/>
      <c r="BW45" s="194">
        <f t="shared" si="23"/>
        <v>666.66666666666663</v>
      </c>
      <c r="BX45" s="194">
        <f t="shared" si="38"/>
        <v>666.66666666666663</v>
      </c>
      <c r="BY45" s="194"/>
      <c r="BZ45" s="194"/>
      <c r="CA45" s="194">
        <f t="shared" si="24"/>
        <v>666.66666666666663</v>
      </c>
      <c r="CB45" s="194">
        <v>13.58</v>
      </c>
      <c r="CC45" s="194"/>
      <c r="CD45" s="194"/>
      <c r="CE45" s="194">
        <f t="shared" si="25"/>
        <v>13.58</v>
      </c>
      <c r="CF45" s="194">
        <f t="shared" si="26"/>
        <v>2614.6933333333332</v>
      </c>
      <c r="CG45" s="169">
        <f t="shared" si="27"/>
        <v>8000.0033333333349</v>
      </c>
      <c r="CH45" s="169">
        <f t="shared" si="12"/>
        <v>-5385.3100000000013</v>
      </c>
      <c r="CJ45" s="169">
        <f t="shared" si="13"/>
        <v>2889.9999999999995</v>
      </c>
    </row>
    <row r="46" spans="1:88" hidden="1" x14ac:dyDescent="0.2">
      <c r="A46" s="5">
        <v>5101</v>
      </c>
      <c r="B46" s="5">
        <v>5</v>
      </c>
      <c r="C46" s="5">
        <v>1011</v>
      </c>
      <c r="D46" s="172">
        <v>2</v>
      </c>
      <c r="E46" s="172">
        <v>1</v>
      </c>
      <c r="F46" s="172">
        <v>1</v>
      </c>
      <c r="G46" s="172">
        <v>2</v>
      </c>
      <c r="H46" s="172">
        <v>3</v>
      </c>
      <c r="I46" s="173">
        <v>39</v>
      </c>
      <c r="J46" s="174" t="str">
        <f>VLOOKUP(CONCATENATE(D46,E46,F46,G46,H46,I46),'01. Administrativa'!$O$36:$P383,2,FALSE)</f>
        <v>Fideicomiso Guerrero Industrial</v>
      </c>
      <c r="K46" s="173"/>
      <c r="L46" s="175">
        <v>3</v>
      </c>
      <c r="M46" s="174" t="str">
        <f>VLOOKUP(CONCATENATE(L46),'02. Finalidad'!$O$3:$P$145,2,FALSE)</f>
        <v>DESARROLLO ECONÓMICO</v>
      </c>
      <c r="N46" s="175">
        <v>9</v>
      </c>
      <c r="O46" s="174" t="str">
        <f>VLOOKUP(CONCATENATE(L46,N46),'02. Finalidad'!$O$3:$P$145,2,FALSE)</f>
        <v>OTRAS INDUSTRIAS Y OTROS ASUNTOS ECONÓMICOS</v>
      </c>
      <c r="P46" s="175">
        <v>2</v>
      </c>
      <c r="Q46" s="174" t="str">
        <f>VLOOKUP(CONCATENATE(L46,N46,P46),'02. Finalidad'!$O$3:$P$145,2,FALSE)</f>
        <v>Otras Industrias</v>
      </c>
      <c r="R46" s="176">
        <v>1</v>
      </c>
      <c r="S46" s="174" t="str">
        <f>VLOOKUP('Presupuesto 2015'!R46,'03. Tipo Gasto'!$A$2:$B$4,2,FALSE)</f>
        <v>GASTO CORRIENTE</v>
      </c>
      <c r="T46" s="177">
        <v>1</v>
      </c>
      <c r="U46" s="174" t="str">
        <f>VLOOKUP('Presupuesto 2015'!T46,'04. Fuente Financiamiento'!$A$2:B$14,2,FALSE)</f>
        <v>Recursos Propios</v>
      </c>
      <c r="V46" s="178">
        <v>1</v>
      </c>
      <c r="W46" s="174" t="str">
        <f>VLOOKUP(CONCATENATE(V46),'06. Clasificación Programática'!$F$3:G$32,2,FALSE)</f>
        <v>SUBSIDIOS: SECTOR SOCIAL Y PRIVADO O ENTIDADES FEDERATIVAS Y MUNICIPIOS</v>
      </c>
      <c r="X46" s="178" t="s">
        <v>576</v>
      </c>
      <c r="Y46" s="174" t="str">
        <f>VLOOKUP(CONCATENATE(V46,X46),'06. Clasificación Programática'!$F$3:G$32,2,FALSE)</f>
        <v>Sujetos a Reglas de Operación</v>
      </c>
      <c r="Z46" s="179">
        <v>3</v>
      </c>
      <c r="AA46" s="174" t="str">
        <f>VLOOKUP('Presupuesto 2015'!Z46,'07. Proyectos de Inversión'!$A$2:$B$11,2,FALSE)</f>
        <v>Infraestructura y Acciones para el Desarrollo Economico del Estado de Guerrero</v>
      </c>
      <c r="AB46" s="184">
        <v>3</v>
      </c>
      <c r="AC46" s="185">
        <v>7</v>
      </c>
      <c r="AD46" s="184">
        <v>5</v>
      </c>
      <c r="AE46" s="182">
        <v>3</v>
      </c>
      <c r="AF46" s="183" t="str">
        <f t="shared" si="40"/>
        <v>37503</v>
      </c>
      <c r="AG46" s="187" t="str">
        <f>VLOOKUP('Presupuesto 2015'!AF46,'5. COG Guerrero '!$K$2:$L1284,2,FALSE)</f>
        <v>Arrendamiento de vehículos</v>
      </c>
      <c r="AH46" s="184"/>
      <c r="AI46" s="188">
        <v>17500</v>
      </c>
      <c r="AJ46" s="193">
        <f t="shared" si="14"/>
        <v>1458.3333333333333</v>
      </c>
      <c r="AK46" s="194"/>
      <c r="AL46" s="194"/>
      <c r="AM46" s="194">
        <f t="shared" si="28"/>
        <v>1458.3333333333333</v>
      </c>
      <c r="AN46" s="194">
        <f t="shared" si="29"/>
        <v>1458.3333333333333</v>
      </c>
      <c r="AO46" s="194"/>
      <c r="AP46" s="194"/>
      <c r="AQ46" s="194">
        <f t="shared" si="15"/>
        <v>1458.3333333333333</v>
      </c>
      <c r="AR46" s="194">
        <f t="shared" si="30"/>
        <v>1458.3333333333333</v>
      </c>
      <c r="AS46" s="194"/>
      <c r="AT46" s="194"/>
      <c r="AU46" s="194">
        <f t="shared" si="16"/>
        <v>1458.3333333333333</v>
      </c>
      <c r="AV46" s="194">
        <f t="shared" si="31"/>
        <v>1458.3333333333333</v>
      </c>
      <c r="AW46" s="194"/>
      <c r="AX46" s="194"/>
      <c r="AY46" s="194">
        <f t="shared" si="17"/>
        <v>1458.3333333333333</v>
      </c>
      <c r="AZ46" s="194">
        <f t="shared" si="32"/>
        <v>1458.3333333333333</v>
      </c>
      <c r="BA46" s="194"/>
      <c r="BB46" s="194"/>
      <c r="BC46" s="194">
        <f t="shared" si="18"/>
        <v>1458.3333333333333</v>
      </c>
      <c r="BD46" s="194">
        <f t="shared" si="33"/>
        <v>1458.3333333333333</v>
      </c>
      <c r="BE46" s="194"/>
      <c r="BF46" s="194"/>
      <c r="BG46" s="194">
        <f t="shared" si="19"/>
        <v>1458.3333333333333</v>
      </c>
      <c r="BH46" s="194">
        <f t="shared" si="34"/>
        <v>1458.3333333333333</v>
      </c>
      <c r="BI46" s="194"/>
      <c r="BJ46" s="194"/>
      <c r="BK46" s="194">
        <f t="shared" si="20"/>
        <v>1458.3333333333333</v>
      </c>
      <c r="BL46" s="194">
        <f t="shared" si="35"/>
        <v>1458.3333333333333</v>
      </c>
      <c r="BM46" s="194"/>
      <c r="BN46" s="194"/>
      <c r="BO46" s="194">
        <f t="shared" si="21"/>
        <v>1458.3333333333333</v>
      </c>
      <c r="BP46" s="194">
        <f t="shared" si="36"/>
        <v>1458.3333333333333</v>
      </c>
      <c r="BQ46" s="194"/>
      <c r="BR46" s="194"/>
      <c r="BS46" s="194">
        <f t="shared" si="22"/>
        <v>1458.3333333333333</v>
      </c>
      <c r="BT46" s="194">
        <f t="shared" si="37"/>
        <v>1458.3333333333333</v>
      </c>
      <c r="BU46" s="194"/>
      <c r="BV46" s="194"/>
      <c r="BW46" s="194">
        <f t="shared" si="23"/>
        <v>1458.3333333333333</v>
      </c>
      <c r="BX46" s="194">
        <f t="shared" si="38"/>
        <v>1458.3333333333333</v>
      </c>
      <c r="BY46" s="194"/>
      <c r="BZ46" s="194"/>
      <c r="CA46" s="194">
        <f t="shared" si="24"/>
        <v>1458.3333333333333</v>
      </c>
      <c r="CB46" s="194">
        <f t="shared" si="39"/>
        <v>1458.3333333333333</v>
      </c>
      <c r="CC46" s="194"/>
      <c r="CD46" s="194"/>
      <c r="CE46" s="194">
        <f t="shared" si="25"/>
        <v>1458.3333333333333</v>
      </c>
      <c r="CF46" s="194">
        <f t="shared" si="26"/>
        <v>17500.000000000004</v>
      </c>
      <c r="CG46" s="169">
        <f t="shared" si="27"/>
        <v>17500.000000000004</v>
      </c>
      <c r="CH46" s="169">
        <f t="shared" si="12"/>
        <v>0</v>
      </c>
      <c r="CJ46" s="169">
        <f t="shared" si="13"/>
        <v>5833.333333333333</v>
      </c>
    </row>
    <row r="47" spans="1:88" hidden="1" x14ac:dyDescent="0.2">
      <c r="A47" s="5">
        <v>5101</v>
      </c>
      <c r="B47" s="5">
        <v>5</v>
      </c>
      <c r="C47" s="5">
        <v>1015</v>
      </c>
      <c r="D47" s="172">
        <v>2</v>
      </c>
      <c r="E47" s="172">
        <v>1</v>
      </c>
      <c r="F47" s="172">
        <v>1</v>
      </c>
      <c r="G47" s="172">
        <v>2</v>
      </c>
      <c r="H47" s="172">
        <v>3</v>
      </c>
      <c r="I47" s="173">
        <v>39</v>
      </c>
      <c r="J47" s="174" t="str">
        <f>VLOOKUP(CONCATENATE(D47,E47,F47,G47,H47,I47),'01. Administrativa'!$O$36:$P384,2,FALSE)</f>
        <v>Fideicomiso Guerrero Industrial</v>
      </c>
      <c r="K47" s="173"/>
      <c r="L47" s="175">
        <v>3</v>
      </c>
      <c r="M47" s="174" t="str">
        <f>VLOOKUP(CONCATENATE(L47),'02. Finalidad'!$O$3:$P$145,2,FALSE)</f>
        <v>DESARROLLO ECONÓMICO</v>
      </c>
      <c r="N47" s="175">
        <v>9</v>
      </c>
      <c r="O47" s="174" t="str">
        <f>VLOOKUP(CONCATENATE(L47,N47),'02. Finalidad'!$O$3:$P$145,2,FALSE)</f>
        <v>OTRAS INDUSTRIAS Y OTROS ASUNTOS ECONÓMICOS</v>
      </c>
      <c r="P47" s="175">
        <v>2</v>
      </c>
      <c r="Q47" s="174" t="str">
        <f>VLOOKUP(CONCATENATE(L47,N47,P47),'02. Finalidad'!$O$3:$P$145,2,FALSE)</f>
        <v>Otras Industrias</v>
      </c>
      <c r="R47" s="176">
        <v>1</v>
      </c>
      <c r="S47" s="174" t="str">
        <f>VLOOKUP('Presupuesto 2015'!R47,'03. Tipo Gasto'!$A$2:$B$4,2,FALSE)</f>
        <v>GASTO CORRIENTE</v>
      </c>
      <c r="T47" s="177">
        <v>1</v>
      </c>
      <c r="U47" s="174" t="str">
        <f>VLOOKUP('Presupuesto 2015'!T47,'04. Fuente Financiamiento'!$A$2:B$14,2,FALSE)</f>
        <v>Recursos Propios</v>
      </c>
      <c r="V47" s="178">
        <v>1</v>
      </c>
      <c r="W47" s="174" t="str">
        <f>VLOOKUP(CONCATENATE(V47),'06. Clasificación Programática'!$F$3:G$32,2,FALSE)</f>
        <v>SUBSIDIOS: SECTOR SOCIAL Y PRIVADO O ENTIDADES FEDERATIVAS Y MUNICIPIOS</v>
      </c>
      <c r="X47" s="178" t="s">
        <v>576</v>
      </c>
      <c r="Y47" s="174" t="str">
        <f>VLOOKUP(CONCATENATE(V47,X47),'06. Clasificación Programática'!$F$3:G$32,2,FALSE)</f>
        <v>Sujetos a Reglas de Operación</v>
      </c>
      <c r="Z47" s="179">
        <v>3</v>
      </c>
      <c r="AA47" s="174" t="str">
        <f>VLOOKUP('Presupuesto 2015'!Z47,'07. Proyectos de Inversión'!$A$2:$B$11,2,FALSE)</f>
        <v>Infraestructura y Acciones para el Desarrollo Economico del Estado de Guerrero</v>
      </c>
      <c r="AB47" s="184">
        <v>3</v>
      </c>
      <c r="AC47" s="185">
        <v>7</v>
      </c>
      <c r="AD47" s="184">
        <v>9</v>
      </c>
      <c r="AE47" s="182">
        <v>1</v>
      </c>
      <c r="AF47" s="183" t="str">
        <f t="shared" si="40"/>
        <v>37901</v>
      </c>
      <c r="AG47" s="187" t="str">
        <f>VLOOKUP('Presupuesto 2015'!AF47,'5. COG Guerrero '!$K$2:$L1285,2,FALSE)</f>
        <v>Peaje</v>
      </c>
      <c r="AH47" s="184"/>
      <c r="AI47" s="188">
        <v>3700</v>
      </c>
      <c r="AJ47" s="193">
        <v>680.3</v>
      </c>
      <c r="AK47" s="194"/>
      <c r="AL47" s="194">
        <v>680</v>
      </c>
      <c r="AM47" s="194">
        <f t="shared" si="28"/>
        <v>0.29999999999995453</v>
      </c>
      <c r="AN47" s="194">
        <f t="shared" si="29"/>
        <v>308.33333333333331</v>
      </c>
      <c r="AO47" s="194"/>
      <c r="AP47" s="194"/>
      <c r="AQ47" s="194">
        <f t="shared" si="15"/>
        <v>308.33333333333331</v>
      </c>
      <c r="AR47" s="194">
        <f t="shared" si="30"/>
        <v>308.33333333333331</v>
      </c>
      <c r="AS47" s="194"/>
      <c r="AT47" s="194"/>
      <c r="AU47" s="194">
        <f t="shared" si="16"/>
        <v>308.33333333333331</v>
      </c>
      <c r="AV47" s="194">
        <f t="shared" si="31"/>
        <v>308.33333333333331</v>
      </c>
      <c r="AW47" s="194"/>
      <c r="AX47" s="194"/>
      <c r="AY47" s="194">
        <f t="shared" si="17"/>
        <v>308.33333333333331</v>
      </c>
      <c r="AZ47" s="194">
        <f t="shared" si="32"/>
        <v>308.33333333333331</v>
      </c>
      <c r="BA47" s="194"/>
      <c r="BB47" s="194"/>
      <c r="BC47" s="194">
        <f t="shared" si="18"/>
        <v>308.33333333333331</v>
      </c>
      <c r="BD47" s="194">
        <f t="shared" si="33"/>
        <v>308.33333333333331</v>
      </c>
      <c r="BE47" s="194"/>
      <c r="BF47" s="194"/>
      <c r="BG47" s="194">
        <f t="shared" si="19"/>
        <v>308.33333333333331</v>
      </c>
      <c r="BH47" s="194">
        <f t="shared" si="34"/>
        <v>308.33333333333331</v>
      </c>
      <c r="BI47" s="194">
        <v>674</v>
      </c>
      <c r="BJ47" s="194"/>
      <c r="BK47" s="194">
        <f t="shared" si="20"/>
        <v>-365.66666666666669</v>
      </c>
      <c r="BL47" s="194"/>
      <c r="BM47" s="194"/>
      <c r="BN47" s="194"/>
      <c r="BO47" s="194">
        <f t="shared" si="21"/>
        <v>0</v>
      </c>
      <c r="BP47" s="194">
        <f t="shared" si="36"/>
        <v>308.33333333333331</v>
      </c>
      <c r="BQ47" s="194"/>
      <c r="BR47" s="194"/>
      <c r="BS47" s="194">
        <f t="shared" si="22"/>
        <v>308.33333333333331</v>
      </c>
      <c r="BT47" s="194">
        <f t="shared" si="37"/>
        <v>308.33333333333331</v>
      </c>
      <c r="BU47" s="194"/>
      <c r="BV47" s="194"/>
      <c r="BW47" s="194">
        <f t="shared" si="23"/>
        <v>308.33333333333331</v>
      </c>
      <c r="BX47" s="194">
        <v>244.7</v>
      </c>
      <c r="BY47" s="194"/>
      <c r="BZ47" s="194"/>
      <c r="CA47" s="194">
        <f t="shared" si="24"/>
        <v>244.7</v>
      </c>
      <c r="CB47" s="194">
        <v>0</v>
      </c>
      <c r="CC47" s="194"/>
      <c r="CD47" s="194"/>
      <c r="CE47" s="194">
        <f t="shared" si="25"/>
        <v>0</v>
      </c>
      <c r="CF47" s="194">
        <f t="shared" si="26"/>
        <v>2037.6666666666663</v>
      </c>
      <c r="CG47" s="169">
        <f t="shared" si="27"/>
        <v>3391.6666666666665</v>
      </c>
      <c r="CH47" s="169">
        <f t="shared" si="12"/>
        <v>-1354.0000000000002</v>
      </c>
      <c r="CJ47" s="169">
        <f t="shared" si="13"/>
        <v>1605.2999999999997</v>
      </c>
    </row>
    <row r="48" spans="1:88" hidden="1" x14ac:dyDescent="0.2">
      <c r="D48" s="172">
        <v>2</v>
      </c>
      <c r="E48" s="172">
        <v>1</v>
      </c>
      <c r="F48" s="172">
        <v>1</v>
      </c>
      <c r="G48" s="172">
        <v>2</v>
      </c>
      <c r="H48" s="172">
        <v>3</v>
      </c>
      <c r="I48" s="173">
        <v>39</v>
      </c>
      <c r="J48" s="174" t="str">
        <f>VLOOKUP(CONCATENATE(D48,E48,F48,G48,H48,I48),'01. Administrativa'!$O$36:$P385,2,FALSE)</f>
        <v>Fideicomiso Guerrero Industrial</v>
      </c>
      <c r="K48" s="173"/>
      <c r="L48" s="175">
        <v>3</v>
      </c>
      <c r="M48" s="174" t="str">
        <f>VLOOKUP(CONCATENATE(L48),'02. Finalidad'!$O$3:$P$145,2,FALSE)</f>
        <v>DESARROLLO ECONÓMICO</v>
      </c>
      <c r="N48" s="175">
        <v>9</v>
      </c>
      <c r="O48" s="174" t="str">
        <f>VLOOKUP(CONCATENATE(L48,N48),'02. Finalidad'!$O$3:$P$145,2,FALSE)</f>
        <v>OTRAS INDUSTRIAS Y OTROS ASUNTOS ECONÓMICOS</v>
      </c>
      <c r="P48" s="175">
        <v>2</v>
      </c>
      <c r="Q48" s="174" t="str">
        <f>VLOOKUP(CONCATENATE(L48,N48,P48),'02. Finalidad'!$O$3:$P$145,2,FALSE)</f>
        <v>Otras Industrias</v>
      </c>
      <c r="R48" s="176">
        <v>1</v>
      </c>
      <c r="S48" s="174" t="str">
        <f>VLOOKUP('Presupuesto 2015'!R48,'03. Tipo Gasto'!$A$2:$B$4,2,FALSE)</f>
        <v>GASTO CORRIENTE</v>
      </c>
      <c r="T48" s="177">
        <v>2</v>
      </c>
      <c r="U48" s="174" t="str">
        <f>VLOOKUP('Presupuesto 2015'!T48,'04. Fuente Financiamiento'!$A$2:B$14,2,FALSE)</f>
        <v>SEFINA</v>
      </c>
      <c r="V48" s="178">
        <v>1</v>
      </c>
      <c r="W48" s="174" t="str">
        <f>VLOOKUP(CONCATENATE(V48),'06. Clasificación Programática'!$F$3:G$32,2,FALSE)</f>
        <v>SUBSIDIOS: SECTOR SOCIAL Y PRIVADO O ENTIDADES FEDERATIVAS Y MUNICIPIOS</v>
      </c>
      <c r="X48" s="178" t="s">
        <v>576</v>
      </c>
      <c r="Y48" s="174" t="str">
        <f>VLOOKUP(CONCATENATE(V48,X48),'06. Clasificación Programática'!$F$3:G$32,2,FALSE)</f>
        <v>Sujetos a Reglas de Operación</v>
      </c>
      <c r="Z48" s="179">
        <v>3</v>
      </c>
      <c r="AA48" s="174" t="str">
        <f>VLOOKUP('Presupuesto 2015'!Z48,'07. Proyectos de Inversión'!$A$2:$B$11,2,FALSE)</f>
        <v>Infraestructura y Acciones para el Desarrollo Economico del Estado de Guerrero</v>
      </c>
      <c r="AB48" s="184">
        <v>3</v>
      </c>
      <c r="AC48" s="185">
        <v>7</v>
      </c>
      <c r="AD48" s="184">
        <v>9</v>
      </c>
      <c r="AE48" s="182">
        <v>1</v>
      </c>
      <c r="AF48" s="183" t="str">
        <f t="shared" si="40"/>
        <v>37901</v>
      </c>
      <c r="AG48" s="187" t="str">
        <f>VLOOKUP('Presupuesto 2015'!AF48,'5. COG Guerrero '!$K$2:$L1286,2,FALSE)</f>
        <v>Peaje</v>
      </c>
      <c r="AH48" s="184"/>
      <c r="AI48" s="188">
        <v>1000</v>
      </c>
      <c r="AJ48" s="193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>
        <f t="shared" si="16"/>
        <v>0</v>
      </c>
      <c r="AV48" s="194">
        <v>630</v>
      </c>
      <c r="AW48" s="194"/>
      <c r="AX48" s="194">
        <v>630</v>
      </c>
      <c r="AY48" s="194">
        <f t="shared" si="17"/>
        <v>0</v>
      </c>
      <c r="AZ48" s="194">
        <v>100</v>
      </c>
      <c r="BA48" s="194"/>
      <c r="BB48" s="194"/>
      <c r="BC48" s="194">
        <f t="shared" si="18"/>
        <v>100</v>
      </c>
      <c r="BD48" s="194">
        <v>100</v>
      </c>
      <c r="BE48" s="194"/>
      <c r="BF48" s="194"/>
      <c r="BG48" s="194">
        <f t="shared" si="19"/>
        <v>100</v>
      </c>
      <c r="BH48" s="194">
        <v>100</v>
      </c>
      <c r="BI48" s="194"/>
      <c r="BJ48" s="194"/>
      <c r="BK48" s="194">
        <f t="shared" si="20"/>
        <v>100</v>
      </c>
      <c r="BL48" s="194">
        <v>1285</v>
      </c>
      <c r="BM48" s="194"/>
      <c r="BN48" s="194"/>
      <c r="BO48" s="194">
        <f t="shared" si="21"/>
        <v>1285</v>
      </c>
      <c r="BP48" s="194">
        <v>0</v>
      </c>
      <c r="BQ48" s="194">
        <v>2430</v>
      </c>
      <c r="BR48" s="194"/>
      <c r="BS48" s="194">
        <f t="shared" si="22"/>
        <v>-2430</v>
      </c>
      <c r="BT48" s="194"/>
      <c r="BU48" s="194"/>
      <c r="BV48" s="194"/>
      <c r="BW48" s="194">
        <f t="shared" si="23"/>
        <v>0</v>
      </c>
      <c r="BX48" s="194"/>
      <c r="BY48" s="194"/>
      <c r="BZ48" s="194"/>
      <c r="CA48" s="194">
        <f t="shared" si="24"/>
        <v>0</v>
      </c>
      <c r="CB48" s="194"/>
      <c r="CC48" s="194"/>
      <c r="CD48" s="194"/>
      <c r="CE48" s="194">
        <f t="shared" si="25"/>
        <v>0</v>
      </c>
      <c r="CF48" s="194">
        <f t="shared" si="26"/>
        <v>-845</v>
      </c>
      <c r="CG48" s="169">
        <f t="shared" si="27"/>
        <v>2215</v>
      </c>
      <c r="CH48" s="169">
        <f t="shared" si="12"/>
        <v>-3060</v>
      </c>
      <c r="CJ48" s="169">
        <f t="shared" si="13"/>
        <v>630</v>
      </c>
    </row>
    <row r="49" spans="1:88" hidden="1" x14ac:dyDescent="0.2">
      <c r="A49" s="5">
        <v>5101</v>
      </c>
      <c r="B49" s="5">
        <v>6</v>
      </c>
      <c r="C49" s="5">
        <v>1003</v>
      </c>
      <c r="D49" s="172">
        <v>2</v>
      </c>
      <c r="E49" s="172">
        <v>1</v>
      </c>
      <c r="F49" s="172">
        <v>1</v>
      </c>
      <c r="G49" s="172">
        <v>2</v>
      </c>
      <c r="H49" s="172">
        <v>3</v>
      </c>
      <c r="I49" s="173">
        <v>39</v>
      </c>
      <c r="J49" s="174" t="str">
        <f>VLOOKUP(CONCATENATE(D49,E49,F49,G49,H49,I49),'01. Administrativa'!$O$36:$P385,2,FALSE)</f>
        <v>Fideicomiso Guerrero Industrial</v>
      </c>
      <c r="K49" s="173"/>
      <c r="L49" s="175">
        <v>3</v>
      </c>
      <c r="M49" s="174" t="str">
        <f>VLOOKUP(CONCATENATE(L49),'02. Finalidad'!$O$3:$P$145,2,FALSE)</f>
        <v>DESARROLLO ECONÓMICO</v>
      </c>
      <c r="N49" s="175">
        <v>9</v>
      </c>
      <c r="O49" s="174" t="str">
        <f>VLOOKUP(CONCATENATE(L49,N49),'02. Finalidad'!$O$3:$P$145,2,FALSE)</f>
        <v>OTRAS INDUSTRIAS Y OTROS ASUNTOS ECONÓMICOS</v>
      </c>
      <c r="P49" s="175">
        <v>2</v>
      </c>
      <c r="Q49" s="174" t="str">
        <f>VLOOKUP(CONCATENATE(L49,N49,P49),'02. Finalidad'!$O$3:$P$145,2,FALSE)</f>
        <v>Otras Industrias</v>
      </c>
      <c r="R49" s="176">
        <v>1</v>
      </c>
      <c r="S49" s="174" t="str">
        <f>VLOOKUP('Presupuesto 2015'!R49,'03. Tipo Gasto'!$A$2:$B$4,2,FALSE)</f>
        <v>GASTO CORRIENTE</v>
      </c>
      <c r="T49" s="177">
        <v>1</v>
      </c>
      <c r="U49" s="174" t="str">
        <f>VLOOKUP('Presupuesto 2015'!T49,'04. Fuente Financiamiento'!$A$2:B$14,2,FALSE)</f>
        <v>Recursos Propios</v>
      </c>
      <c r="V49" s="178">
        <v>1</v>
      </c>
      <c r="W49" s="174" t="str">
        <f>VLOOKUP(CONCATENATE(V49),'06. Clasificación Programática'!$F$3:G$32,2,FALSE)</f>
        <v>SUBSIDIOS: SECTOR SOCIAL Y PRIVADO O ENTIDADES FEDERATIVAS Y MUNICIPIOS</v>
      </c>
      <c r="X49" s="178" t="s">
        <v>576</v>
      </c>
      <c r="Y49" s="174" t="str">
        <f>VLOOKUP(CONCATENATE(V49,X49),'06. Clasificación Programática'!$F$3:G$32,2,FALSE)</f>
        <v>Sujetos a Reglas de Operación</v>
      </c>
      <c r="Z49" s="179">
        <v>3</v>
      </c>
      <c r="AA49" s="174" t="str">
        <f>VLOOKUP('Presupuesto 2015'!Z49,'07. Proyectos de Inversión'!$A$2:$B$11,2,FALSE)</f>
        <v>Infraestructura y Acciones para el Desarrollo Economico del Estado de Guerrero</v>
      </c>
      <c r="AB49" s="184">
        <v>3</v>
      </c>
      <c r="AC49" s="185">
        <v>7</v>
      </c>
      <c r="AD49" s="184">
        <v>9</v>
      </c>
      <c r="AE49" s="182">
        <v>3</v>
      </c>
      <c r="AF49" s="183" t="str">
        <f t="shared" si="40"/>
        <v>37903</v>
      </c>
      <c r="AG49" s="187" t="str">
        <f>VLOOKUP('Presupuesto 2015'!AF49,'5. COG Guerrero '!$K$2:$L1286,2,FALSE)</f>
        <v>Servicio de Grua</v>
      </c>
      <c r="AH49" s="184"/>
      <c r="AI49" s="188">
        <v>1000</v>
      </c>
      <c r="AJ49" s="193">
        <f t="shared" si="14"/>
        <v>83.333333333333329</v>
      </c>
      <c r="AK49" s="194"/>
      <c r="AL49" s="194"/>
      <c r="AM49" s="194">
        <f t="shared" si="28"/>
        <v>83.333333333333329</v>
      </c>
      <c r="AN49" s="194">
        <f t="shared" si="29"/>
        <v>83.333333333333329</v>
      </c>
      <c r="AO49" s="194"/>
      <c r="AP49" s="194"/>
      <c r="AQ49" s="194">
        <f t="shared" si="15"/>
        <v>83.333333333333329</v>
      </c>
      <c r="AR49" s="194">
        <f t="shared" si="30"/>
        <v>83.333333333333329</v>
      </c>
      <c r="AS49" s="194"/>
      <c r="AT49" s="194"/>
      <c r="AU49" s="194">
        <f t="shared" si="16"/>
        <v>83.333333333333329</v>
      </c>
      <c r="AV49" s="194">
        <f t="shared" si="31"/>
        <v>83.333333333333329</v>
      </c>
      <c r="AW49" s="194"/>
      <c r="AX49" s="194"/>
      <c r="AY49" s="194">
        <f t="shared" si="17"/>
        <v>83.333333333333329</v>
      </c>
      <c r="AZ49" s="194">
        <f t="shared" si="32"/>
        <v>83.333333333333329</v>
      </c>
      <c r="BA49" s="194"/>
      <c r="BB49" s="194"/>
      <c r="BC49" s="194">
        <f t="shared" si="18"/>
        <v>83.333333333333329</v>
      </c>
      <c r="BD49" s="194">
        <f t="shared" si="33"/>
        <v>83.333333333333329</v>
      </c>
      <c r="BE49" s="194"/>
      <c r="BF49" s="194"/>
      <c r="BG49" s="194">
        <f t="shared" si="19"/>
        <v>83.333333333333329</v>
      </c>
      <c r="BH49" s="194">
        <f t="shared" si="34"/>
        <v>83.333333333333329</v>
      </c>
      <c r="BI49" s="194"/>
      <c r="BJ49" s="194"/>
      <c r="BK49" s="194">
        <f t="shared" si="20"/>
        <v>83.333333333333329</v>
      </c>
      <c r="BL49" s="194">
        <f t="shared" si="35"/>
        <v>83.333333333333329</v>
      </c>
      <c r="BM49" s="194"/>
      <c r="BN49" s="194"/>
      <c r="BO49" s="194">
        <f t="shared" si="21"/>
        <v>83.333333333333329</v>
      </c>
      <c r="BP49" s="194">
        <f t="shared" si="36"/>
        <v>83.333333333333329</v>
      </c>
      <c r="BQ49" s="194"/>
      <c r="BR49" s="194"/>
      <c r="BS49" s="194">
        <f t="shared" si="22"/>
        <v>83.333333333333329</v>
      </c>
      <c r="BT49" s="194">
        <f t="shared" si="37"/>
        <v>83.333333333333329</v>
      </c>
      <c r="BU49" s="194"/>
      <c r="BV49" s="194"/>
      <c r="BW49" s="194">
        <f t="shared" si="23"/>
        <v>83.333333333333329</v>
      </c>
      <c r="BX49" s="194">
        <f t="shared" si="38"/>
        <v>83.333333333333329</v>
      </c>
      <c r="BY49" s="194"/>
      <c r="BZ49" s="194"/>
      <c r="CA49" s="194">
        <f t="shared" si="24"/>
        <v>83.333333333333329</v>
      </c>
      <c r="CB49" s="194">
        <f t="shared" si="39"/>
        <v>83.333333333333329</v>
      </c>
      <c r="CC49" s="194"/>
      <c r="CD49" s="194"/>
      <c r="CE49" s="194">
        <f t="shared" si="25"/>
        <v>83.333333333333329</v>
      </c>
      <c r="CF49" s="194">
        <f t="shared" si="26"/>
        <v>1000.0000000000001</v>
      </c>
      <c r="CG49" s="169">
        <f t="shared" si="27"/>
        <v>1000.0000000000001</v>
      </c>
      <c r="CH49" s="169">
        <f t="shared" si="12"/>
        <v>0</v>
      </c>
      <c r="CJ49" s="169">
        <f t="shared" si="13"/>
        <v>333.33333333333331</v>
      </c>
    </row>
    <row r="50" spans="1:88" hidden="1" x14ac:dyDescent="0.2">
      <c r="D50" s="172">
        <v>2</v>
      </c>
      <c r="E50" s="172">
        <v>1</v>
      </c>
      <c r="F50" s="172">
        <v>1</v>
      </c>
      <c r="G50" s="172">
        <v>2</v>
      </c>
      <c r="H50" s="172">
        <v>3</v>
      </c>
      <c r="I50" s="173">
        <v>39</v>
      </c>
      <c r="J50" s="174" t="str">
        <f>VLOOKUP(CONCATENATE(D50,E50,F50,G50,H50,I50),'01. Administrativa'!$O$36:$P386,2,FALSE)</f>
        <v>Fideicomiso Guerrero Industrial</v>
      </c>
      <c r="K50" s="173"/>
      <c r="L50" s="175">
        <v>3</v>
      </c>
      <c r="M50" s="174" t="str">
        <f>VLOOKUP(CONCATENATE(L50),'02. Finalidad'!$O$3:$P$145,2,FALSE)</f>
        <v>DESARROLLO ECONÓMICO</v>
      </c>
      <c r="N50" s="175">
        <v>9</v>
      </c>
      <c r="O50" s="174" t="str">
        <f>VLOOKUP(CONCATENATE(L50,N50),'02. Finalidad'!$O$3:$P$145,2,FALSE)</f>
        <v>OTRAS INDUSTRIAS Y OTROS ASUNTOS ECONÓMICOS</v>
      </c>
      <c r="P50" s="175">
        <v>2</v>
      </c>
      <c r="Q50" s="174" t="str">
        <f>VLOOKUP(CONCATENATE(L50,N50,P50),'02. Finalidad'!$O$3:$P$145,2,FALSE)</f>
        <v>Otras Industrias</v>
      </c>
      <c r="R50" s="176">
        <v>1</v>
      </c>
      <c r="S50" s="174" t="str">
        <f>VLOOKUP('Presupuesto 2015'!R50,'03. Tipo Gasto'!$A$2:$B$4,2,FALSE)</f>
        <v>GASTO CORRIENTE</v>
      </c>
      <c r="T50" s="177">
        <v>1</v>
      </c>
      <c r="U50" s="174" t="str">
        <f>VLOOKUP('Presupuesto 2015'!T50,'04. Fuente Financiamiento'!$A$2:B$14,2,FALSE)</f>
        <v>Recursos Propios</v>
      </c>
      <c r="V50" s="178">
        <v>1</v>
      </c>
      <c r="W50" s="174" t="str">
        <f>VLOOKUP(CONCATENATE(V50),'06. Clasificación Programática'!$F$3:G$32,2,FALSE)</f>
        <v>SUBSIDIOS: SECTOR SOCIAL Y PRIVADO O ENTIDADES FEDERATIVAS Y MUNICIPIOS</v>
      </c>
      <c r="X50" s="178" t="s">
        <v>576</v>
      </c>
      <c r="Y50" s="174" t="str">
        <f>VLOOKUP(CONCATENATE(V50,X50),'06. Clasificación Programática'!$F$3:G$32,2,FALSE)</f>
        <v>Sujetos a Reglas de Operación</v>
      </c>
      <c r="Z50" s="179">
        <v>3</v>
      </c>
      <c r="AA50" s="174" t="str">
        <f>VLOOKUP('Presupuesto 2015'!Z50,'07. Proyectos de Inversión'!$A$2:$B$11,2,FALSE)</f>
        <v>Infraestructura y Acciones para el Desarrollo Economico del Estado de Guerrero</v>
      </c>
      <c r="AB50" s="184">
        <v>3</v>
      </c>
      <c r="AC50" s="185">
        <v>3</v>
      </c>
      <c r="AD50" s="184">
        <v>4</v>
      </c>
      <c r="AE50" s="182">
        <v>1</v>
      </c>
      <c r="AF50" s="183" t="str">
        <f t="shared" si="40"/>
        <v>33401</v>
      </c>
      <c r="AG50" s="187" t="str">
        <f>VLOOKUP('Presupuesto 2015'!AF50,'5. COG Guerrero '!$K$2:$L1287,2,FALSE)</f>
        <v>Servicios de capacitación</v>
      </c>
      <c r="AH50" s="184"/>
      <c r="AI50" s="188">
        <v>322800</v>
      </c>
      <c r="AJ50" s="193">
        <v>0</v>
      </c>
      <c r="AK50" s="194"/>
      <c r="AL50" s="194"/>
      <c r="AM50" s="194">
        <f t="shared" si="28"/>
        <v>0</v>
      </c>
      <c r="AN50" s="194">
        <v>23200</v>
      </c>
      <c r="AO50" s="194"/>
      <c r="AP50" s="194">
        <v>23200</v>
      </c>
      <c r="AQ50" s="194">
        <f t="shared" si="15"/>
        <v>0</v>
      </c>
      <c r="AR50" s="194">
        <v>0</v>
      </c>
      <c r="AS50" s="194"/>
      <c r="AT50" s="194"/>
      <c r="AU50" s="194">
        <f t="shared" si="16"/>
        <v>0</v>
      </c>
      <c r="AV50" s="194">
        <v>212000</v>
      </c>
      <c r="AW50" s="194">
        <v>106000</v>
      </c>
      <c r="AX50" s="194">
        <v>106000</v>
      </c>
      <c r="AY50" s="194">
        <f t="shared" si="17"/>
        <v>0</v>
      </c>
      <c r="AZ50" s="194">
        <v>22800</v>
      </c>
      <c r="BA50" s="194"/>
      <c r="BB50" s="194"/>
      <c r="BC50" s="194">
        <f t="shared" si="18"/>
        <v>22800</v>
      </c>
      <c r="BD50" s="194">
        <v>0</v>
      </c>
      <c r="BE50" s="194"/>
      <c r="BF50" s="194"/>
      <c r="BG50" s="194">
        <f t="shared" si="19"/>
        <v>0</v>
      </c>
      <c r="BH50" s="194">
        <v>0</v>
      </c>
      <c r="BI50" s="194"/>
      <c r="BJ50" s="194"/>
      <c r="BK50" s="194">
        <f t="shared" si="20"/>
        <v>0</v>
      </c>
      <c r="BL50" s="194">
        <v>64800</v>
      </c>
      <c r="BM50" s="194"/>
      <c r="BN50" s="194"/>
      <c r="BO50" s="194">
        <f t="shared" si="21"/>
        <v>64800</v>
      </c>
      <c r="BP50" s="194">
        <v>0</v>
      </c>
      <c r="BQ50" s="194"/>
      <c r="BR50" s="194"/>
      <c r="BS50" s="194">
        <f t="shared" si="22"/>
        <v>0</v>
      </c>
      <c r="BT50" s="194">
        <v>0</v>
      </c>
      <c r="BU50" s="194"/>
      <c r="BV50" s="194"/>
      <c r="BW50" s="194">
        <f t="shared" si="23"/>
        <v>0</v>
      </c>
      <c r="BX50" s="194">
        <v>0</v>
      </c>
      <c r="BY50" s="194"/>
      <c r="BZ50" s="194"/>
      <c r="CA50" s="194">
        <f t="shared" si="24"/>
        <v>0</v>
      </c>
      <c r="CB50" s="194">
        <v>0</v>
      </c>
      <c r="CC50" s="194"/>
      <c r="CD50" s="194"/>
      <c r="CE50" s="194">
        <f t="shared" si="25"/>
        <v>0</v>
      </c>
      <c r="CF50" s="194">
        <f t="shared" si="26"/>
        <v>87600</v>
      </c>
      <c r="CG50" s="224">
        <f t="shared" si="27"/>
        <v>322800</v>
      </c>
      <c r="CH50" s="169">
        <f t="shared" si="12"/>
        <v>-235200</v>
      </c>
      <c r="CJ50" s="169">
        <f t="shared" si="13"/>
        <v>235200</v>
      </c>
    </row>
    <row r="51" spans="1:88" hidden="1" x14ac:dyDescent="0.2">
      <c r="D51" s="172">
        <v>2</v>
      </c>
      <c r="E51" s="172">
        <v>1</v>
      </c>
      <c r="F51" s="172">
        <v>1</v>
      </c>
      <c r="G51" s="172">
        <v>2</v>
      </c>
      <c r="H51" s="172">
        <v>3</v>
      </c>
      <c r="I51" s="173">
        <v>39</v>
      </c>
      <c r="J51" s="174" t="str">
        <f>VLOOKUP(CONCATENATE(D51,E51,F51,G51,H51,I51),'01. Administrativa'!$O$36:$P387,2,FALSE)</f>
        <v>Fideicomiso Guerrero Industrial</v>
      </c>
      <c r="K51" s="173"/>
      <c r="L51" s="175">
        <v>3</v>
      </c>
      <c r="M51" s="174" t="str">
        <f>VLOOKUP(CONCATENATE(L51),'02. Finalidad'!$O$3:$P$145,2,FALSE)</f>
        <v>DESARROLLO ECONÓMICO</v>
      </c>
      <c r="N51" s="175">
        <v>9</v>
      </c>
      <c r="O51" s="174" t="str">
        <f>VLOOKUP(CONCATENATE(L51,N51),'02. Finalidad'!$O$3:$P$145,2,FALSE)</f>
        <v>OTRAS INDUSTRIAS Y OTROS ASUNTOS ECONÓMICOS</v>
      </c>
      <c r="P51" s="175">
        <v>2</v>
      </c>
      <c r="Q51" s="174" t="str">
        <f>VLOOKUP(CONCATENATE(L51,N51,P51),'02. Finalidad'!$O$3:$P$145,2,FALSE)</f>
        <v>Otras Industrias</v>
      </c>
      <c r="R51" s="176">
        <v>1</v>
      </c>
      <c r="S51" s="174" t="str">
        <f>VLOOKUP('Presupuesto 2015'!R51,'03. Tipo Gasto'!$A$2:$B$4,2,FALSE)</f>
        <v>GASTO CORRIENTE</v>
      </c>
      <c r="T51" s="177">
        <v>3</v>
      </c>
      <c r="U51" s="174" t="str">
        <f>VLOOKUP('Presupuesto 2015'!T51,'04. Fuente Financiamiento'!$A$2:B$14,2,FALSE)</f>
        <v>Recurso Federal</v>
      </c>
      <c r="V51" s="178">
        <v>2</v>
      </c>
      <c r="W51" s="174" t="str">
        <f>VLOOKUP(CONCATENATE(V51),'06. Clasificación Programática'!$F$3:G$32,2,FALSE)</f>
        <v>DESEMPEÑO DE LAS FUNCIONES</v>
      </c>
      <c r="X51" s="178" t="s">
        <v>1775</v>
      </c>
      <c r="Y51" s="174" t="str">
        <f>VLOOKUP(CONCATENATE(V51,X51),'06. Clasificación Programática'!$F$3:G$32,2,FALSE)</f>
        <v>Promoción y fomento</v>
      </c>
      <c r="Z51" s="179">
        <v>3</v>
      </c>
      <c r="AA51" s="174" t="str">
        <f>VLOOKUP('Presupuesto 2015'!Z51,'07. Proyectos de Inversión'!$A$2:$B$11,2,FALSE)</f>
        <v>Infraestructura y Acciones para el Desarrollo Economico del Estado de Guerrero</v>
      </c>
      <c r="AB51" s="184">
        <v>3</v>
      </c>
      <c r="AC51" s="185">
        <v>3</v>
      </c>
      <c r="AD51" s="184">
        <v>9</v>
      </c>
      <c r="AE51" s="182">
        <v>8</v>
      </c>
      <c r="AF51" s="183" t="str">
        <f t="shared" si="40"/>
        <v>33908</v>
      </c>
      <c r="AG51" s="187" t="str">
        <f>VLOOKUP('Presupuesto 2015'!AF51,'5. COG Guerrero '!$K$2:$L1287,2,FALSE)</f>
        <v>Servicios Integrales</v>
      </c>
      <c r="AH51" s="184"/>
      <c r="AI51" s="188">
        <v>400000</v>
      </c>
      <c r="AJ51" s="193">
        <f t="shared" si="14"/>
        <v>33333.333333333336</v>
      </c>
      <c r="AK51" s="194"/>
      <c r="AL51" s="194"/>
      <c r="AM51" s="194">
        <f t="shared" si="28"/>
        <v>33333.333333333336</v>
      </c>
      <c r="AN51" s="194">
        <f t="shared" si="29"/>
        <v>33333.333333333336</v>
      </c>
      <c r="AO51" s="194"/>
      <c r="AP51" s="194"/>
      <c r="AQ51" s="194">
        <f t="shared" si="15"/>
        <v>33333.333333333336</v>
      </c>
      <c r="AR51" s="194">
        <f t="shared" si="30"/>
        <v>33333.333333333336</v>
      </c>
      <c r="AS51" s="194"/>
      <c r="AT51" s="194"/>
      <c r="AU51" s="194">
        <f t="shared" si="16"/>
        <v>33333.333333333336</v>
      </c>
      <c r="AV51" s="194">
        <f t="shared" si="31"/>
        <v>33333.333333333336</v>
      </c>
      <c r="AW51" s="194"/>
      <c r="AX51" s="194"/>
      <c r="AY51" s="194">
        <f t="shared" si="17"/>
        <v>33333.333333333336</v>
      </c>
      <c r="AZ51" s="194">
        <f t="shared" si="32"/>
        <v>33333.333333333336</v>
      </c>
      <c r="BA51" s="194"/>
      <c r="BB51" s="194"/>
      <c r="BC51" s="194">
        <f t="shared" si="18"/>
        <v>33333.333333333336</v>
      </c>
      <c r="BD51" s="194">
        <f t="shared" si="33"/>
        <v>33333.333333333336</v>
      </c>
      <c r="BE51" s="194"/>
      <c r="BF51" s="194"/>
      <c r="BG51" s="194">
        <f t="shared" si="19"/>
        <v>33333.333333333336</v>
      </c>
      <c r="BH51" s="194">
        <f t="shared" si="34"/>
        <v>33333.333333333336</v>
      </c>
      <c r="BI51" s="194"/>
      <c r="BJ51" s="194"/>
      <c r="BK51" s="194">
        <f t="shared" si="20"/>
        <v>33333.333333333336</v>
      </c>
      <c r="BL51" s="194">
        <f t="shared" si="35"/>
        <v>33333.333333333336</v>
      </c>
      <c r="BM51" s="194"/>
      <c r="BN51" s="194"/>
      <c r="BO51" s="194">
        <f t="shared" si="21"/>
        <v>33333.333333333336</v>
      </c>
      <c r="BP51" s="194">
        <f t="shared" si="36"/>
        <v>33333.333333333336</v>
      </c>
      <c r="BQ51" s="194"/>
      <c r="BR51" s="194"/>
      <c r="BS51" s="194">
        <f t="shared" si="22"/>
        <v>33333.333333333336</v>
      </c>
      <c r="BT51" s="194">
        <f t="shared" si="37"/>
        <v>33333.333333333336</v>
      </c>
      <c r="BU51" s="194"/>
      <c r="BV51" s="194"/>
      <c r="BW51" s="194">
        <f t="shared" si="23"/>
        <v>33333.333333333336</v>
      </c>
      <c r="BX51" s="194">
        <f t="shared" si="38"/>
        <v>33333.333333333336</v>
      </c>
      <c r="BY51" s="194"/>
      <c r="BZ51" s="194"/>
      <c r="CA51" s="194">
        <f t="shared" si="24"/>
        <v>33333.333333333336</v>
      </c>
      <c r="CB51" s="194">
        <f t="shared" si="39"/>
        <v>33333.333333333336</v>
      </c>
      <c r="CC51" s="194"/>
      <c r="CD51" s="194"/>
      <c r="CE51" s="194">
        <f t="shared" si="25"/>
        <v>33333.333333333336</v>
      </c>
      <c r="CF51" s="194">
        <f t="shared" si="26"/>
        <v>399999.99999999994</v>
      </c>
      <c r="CG51" s="169">
        <f t="shared" si="27"/>
        <v>399999.99999999994</v>
      </c>
      <c r="CH51" s="169">
        <f t="shared" si="12"/>
        <v>0</v>
      </c>
      <c r="CJ51" s="169">
        <f t="shared" si="13"/>
        <v>133333.33333333334</v>
      </c>
    </row>
    <row r="52" spans="1:88" hidden="1" x14ac:dyDescent="0.2">
      <c r="A52" s="5">
        <v>5101</v>
      </c>
      <c r="B52" s="5">
        <v>6</v>
      </c>
      <c r="C52" s="5">
        <v>1005</v>
      </c>
      <c r="D52" s="172">
        <v>2</v>
      </c>
      <c r="E52" s="172">
        <v>1</v>
      </c>
      <c r="F52" s="172">
        <v>1</v>
      </c>
      <c r="G52" s="172">
        <v>2</v>
      </c>
      <c r="H52" s="172">
        <v>3</v>
      </c>
      <c r="I52" s="173">
        <v>39</v>
      </c>
      <c r="J52" s="174" t="str">
        <f>VLOOKUP(CONCATENATE(D52,E52,F52,G52,H52,I52),'01. Administrativa'!$O$36:$P388,2,FALSE)</f>
        <v>Fideicomiso Guerrero Industrial</v>
      </c>
      <c r="K52" s="173"/>
      <c r="L52" s="175">
        <v>3</v>
      </c>
      <c r="M52" s="174" t="str">
        <f>VLOOKUP(CONCATENATE(L52),'02. Finalidad'!$O$3:$P$145,2,FALSE)</f>
        <v>DESARROLLO ECONÓMICO</v>
      </c>
      <c r="N52" s="175">
        <v>9</v>
      </c>
      <c r="O52" s="174" t="str">
        <f>VLOOKUP(CONCATENATE(L52,N52),'02. Finalidad'!$O$3:$P$145,2,FALSE)</f>
        <v>OTRAS INDUSTRIAS Y OTROS ASUNTOS ECONÓMICOS</v>
      </c>
      <c r="P52" s="175">
        <v>2</v>
      </c>
      <c r="Q52" s="174" t="str">
        <f>VLOOKUP(CONCATENATE(L52,N52,P52),'02. Finalidad'!$O$3:$P$145,2,FALSE)</f>
        <v>Otras Industrias</v>
      </c>
      <c r="R52" s="176">
        <v>2</v>
      </c>
      <c r="S52" s="174" t="str">
        <f>VLOOKUP('Presupuesto 2015'!R52,'03. Tipo Gasto'!$A$2:$B$4,2,FALSE)</f>
        <v>GASTO DE CAPITAL</v>
      </c>
      <c r="T52" s="177">
        <v>2</v>
      </c>
      <c r="U52" s="174" t="str">
        <f>VLOOKUP('Presupuesto 2015'!T52,'04. Fuente Financiamiento'!$A$2:B$14,2,FALSE)</f>
        <v>SEFINA</v>
      </c>
      <c r="V52" s="178">
        <v>2</v>
      </c>
      <c r="W52" s="174" t="str">
        <f>VLOOKUP(CONCATENATE(V52),'06. Clasificación Programática'!$F$3:G$32,2,FALSE)</f>
        <v>DESEMPEÑO DE LAS FUNCIONES</v>
      </c>
      <c r="X52" s="178" t="s">
        <v>1775</v>
      </c>
      <c r="Y52" s="174" t="str">
        <f>VLOOKUP(CONCATENATE(V52,X52),'06. Clasificación Programática'!$F$3:G$32,2,FALSE)</f>
        <v>Promoción y fomento</v>
      </c>
      <c r="Z52" s="179">
        <v>3</v>
      </c>
      <c r="AA52" s="174" t="str">
        <f>VLOOKUP('Presupuesto 2015'!Z52,'07. Proyectos de Inversión'!$A$2:$B$11,2,FALSE)</f>
        <v>Infraestructura y Acciones para el Desarrollo Economico del Estado de Guerrero</v>
      </c>
      <c r="AB52" s="184">
        <v>3</v>
      </c>
      <c r="AC52" s="185">
        <v>3</v>
      </c>
      <c r="AD52" s="184">
        <v>9</v>
      </c>
      <c r="AE52" s="182">
        <v>8</v>
      </c>
      <c r="AF52" s="183" t="str">
        <f t="shared" si="40"/>
        <v>33908</v>
      </c>
      <c r="AG52" s="187" t="str">
        <f>VLOOKUP('Presupuesto 2015'!AF52,'5. COG Guerrero '!$K$2:$L1287,2,FALSE)</f>
        <v>Servicios Integrales</v>
      </c>
      <c r="AH52" s="184"/>
      <c r="AI52" s="188">
        <v>200000</v>
      </c>
      <c r="AJ52" s="193"/>
      <c r="AK52" s="194"/>
      <c r="AL52" s="194"/>
      <c r="AM52" s="194">
        <f t="shared" si="28"/>
        <v>0</v>
      </c>
      <c r="AN52" s="194"/>
      <c r="AO52" s="194"/>
      <c r="AP52" s="194"/>
      <c r="AQ52" s="194">
        <f t="shared" si="15"/>
        <v>0</v>
      </c>
      <c r="AR52" s="194"/>
      <c r="AS52" s="194"/>
      <c r="AT52" s="194"/>
      <c r="AU52" s="194">
        <f t="shared" si="16"/>
        <v>0</v>
      </c>
      <c r="AV52" s="194"/>
      <c r="AW52" s="194"/>
      <c r="AX52" s="194"/>
      <c r="AY52" s="194">
        <f t="shared" si="17"/>
        <v>0</v>
      </c>
      <c r="AZ52" s="194"/>
      <c r="BA52" s="194"/>
      <c r="BB52" s="194"/>
      <c r="BC52" s="194">
        <f t="shared" si="18"/>
        <v>0</v>
      </c>
      <c r="BD52" s="194"/>
      <c r="BE52" s="194"/>
      <c r="BF52" s="194"/>
      <c r="BG52" s="194">
        <f t="shared" si="19"/>
        <v>0</v>
      </c>
      <c r="BH52" s="194"/>
      <c r="BI52" s="194"/>
      <c r="BJ52" s="194"/>
      <c r="BK52" s="194">
        <f t="shared" si="20"/>
        <v>0</v>
      </c>
      <c r="BL52" s="194">
        <v>200000</v>
      </c>
      <c r="BM52" s="194"/>
      <c r="BN52" s="194"/>
      <c r="BO52" s="194">
        <f t="shared" si="21"/>
        <v>200000</v>
      </c>
      <c r="BP52" s="194"/>
      <c r="BQ52" s="194"/>
      <c r="BR52" s="194"/>
      <c r="BS52" s="194">
        <f t="shared" si="22"/>
        <v>0</v>
      </c>
      <c r="BT52" s="194"/>
      <c r="BU52" s="194"/>
      <c r="BV52" s="194"/>
      <c r="BW52" s="194">
        <f t="shared" si="23"/>
        <v>0</v>
      </c>
      <c r="BX52" s="194"/>
      <c r="BY52" s="194"/>
      <c r="BZ52" s="194"/>
      <c r="CA52" s="194">
        <f t="shared" si="24"/>
        <v>0</v>
      </c>
      <c r="CB52" s="194"/>
      <c r="CC52" s="194"/>
      <c r="CD52" s="194"/>
      <c r="CE52" s="194">
        <f t="shared" si="25"/>
        <v>0</v>
      </c>
      <c r="CF52" s="194">
        <f t="shared" si="26"/>
        <v>200000</v>
      </c>
      <c r="CG52" s="169">
        <f t="shared" si="27"/>
        <v>200000</v>
      </c>
      <c r="CH52" s="169">
        <f t="shared" si="12"/>
        <v>0</v>
      </c>
      <c r="CJ52" s="169">
        <f t="shared" si="13"/>
        <v>0</v>
      </c>
    </row>
    <row r="53" spans="1:88" hidden="1" x14ac:dyDescent="0.2">
      <c r="D53" s="172">
        <v>2</v>
      </c>
      <c r="E53" s="172">
        <v>1</v>
      </c>
      <c r="F53" s="172">
        <v>1</v>
      </c>
      <c r="G53" s="172">
        <v>2</v>
      </c>
      <c r="H53" s="172">
        <v>3</v>
      </c>
      <c r="I53" s="173">
        <v>39</v>
      </c>
      <c r="J53" s="174" t="str">
        <f>VLOOKUP(CONCATENATE(D53,E53,F53,G53,H53,I53),'01. Administrativa'!$O$36:$P389,2,FALSE)</f>
        <v>Fideicomiso Guerrero Industrial</v>
      </c>
      <c r="K53" s="173"/>
      <c r="L53" s="175">
        <v>3</v>
      </c>
      <c r="M53" s="174" t="str">
        <f>VLOOKUP(CONCATENATE(L53),'02. Finalidad'!$O$3:$P$145,2,FALSE)</f>
        <v>DESARROLLO ECONÓMICO</v>
      </c>
      <c r="N53" s="175">
        <v>9</v>
      </c>
      <c r="O53" s="174" t="str">
        <f>VLOOKUP(CONCATENATE(L53,N53),'02. Finalidad'!$O$3:$P$145,2,FALSE)</f>
        <v>OTRAS INDUSTRIAS Y OTROS ASUNTOS ECONÓMICOS</v>
      </c>
      <c r="P53" s="175">
        <v>2</v>
      </c>
      <c r="Q53" s="174" t="str">
        <f>VLOOKUP(CONCATENATE(L53,N53,P53),'02. Finalidad'!$O$3:$P$145,2,FALSE)</f>
        <v>Otras Industrias</v>
      </c>
      <c r="R53" s="176">
        <v>1</v>
      </c>
      <c r="S53" s="174" t="str">
        <f>VLOOKUP('Presupuesto 2015'!R53,'03. Tipo Gasto'!$A$2:$B$4,2,FALSE)</f>
        <v>GASTO CORRIENTE</v>
      </c>
      <c r="T53" s="177">
        <v>4</v>
      </c>
      <c r="U53" s="174" t="str">
        <f>VLOOKUP('Presupuesto 2015'!T53,'04. Fuente Financiamiento'!$A$2:B$14,2,FALSE)</f>
        <v>Aportación Iniciativa Privada</v>
      </c>
      <c r="V53" s="178">
        <v>2</v>
      </c>
      <c r="W53" s="174" t="str">
        <f>VLOOKUP(CONCATENATE(V53),'06. Clasificación Programática'!$F$3:G$32,2,FALSE)</f>
        <v>DESEMPEÑO DE LAS FUNCIONES</v>
      </c>
      <c r="X53" s="178" t="s">
        <v>1775</v>
      </c>
      <c r="Y53" s="174" t="str">
        <f>VLOOKUP(CONCATENATE(V53,X53),'06. Clasificación Programática'!$F$3:G$32,2,FALSE)</f>
        <v>Promoción y fomento</v>
      </c>
      <c r="Z53" s="179">
        <v>3</v>
      </c>
      <c r="AA53" s="174" t="str">
        <f>VLOOKUP('Presupuesto 2015'!Z53,'07. Proyectos de Inversión'!$A$2:$B$11,2,FALSE)</f>
        <v>Infraestructura y Acciones para el Desarrollo Economico del Estado de Guerrero</v>
      </c>
      <c r="AB53" s="184">
        <v>3</v>
      </c>
      <c r="AC53" s="185">
        <v>3</v>
      </c>
      <c r="AD53" s="184">
        <v>9</v>
      </c>
      <c r="AE53" s="182">
        <v>8</v>
      </c>
      <c r="AF53" s="183" t="str">
        <f t="shared" si="40"/>
        <v>33908</v>
      </c>
      <c r="AG53" s="187" t="str">
        <f>VLOOKUP('Presupuesto 2015'!AF53,'5. COG Guerrero '!$K$2:$L1288,2,FALSE)</f>
        <v>Servicios Integrales</v>
      </c>
      <c r="AH53" s="184"/>
      <c r="AI53" s="188">
        <v>250000</v>
      </c>
      <c r="AJ53" s="193">
        <f t="shared" si="14"/>
        <v>20833.333333333332</v>
      </c>
      <c r="AK53" s="194"/>
      <c r="AL53" s="194"/>
      <c r="AM53" s="194">
        <f t="shared" si="28"/>
        <v>20833.333333333332</v>
      </c>
      <c r="AN53" s="194">
        <f t="shared" si="29"/>
        <v>20833.333333333332</v>
      </c>
      <c r="AO53" s="194"/>
      <c r="AP53" s="194"/>
      <c r="AQ53" s="194">
        <f t="shared" si="15"/>
        <v>20833.333333333332</v>
      </c>
      <c r="AR53" s="194">
        <f t="shared" si="30"/>
        <v>20833.333333333332</v>
      </c>
      <c r="AS53" s="194"/>
      <c r="AT53" s="194"/>
      <c r="AU53" s="194">
        <f t="shared" si="16"/>
        <v>20833.333333333332</v>
      </c>
      <c r="AV53" s="194">
        <f t="shared" si="31"/>
        <v>20833.333333333332</v>
      </c>
      <c r="AW53" s="194"/>
      <c r="AX53" s="194"/>
      <c r="AY53" s="194">
        <f t="shared" si="17"/>
        <v>20833.333333333332</v>
      </c>
      <c r="AZ53" s="194">
        <f t="shared" si="32"/>
        <v>20833.333333333332</v>
      </c>
      <c r="BA53" s="194"/>
      <c r="BB53" s="194"/>
      <c r="BC53" s="194">
        <f t="shared" si="18"/>
        <v>20833.333333333332</v>
      </c>
      <c r="BD53" s="194">
        <f t="shared" si="33"/>
        <v>20833.333333333332</v>
      </c>
      <c r="BE53" s="194"/>
      <c r="BF53" s="194"/>
      <c r="BG53" s="194">
        <f t="shared" si="19"/>
        <v>20833.333333333332</v>
      </c>
      <c r="BH53" s="194">
        <f t="shared" si="34"/>
        <v>20833.333333333332</v>
      </c>
      <c r="BI53" s="194"/>
      <c r="BJ53" s="194"/>
      <c r="BK53" s="194">
        <f t="shared" si="20"/>
        <v>20833.333333333332</v>
      </c>
      <c r="BL53" s="194">
        <f t="shared" si="35"/>
        <v>20833.333333333332</v>
      </c>
      <c r="BM53" s="194"/>
      <c r="BN53" s="194"/>
      <c r="BO53" s="194">
        <f t="shared" si="21"/>
        <v>20833.333333333332</v>
      </c>
      <c r="BP53" s="194">
        <f t="shared" si="36"/>
        <v>20833.333333333332</v>
      </c>
      <c r="BQ53" s="194"/>
      <c r="BR53" s="194"/>
      <c r="BS53" s="194">
        <f t="shared" si="22"/>
        <v>20833.333333333332</v>
      </c>
      <c r="BT53" s="194">
        <f t="shared" si="37"/>
        <v>20833.333333333332</v>
      </c>
      <c r="BU53" s="194"/>
      <c r="BV53" s="194"/>
      <c r="BW53" s="194">
        <f t="shared" si="23"/>
        <v>20833.333333333332</v>
      </c>
      <c r="BX53" s="194">
        <f t="shared" si="38"/>
        <v>20833.333333333332</v>
      </c>
      <c r="BY53" s="194"/>
      <c r="BZ53" s="194"/>
      <c r="CA53" s="194">
        <f t="shared" si="24"/>
        <v>20833.333333333332</v>
      </c>
      <c r="CB53" s="194">
        <f t="shared" si="39"/>
        <v>20833.333333333332</v>
      </c>
      <c r="CC53" s="194"/>
      <c r="CD53" s="194"/>
      <c r="CE53" s="194">
        <f t="shared" si="25"/>
        <v>20833.333333333332</v>
      </c>
      <c r="CF53" s="194">
        <f t="shared" si="26"/>
        <v>250000.00000000003</v>
      </c>
      <c r="CG53" s="169">
        <f t="shared" si="27"/>
        <v>250000.00000000003</v>
      </c>
      <c r="CH53" s="169">
        <f t="shared" si="12"/>
        <v>0</v>
      </c>
      <c r="CJ53" s="169">
        <f t="shared" si="13"/>
        <v>83333.333333333328</v>
      </c>
    </row>
    <row r="54" spans="1:88" hidden="1" x14ac:dyDescent="0.2">
      <c r="A54" s="5">
        <v>5101</v>
      </c>
      <c r="B54" s="5">
        <v>6</v>
      </c>
      <c r="C54" s="5">
        <v>1007</v>
      </c>
      <c r="D54" s="172">
        <v>2</v>
      </c>
      <c r="E54" s="172">
        <v>1</v>
      </c>
      <c r="F54" s="172">
        <v>1</v>
      </c>
      <c r="G54" s="172">
        <v>2</v>
      </c>
      <c r="H54" s="172">
        <v>3</v>
      </c>
      <c r="I54" s="173">
        <v>39</v>
      </c>
      <c r="J54" s="174" t="str">
        <f>VLOOKUP(CONCATENATE(D54,E54,F54,G54,H54,I54),'01. Administrativa'!$O$36:$P390,2,FALSE)</f>
        <v>Fideicomiso Guerrero Industrial</v>
      </c>
      <c r="K54" s="173"/>
      <c r="L54" s="175">
        <v>3</v>
      </c>
      <c r="M54" s="174" t="str">
        <f>VLOOKUP(CONCATENATE(L54),'02. Finalidad'!$O$3:$P$145,2,FALSE)</f>
        <v>DESARROLLO ECONÓMICO</v>
      </c>
      <c r="N54" s="175">
        <v>9</v>
      </c>
      <c r="O54" s="174" t="str">
        <f>VLOOKUP(CONCATENATE(L54,N54),'02. Finalidad'!$O$3:$P$145,2,FALSE)</f>
        <v>OTRAS INDUSTRIAS Y OTROS ASUNTOS ECONÓMICOS</v>
      </c>
      <c r="P54" s="175">
        <v>2</v>
      </c>
      <c r="Q54" s="174" t="str">
        <f>VLOOKUP(CONCATENATE(L54,N54,P54),'02. Finalidad'!$O$3:$P$145,2,FALSE)</f>
        <v>Otras Industrias</v>
      </c>
      <c r="R54" s="176">
        <v>1</v>
      </c>
      <c r="S54" s="174" t="str">
        <f>VLOOKUP('Presupuesto 2015'!R54,'03. Tipo Gasto'!$A$2:$B$4,2,FALSE)</f>
        <v>GASTO CORRIENTE</v>
      </c>
      <c r="T54" s="177">
        <v>3</v>
      </c>
      <c r="U54" s="174" t="str">
        <f>VLOOKUP('Presupuesto 2015'!T54,'04. Fuente Financiamiento'!$A$2:B$14,2,FALSE)</f>
        <v>Recurso Federal</v>
      </c>
      <c r="V54" s="178">
        <v>2</v>
      </c>
      <c r="W54" s="174" t="str">
        <f>VLOOKUP(CONCATENATE(V54),'06. Clasificación Programática'!$F$3:G$32,2,FALSE)</f>
        <v>DESEMPEÑO DE LAS FUNCIONES</v>
      </c>
      <c r="X54" s="178" t="s">
        <v>1775</v>
      </c>
      <c r="Y54" s="174" t="str">
        <f>VLOOKUP(CONCATENATE(V54,X54),'06. Clasificación Programática'!$F$3:G$32,2,FALSE)</f>
        <v>Promoción y fomento</v>
      </c>
      <c r="Z54" s="179">
        <v>3</v>
      </c>
      <c r="AA54" s="174" t="str">
        <f>VLOOKUP('Presupuesto 2015'!Z54,'07. Proyectos de Inversión'!$A$2:$B$11,2,FALSE)</f>
        <v>Infraestructura y Acciones para el Desarrollo Economico del Estado de Guerrero</v>
      </c>
      <c r="AB54" s="184">
        <v>3</v>
      </c>
      <c r="AC54" s="185">
        <v>3</v>
      </c>
      <c r="AD54" s="184">
        <v>9</v>
      </c>
      <c r="AE54" s="182">
        <v>8</v>
      </c>
      <c r="AF54" s="183" t="str">
        <f t="shared" si="40"/>
        <v>33908</v>
      </c>
      <c r="AG54" s="187" t="str">
        <f>VLOOKUP('Presupuesto 2015'!AF54,'5. COG Guerrero '!$K$2:$L1288,2,FALSE)</f>
        <v>Servicios Integrales</v>
      </c>
      <c r="AH54" s="184"/>
      <c r="AI54" s="188">
        <v>391264</v>
      </c>
      <c r="AJ54" s="193">
        <f t="shared" si="14"/>
        <v>32605.333333333332</v>
      </c>
      <c r="AK54" s="194"/>
      <c r="AL54" s="194"/>
      <c r="AM54" s="194">
        <f t="shared" si="28"/>
        <v>32605.333333333332</v>
      </c>
      <c r="AN54" s="194">
        <f t="shared" si="29"/>
        <v>32605.333333333332</v>
      </c>
      <c r="AO54" s="194"/>
      <c r="AP54" s="194"/>
      <c r="AQ54" s="194">
        <f t="shared" si="15"/>
        <v>32605.333333333332</v>
      </c>
      <c r="AR54" s="194">
        <f t="shared" si="30"/>
        <v>32605.333333333332</v>
      </c>
      <c r="AS54" s="194"/>
      <c r="AT54" s="194"/>
      <c r="AU54" s="194">
        <f t="shared" si="16"/>
        <v>32605.333333333332</v>
      </c>
      <c r="AV54" s="194">
        <f t="shared" si="31"/>
        <v>32605.333333333332</v>
      </c>
      <c r="AW54" s="194"/>
      <c r="AX54" s="194"/>
      <c r="AY54" s="194">
        <f t="shared" si="17"/>
        <v>32605.333333333332</v>
      </c>
      <c r="AZ54" s="194">
        <f t="shared" si="32"/>
        <v>32605.333333333332</v>
      </c>
      <c r="BA54" s="194"/>
      <c r="BB54" s="194"/>
      <c r="BC54" s="194">
        <f t="shared" si="18"/>
        <v>32605.333333333332</v>
      </c>
      <c r="BD54" s="194">
        <f t="shared" si="33"/>
        <v>32605.333333333332</v>
      </c>
      <c r="BE54" s="194"/>
      <c r="BF54" s="194"/>
      <c r="BG54" s="194">
        <f t="shared" si="19"/>
        <v>32605.333333333332</v>
      </c>
      <c r="BH54" s="194">
        <f t="shared" si="34"/>
        <v>32605.333333333332</v>
      </c>
      <c r="BI54" s="194"/>
      <c r="BJ54" s="194"/>
      <c r="BK54" s="194">
        <f t="shared" si="20"/>
        <v>32605.333333333332</v>
      </c>
      <c r="BL54" s="194">
        <f t="shared" si="35"/>
        <v>32605.333333333332</v>
      </c>
      <c r="BM54" s="194"/>
      <c r="BN54" s="194"/>
      <c r="BO54" s="194">
        <f t="shared" si="21"/>
        <v>32605.333333333332</v>
      </c>
      <c r="BP54" s="194">
        <f t="shared" si="36"/>
        <v>32605.333333333332</v>
      </c>
      <c r="BQ54" s="194"/>
      <c r="BR54" s="194"/>
      <c r="BS54" s="194">
        <f t="shared" si="22"/>
        <v>32605.333333333332</v>
      </c>
      <c r="BT54" s="194">
        <f t="shared" si="37"/>
        <v>32605.333333333332</v>
      </c>
      <c r="BU54" s="194"/>
      <c r="BV54" s="194"/>
      <c r="BW54" s="194">
        <f t="shared" si="23"/>
        <v>32605.333333333332</v>
      </c>
      <c r="BX54" s="194">
        <f t="shared" si="38"/>
        <v>32605.333333333332</v>
      </c>
      <c r="BY54" s="194"/>
      <c r="BZ54" s="194"/>
      <c r="CA54" s="194">
        <f t="shared" si="24"/>
        <v>32605.333333333332</v>
      </c>
      <c r="CB54" s="194">
        <f t="shared" si="39"/>
        <v>32605.333333333332</v>
      </c>
      <c r="CC54" s="194"/>
      <c r="CD54" s="194"/>
      <c r="CE54" s="194">
        <f t="shared" si="25"/>
        <v>32605.333333333332</v>
      </c>
      <c r="CF54" s="194">
        <f t="shared" si="26"/>
        <v>391263.99999999994</v>
      </c>
      <c r="CG54" s="169">
        <f t="shared" si="27"/>
        <v>391263.99999999994</v>
      </c>
      <c r="CH54" s="169">
        <f t="shared" si="12"/>
        <v>0</v>
      </c>
      <c r="CJ54" s="169">
        <f t="shared" si="13"/>
        <v>130421.33333333333</v>
      </c>
    </row>
    <row r="55" spans="1:88" hidden="1" x14ac:dyDescent="0.2">
      <c r="A55" s="5">
        <v>5101</v>
      </c>
      <c r="B55" s="5">
        <v>6</v>
      </c>
      <c r="C55" s="5">
        <v>1007</v>
      </c>
      <c r="D55" s="172">
        <v>2</v>
      </c>
      <c r="E55" s="172">
        <v>1</v>
      </c>
      <c r="F55" s="172">
        <v>1</v>
      </c>
      <c r="G55" s="172">
        <v>2</v>
      </c>
      <c r="H55" s="172">
        <v>3</v>
      </c>
      <c r="I55" s="173">
        <v>39</v>
      </c>
      <c r="J55" s="174" t="str">
        <f>VLOOKUP(CONCATENATE(D55,E55,F55,G55,H55,I55),'01. Administrativa'!$O$36:$P391,2,FALSE)</f>
        <v>Fideicomiso Guerrero Industrial</v>
      </c>
      <c r="K55" s="173"/>
      <c r="L55" s="175">
        <v>3</v>
      </c>
      <c r="M55" s="174" t="str">
        <f>VLOOKUP(CONCATENATE(L55),'02. Finalidad'!$O$3:$P$145,2,FALSE)</f>
        <v>DESARROLLO ECONÓMICO</v>
      </c>
      <c r="N55" s="175">
        <v>9</v>
      </c>
      <c r="O55" s="174" t="str">
        <f>VLOOKUP(CONCATENATE(L55,N55),'02. Finalidad'!$O$3:$P$145,2,FALSE)</f>
        <v>OTRAS INDUSTRIAS Y OTROS ASUNTOS ECONÓMICOS</v>
      </c>
      <c r="P55" s="175">
        <v>2</v>
      </c>
      <c r="Q55" s="174" t="str">
        <f>VLOOKUP(CONCATENATE(L55,N55,P55),'02. Finalidad'!$O$3:$P$145,2,FALSE)</f>
        <v>Otras Industrias</v>
      </c>
      <c r="R55" s="176">
        <v>1</v>
      </c>
      <c r="S55" s="174" t="str">
        <f>VLOOKUP('Presupuesto 2015'!R55,'03. Tipo Gasto'!$A$2:$B$4,2,FALSE)</f>
        <v>GASTO CORRIENTE</v>
      </c>
      <c r="T55" s="177">
        <v>4</v>
      </c>
      <c r="U55" s="174" t="str">
        <f>VLOOKUP('Presupuesto 2015'!T55,'04. Fuente Financiamiento'!$A$2:B$14,2,FALSE)</f>
        <v>Aportación Iniciativa Privada</v>
      </c>
      <c r="V55" s="178">
        <v>2</v>
      </c>
      <c r="W55" s="174" t="str">
        <f>VLOOKUP(CONCATENATE(V55),'06. Clasificación Programática'!$F$3:G$32,2,FALSE)</f>
        <v>DESEMPEÑO DE LAS FUNCIONES</v>
      </c>
      <c r="X55" s="178" t="s">
        <v>1775</v>
      </c>
      <c r="Y55" s="174" t="str">
        <f>VLOOKUP(CONCATENATE(V55,X55),'06. Clasificación Programática'!$F$3:G$32,2,FALSE)</f>
        <v>Promoción y fomento</v>
      </c>
      <c r="Z55" s="179">
        <v>3</v>
      </c>
      <c r="AA55" s="174" t="str">
        <f>VLOOKUP('Presupuesto 2015'!Z55,'07. Proyectos de Inversión'!$A$2:$B$11,2,FALSE)</f>
        <v>Infraestructura y Acciones para el Desarrollo Economico del Estado de Guerrero</v>
      </c>
      <c r="AB55" s="184">
        <v>3</v>
      </c>
      <c r="AC55" s="185">
        <v>3</v>
      </c>
      <c r="AD55" s="184">
        <v>9</v>
      </c>
      <c r="AE55" s="182">
        <v>8</v>
      </c>
      <c r="AF55" s="183" t="str">
        <f t="shared" si="40"/>
        <v>33908</v>
      </c>
      <c r="AG55" s="187" t="str">
        <f>VLOOKUP('Presupuesto 2015'!AF55,'5. COG Guerrero '!$K$2:$L1289,2,FALSE)</f>
        <v>Servicios Integrales</v>
      </c>
      <c r="AH55" s="184"/>
      <c r="AI55" s="188">
        <v>161256</v>
      </c>
      <c r="AJ55" s="193">
        <f t="shared" si="14"/>
        <v>13438</v>
      </c>
      <c r="AK55" s="194"/>
      <c r="AL55" s="194"/>
      <c r="AM55" s="194">
        <f t="shared" si="28"/>
        <v>13438</v>
      </c>
      <c r="AN55" s="194">
        <f t="shared" si="29"/>
        <v>13438</v>
      </c>
      <c r="AO55" s="194"/>
      <c r="AP55" s="194"/>
      <c r="AQ55" s="194">
        <f t="shared" si="15"/>
        <v>13438</v>
      </c>
      <c r="AR55" s="194">
        <f t="shared" si="30"/>
        <v>13438</v>
      </c>
      <c r="AS55" s="194"/>
      <c r="AT55" s="194"/>
      <c r="AU55" s="194">
        <f t="shared" si="16"/>
        <v>13438</v>
      </c>
      <c r="AV55" s="194">
        <f t="shared" si="31"/>
        <v>13438</v>
      </c>
      <c r="AW55" s="194"/>
      <c r="AX55" s="194"/>
      <c r="AY55" s="194">
        <f t="shared" si="17"/>
        <v>13438</v>
      </c>
      <c r="AZ55" s="194">
        <f t="shared" si="32"/>
        <v>13438</v>
      </c>
      <c r="BA55" s="194"/>
      <c r="BB55" s="194"/>
      <c r="BC55" s="194">
        <f t="shared" si="18"/>
        <v>13438</v>
      </c>
      <c r="BD55" s="194">
        <f t="shared" si="33"/>
        <v>13438</v>
      </c>
      <c r="BE55" s="194"/>
      <c r="BF55" s="194"/>
      <c r="BG55" s="194">
        <f t="shared" si="19"/>
        <v>13438</v>
      </c>
      <c r="BH55" s="194">
        <f t="shared" si="34"/>
        <v>13438</v>
      </c>
      <c r="BI55" s="194"/>
      <c r="BJ55" s="194"/>
      <c r="BK55" s="194">
        <f t="shared" si="20"/>
        <v>13438</v>
      </c>
      <c r="BL55" s="194">
        <f t="shared" si="35"/>
        <v>13438</v>
      </c>
      <c r="BM55" s="194"/>
      <c r="BN55" s="194"/>
      <c r="BO55" s="194">
        <f t="shared" si="21"/>
        <v>13438</v>
      </c>
      <c r="BP55" s="194">
        <f t="shared" si="36"/>
        <v>13438</v>
      </c>
      <c r="BQ55" s="194"/>
      <c r="BR55" s="194"/>
      <c r="BS55" s="194">
        <f t="shared" si="22"/>
        <v>13438</v>
      </c>
      <c r="BT55" s="194">
        <f t="shared" si="37"/>
        <v>13438</v>
      </c>
      <c r="BU55" s="194"/>
      <c r="BV55" s="194"/>
      <c r="BW55" s="194">
        <f t="shared" si="23"/>
        <v>13438</v>
      </c>
      <c r="BX55" s="194">
        <f t="shared" si="38"/>
        <v>13438</v>
      </c>
      <c r="BY55" s="194"/>
      <c r="BZ55" s="194"/>
      <c r="CA55" s="194">
        <f t="shared" si="24"/>
        <v>13438</v>
      </c>
      <c r="CB55" s="194">
        <f t="shared" si="39"/>
        <v>13438</v>
      </c>
      <c r="CC55" s="194"/>
      <c r="CD55" s="194"/>
      <c r="CE55" s="194">
        <f t="shared" si="25"/>
        <v>13438</v>
      </c>
      <c r="CF55" s="194">
        <f t="shared" si="26"/>
        <v>161256</v>
      </c>
      <c r="CG55" s="169">
        <f t="shared" si="27"/>
        <v>161256</v>
      </c>
      <c r="CH55" s="169">
        <f t="shared" si="12"/>
        <v>0</v>
      </c>
      <c r="CJ55" s="169">
        <f t="shared" si="13"/>
        <v>53752</v>
      </c>
    </row>
    <row r="56" spans="1:88" hidden="1" x14ac:dyDescent="0.2">
      <c r="D56" s="172">
        <v>2</v>
      </c>
      <c r="E56" s="172">
        <v>1</v>
      </c>
      <c r="F56" s="172">
        <v>1</v>
      </c>
      <c r="G56" s="172">
        <v>2</v>
      </c>
      <c r="H56" s="172">
        <v>3</v>
      </c>
      <c r="I56" s="173">
        <v>39</v>
      </c>
      <c r="J56" s="174" t="str">
        <f>VLOOKUP(CONCATENATE(D56,E56,F56,G56,H56,I56),'01. Administrativa'!$O$36:$P392,2,FALSE)</f>
        <v>Fideicomiso Guerrero Industrial</v>
      </c>
      <c r="K56" s="173"/>
      <c r="L56" s="175">
        <v>3</v>
      </c>
      <c r="M56" s="174" t="str">
        <f>VLOOKUP(CONCATENATE(L56),'02. Finalidad'!$O$3:$P$145,2,FALSE)</f>
        <v>DESARROLLO ECONÓMICO</v>
      </c>
      <c r="N56" s="175">
        <v>9</v>
      </c>
      <c r="O56" s="174" t="str">
        <f>VLOOKUP(CONCATENATE(L56,N56),'02. Finalidad'!$O$3:$P$145,2,FALSE)</f>
        <v>OTRAS INDUSTRIAS Y OTROS ASUNTOS ECONÓMICOS</v>
      </c>
      <c r="P56" s="175">
        <v>2</v>
      </c>
      <c r="Q56" s="174" t="str">
        <f>VLOOKUP(CONCATENATE(L56,N56,P56),'02. Finalidad'!$O$3:$P$145,2,FALSE)</f>
        <v>Otras Industrias</v>
      </c>
      <c r="R56" s="176">
        <v>1</v>
      </c>
      <c r="S56" s="174" t="str">
        <f>VLOOKUP('Presupuesto 2015'!R56,'03. Tipo Gasto'!$A$2:$B$4,2,FALSE)</f>
        <v>GASTO CORRIENTE</v>
      </c>
      <c r="T56" s="177">
        <v>3</v>
      </c>
      <c r="U56" s="174" t="str">
        <f>VLOOKUP('Presupuesto 2015'!T56,'04. Fuente Financiamiento'!$A$2:B$14,2,FALSE)</f>
        <v>Recurso Federal</v>
      </c>
      <c r="V56" s="178">
        <v>2</v>
      </c>
      <c r="W56" s="174" t="str">
        <f>VLOOKUP(CONCATENATE(V56),'06. Clasificación Programática'!$F$3:G$32,2,FALSE)</f>
        <v>DESEMPEÑO DE LAS FUNCIONES</v>
      </c>
      <c r="X56" s="178" t="s">
        <v>1763</v>
      </c>
      <c r="Y56" s="174" t="str">
        <f>VLOOKUP(CONCATENATE(V56,X56),'06. Clasificación Programática'!$F$3:G$32,2,FALSE)</f>
        <v>Proyectos de Inversión</v>
      </c>
      <c r="Z56" s="179">
        <v>3</v>
      </c>
      <c r="AA56" s="174" t="str">
        <f>VLOOKUP('Presupuesto 2015'!Z56,'07. Proyectos de Inversión'!$A$2:$B$11,2,FALSE)</f>
        <v>Infraestructura y Acciones para el Desarrollo Economico del Estado de Guerrero</v>
      </c>
      <c r="AB56" s="184">
        <v>6</v>
      </c>
      <c r="AC56" s="185">
        <v>2</v>
      </c>
      <c r="AD56" s="184">
        <v>2</v>
      </c>
      <c r="AE56" s="182">
        <v>6</v>
      </c>
      <c r="AF56" s="183" t="str">
        <f t="shared" si="40"/>
        <v>62206</v>
      </c>
      <c r="AG56" s="187" t="str">
        <f>VLOOKUP('Presupuesto 2015'!AF56,'5. COG Guerrero '!$K$2:$L1292,2,FALSE)</f>
        <v>Diversificación de servicios del restaurante Yopes.</v>
      </c>
      <c r="AH56" s="184"/>
      <c r="AI56" s="188">
        <v>1927000</v>
      </c>
      <c r="AJ56" s="193">
        <f t="shared" si="14"/>
        <v>160583.33333333334</v>
      </c>
      <c r="AK56" s="194"/>
      <c r="AL56" s="194"/>
      <c r="AM56" s="194">
        <f t="shared" si="28"/>
        <v>160583.33333333334</v>
      </c>
      <c r="AN56" s="194">
        <f t="shared" si="29"/>
        <v>160583.33333333334</v>
      </c>
      <c r="AO56" s="194"/>
      <c r="AP56" s="194"/>
      <c r="AQ56" s="194">
        <f t="shared" si="15"/>
        <v>160583.33333333334</v>
      </c>
      <c r="AR56" s="194">
        <f t="shared" si="30"/>
        <v>160583.33333333334</v>
      </c>
      <c r="AS56" s="194"/>
      <c r="AT56" s="194"/>
      <c r="AU56" s="194">
        <f t="shared" si="16"/>
        <v>160583.33333333334</v>
      </c>
      <c r="AV56" s="194">
        <f t="shared" si="31"/>
        <v>160583.33333333334</v>
      </c>
      <c r="AW56" s="194"/>
      <c r="AX56" s="194"/>
      <c r="AY56" s="194">
        <f t="shared" si="17"/>
        <v>160583.33333333334</v>
      </c>
      <c r="AZ56" s="194">
        <f t="shared" si="32"/>
        <v>160583.33333333334</v>
      </c>
      <c r="BA56" s="194"/>
      <c r="BB56" s="194"/>
      <c r="BC56" s="194">
        <f t="shared" si="18"/>
        <v>160583.33333333334</v>
      </c>
      <c r="BD56" s="194">
        <f t="shared" si="33"/>
        <v>160583.33333333334</v>
      </c>
      <c r="BE56" s="194"/>
      <c r="BF56" s="194"/>
      <c r="BG56" s="194">
        <f t="shared" si="19"/>
        <v>160583.33333333334</v>
      </c>
      <c r="BH56" s="194">
        <f t="shared" si="34"/>
        <v>160583.33333333334</v>
      </c>
      <c r="BI56" s="194"/>
      <c r="BJ56" s="194"/>
      <c r="BK56" s="194">
        <f t="shared" si="20"/>
        <v>160583.33333333334</v>
      </c>
      <c r="BL56" s="194">
        <f t="shared" si="35"/>
        <v>160583.33333333334</v>
      </c>
      <c r="BM56" s="194"/>
      <c r="BN56" s="194"/>
      <c r="BO56" s="194">
        <f t="shared" si="21"/>
        <v>160583.33333333334</v>
      </c>
      <c r="BP56" s="194">
        <f t="shared" si="36"/>
        <v>160583.33333333334</v>
      </c>
      <c r="BQ56" s="194"/>
      <c r="BR56" s="194"/>
      <c r="BS56" s="194">
        <f t="shared" si="22"/>
        <v>160583.33333333334</v>
      </c>
      <c r="BT56" s="194">
        <f t="shared" si="37"/>
        <v>160583.33333333334</v>
      </c>
      <c r="BU56" s="194"/>
      <c r="BV56" s="194"/>
      <c r="BW56" s="194">
        <f t="shared" si="23"/>
        <v>160583.33333333334</v>
      </c>
      <c r="BX56" s="194">
        <f t="shared" si="38"/>
        <v>160583.33333333334</v>
      </c>
      <c r="BY56" s="194"/>
      <c r="BZ56" s="194"/>
      <c r="CA56" s="194">
        <f t="shared" si="24"/>
        <v>160583.33333333334</v>
      </c>
      <c r="CB56" s="194">
        <f t="shared" si="39"/>
        <v>160583.33333333334</v>
      </c>
      <c r="CC56" s="194"/>
      <c r="CD56" s="194"/>
      <c r="CE56" s="194">
        <f t="shared" si="25"/>
        <v>160583.33333333334</v>
      </c>
      <c r="CF56" s="194">
        <f t="shared" si="26"/>
        <v>1926999.9999999998</v>
      </c>
      <c r="CG56" s="169">
        <f t="shared" si="27"/>
        <v>1926999.9999999998</v>
      </c>
      <c r="CH56" s="169">
        <f t="shared" si="12"/>
        <v>0</v>
      </c>
      <c r="CJ56" s="169">
        <f t="shared" si="13"/>
        <v>642333.33333333337</v>
      </c>
    </row>
    <row r="57" spans="1:88" hidden="1" x14ac:dyDescent="0.2">
      <c r="D57" s="172">
        <v>2</v>
      </c>
      <c r="E57" s="172">
        <v>1</v>
      </c>
      <c r="F57" s="172">
        <v>1</v>
      </c>
      <c r="G57" s="172">
        <v>2</v>
      </c>
      <c r="H57" s="172">
        <v>3</v>
      </c>
      <c r="I57" s="173">
        <v>39</v>
      </c>
      <c r="J57" s="174" t="str">
        <f>VLOOKUP(CONCATENATE(D57,E57,F57,G57,H57,I57),'01. Administrativa'!$O$36:$P393,2,FALSE)</f>
        <v>Fideicomiso Guerrero Industrial</v>
      </c>
      <c r="K57" s="173"/>
      <c r="L57" s="175">
        <v>3</v>
      </c>
      <c r="M57" s="174" t="str">
        <f>VLOOKUP(CONCATENATE(L57),'02. Finalidad'!$O$3:$P$145,2,FALSE)</f>
        <v>DESARROLLO ECONÓMICO</v>
      </c>
      <c r="N57" s="175">
        <v>9</v>
      </c>
      <c r="O57" s="174" t="str">
        <f>VLOOKUP(CONCATENATE(L57,N57),'02. Finalidad'!$O$3:$P$145,2,FALSE)</f>
        <v>OTRAS INDUSTRIAS Y OTROS ASUNTOS ECONÓMICOS</v>
      </c>
      <c r="P57" s="175">
        <v>2</v>
      </c>
      <c r="Q57" s="174" t="str">
        <f>VLOOKUP(CONCATENATE(L57,N57,P57),'02. Finalidad'!$O$3:$P$145,2,FALSE)</f>
        <v>Otras Industrias</v>
      </c>
      <c r="R57" s="176">
        <v>2</v>
      </c>
      <c r="S57" s="174" t="str">
        <f>VLOOKUP('Presupuesto 2015'!R57,'03. Tipo Gasto'!$A$2:$B$4,2,FALSE)</f>
        <v>GASTO DE CAPITAL</v>
      </c>
      <c r="T57" s="177">
        <v>2</v>
      </c>
      <c r="U57" s="174" t="str">
        <f>VLOOKUP('Presupuesto 2015'!T57,'04. Fuente Financiamiento'!$A$2:B$14,2,FALSE)</f>
        <v>SEFINA</v>
      </c>
      <c r="V57" s="178">
        <v>2</v>
      </c>
      <c r="W57" s="174" t="str">
        <f>VLOOKUP(CONCATENATE(V57),'06. Clasificación Programática'!$F$3:G$32,2,FALSE)</f>
        <v>DESEMPEÑO DE LAS FUNCIONES</v>
      </c>
      <c r="X57" s="178" t="s">
        <v>1763</v>
      </c>
      <c r="Y57" s="174" t="str">
        <f>VLOOKUP(CONCATENATE(V57,X57),'06. Clasificación Programática'!$F$3:G$32,2,FALSE)</f>
        <v>Proyectos de Inversión</v>
      </c>
      <c r="Z57" s="179">
        <v>3</v>
      </c>
      <c r="AA57" s="174" t="str">
        <f>VLOOKUP('Presupuesto 2015'!Z57,'07. Proyectos de Inversión'!$A$2:$B$11,2,FALSE)</f>
        <v>Infraestructura y Acciones para el Desarrollo Economico del Estado de Guerrero</v>
      </c>
      <c r="AB57" s="184">
        <v>6</v>
      </c>
      <c r="AC57" s="185">
        <v>2</v>
      </c>
      <c r="AD57" s="184">
        <v>2</v>
      </c>
      <c r="AE57" s="182">
        <v>6</v>
      </c>
      <c r="AF57" s="183" t="str">
        <f t="shared" si="40"/>
        <v>62206</v>
      </c>
      <c r="AG57" s="187" t="str">
        <f>VLOOKUP('Presupuesto 2015'!AF57,'5. COG Guerrero '!$K$2:$L1293,2,FALSE)</f>
        <v>Diversificación de servicios del restaurante Yopes.</v>
      </c>
      <c r="AH57" s="184"/>
      <c r="AI57" s="188">
        <v>203000</v>
      </c>
      <c r="AJ57" s="193">
        <f t="shared" si="14"/>
        <v>16916.666666666668</v>
      </c>
      <c r="AK57" s="194"/>
      <c r="AL57" s="194"/>
      <c r="AM57" s="194">
        <f t="shared" si="28"/>
        <v>16916.666666666668</v>
      </c>
      <c r="AN57" s="194">
        <f t="shared" si="29"/>
        <v>16916.666666666668</v>
      </c>
      <c r="AO57" s="194"/>
      <c r="AP57" s="194"/>
      <c r="AQ57" s="194">
        <f t="shared" si="15"/>
        <v>16916.666666666668</v>
      </c>
      <c r="AR57" s="194">
        <f t="shared" si="30"/>
        <v>16916.666666666668</v>
      </c>
      <c r="AS57" s="194"/>
      <c r="AT57" s="194"/>
      <c r="AU57" s="194">
        <f t="shared" si="16"/>
        <v>16916.666666666668</v>
      </c>
      <c r="AV57" s="194">
        <f t="shared" si="31"/>
        <v>16916.666666666668</v>
      </c>
      <c r="AW57" s="194"/>
      <c r="AX57" s="194"/>
      <c r="AY57" s="194">
        <f t="shared" si="17"/>
        <v>16916.666666666668</v>
      </c>
      <c r="AZ57" s="194">
        <f t="shared" si="32"/>
        <v>16916.666666666668</v>
      </c>
      <c r="BA57" s="194"/>
      <c r="BB57" s="194"/>
      <c r="BC57" s="194">
        <f t="shared" si="18"/>
        <v>16916.666666666668</v>
      </c>
      <c r="BD57" s="194">
        <f t="shared" si="33"/>
        <v>16916.666666666668</v>
      </c>
      <c r="BE57" s="194"/>
      <c r="BF57" s="194"/>
      <c r="BG57" s="194">
        <f t="shared" si="19"/>
        <v>16916.666666666668</v>
      </c>
      <c r="BH57" s="194">
        <f t="shared" si="34"/>
        <v>16916.666666666668</v>
      </c>
      <c r="BI57" s="194"/>
      <c r="BJ57" s="194"/>
      <c r="BK57" s="194">
        <f t="shared" si="20"/>
        <v>16916.666666666668</v>
      </c>
      <c r="BL57" s="194">
        <f t="shared" si="35"/>
        <v>16916.666666666668</v>
      </c>
      <c r="BM57" s="194"/>
      <c r="BN57" s="194"/>
      <c r="BO57" s="194">
        <f t="shared" si="21"/>
        <v>16916.666666666668</v>
      </c>
      <c r="BP57" s="194">
        <f t="shared" si="36"/>
        <v>16916.666666666668</v>
      </c>
      <c r="BQ57" s="194"/>
      <c r="BR57" s="194"/>
      <c r="BS57" s="194">
        <f t="shared" si="22"/>
        <v>16916.666666666668</v>
      </c>
      <c r="BT57" s="194">
        <f t="shared" si="37"/>
        <v>16916.666666666668</v>
      </c>
      <c r="BU57" s="194"/>
      <c r="BV57" s="194"/>
      <c r="BW57" s="194">
        <f t="shared" si="23"/>
        <v>16916.666666666668</v>
      </c>
      <c r="BX57" s="194">
        <f t="shared" si="38"/>
        <v>16916.666666666668</v>
      </c>
      <c r="BY57" s="194"/>
      <c r="BZ57" s="194"/>
      <c r="CA57" s="194">
        <f t="shared" si="24"/>
        <v>16916.666666666668</v>
      </c>
      <c r="CB57" s="194">
        <f t="shared" si="39"/>
        <v>16916.666666666668</v>
      </c>
      <c r="CC57" s="194"/>
      <c r="CD57" s="194"/>
      <c r="CE57" s="194">
        <f t="shared" si="25"/>
        <v>16916.666666666668</v>
      </c>
      <c r="CF57" s="194">
        <f t="shared" si="26"/>
        <v>202999.99999999997</v>
      </c>
      <c r="CG57" s="169">
        <f t="shared" si="27"/>
        <v>202999.99999999997</v>
      </c>
      <c r="CH57" s="169">
        <f t="shared" si="12"/>
        <v>0</v>
      </c>
      <c r="CJ57" s="169">
        <f t="shared" si="13"/>
        <v>67666.666666666672</v>
      </c>
    </row>
    <row r="58" spans="1:88" hidden="1" x14ac:dyDescent="0.2">
      <c r="D58" s="172">
        <v>2</v>
      </c>
      <c r="E58" s="172">
        <v>1</v>
      </c>
      <c r="F58" s="172">
        <v>1</v>
      </c>
      <c r="G58" s="172">
        <v>2</v>
      </c>
      <c r="H58" s="172">
        <v>3</v>
      </c>
      <c r="I58" s="173">
        <v>39</v>
      </c>
      <c r="J58" s="174" t="str">
        <f>VLOOKUP(CONCATENATE(D58,E58,F58,G58,H58,I58),'01. Administrativa'!$O$36:$P394,2,FALSE)</f>
        <v>Fideicomiso Guerrero Industrial</v>
      </c>
      <c r="K58" s="173"/>
      <c r="L58" s="175">
        <v>3</v>
      </c>
      <c r="M58" s="174" t="str">
        <f>VLOOKUP(CONCATENATE(L58),'02. Finalidad'!$O$3:$P$145,2,FALSE)</f>
        <v>DESARROLLO ECONÓMICO</v>
      </c>
      <c r="N58" s="175">
        <v>9</v>
      </c>
      <c r="O58" s="174" t="str">
        <f>VLOOKUP(CONCATENATE(L58,N58),'02. Finalidad'!$O$3:$P$145,2,FALSE)</f>
        <v>OTRAS INDUSTRIAS Y OTROS ASUNTOS ECONÓMICOS</v>
      </c>
      <c r="P58" s="175">
        <v>2</v>
      </c>
      <c r="Q58" s="174" t="str">
        <f>VLOOKUP(CONCATENATE(L58,N58,P58),'02. Finalidad'!$O$3:$P$145,2,FALSE)</f>
        <v>Otras Industrias</v>
      </c>
      <c r="R58" s="176">
        <v>2</v>
      </c>
      <c r="S58" s="174" t="str">
        <f>VLOOKUP('Presupuesto 2015'!R58,'03. Tipo Gasto'!$A$2:$B$4,2,FALSE)</f>
        <v>GASTO DE CAPITAL</v>
      </c>
      <c r="T58" s="177">
        <v>4</v>
      </c>
      <c r="U58" s="174" t="str">
        <f>VLOOKUP('Presupuesto 2015'!T58,'04. Fuente Financiamiento'!$A$2:B$14,2,FALSE)</f>
        <v>Aportación Iniciativa Privada</v>
      </c>
      <c r="V58" s="178">
        <v>2</v>
      </c>
      <c r="W58" s="174" t="str">
        <f>VLOOKUP(CONCATENATE(V58),'06. Clasificación Programática'!$F$3:G$32,2,FALSE)</f>
        <v>DESEMPEÑO DE LAS FUNCIONES</v>
      </c>
      <c r="X58" s="178" t="s">
        <v>1763</v>
      </c>
      <c r="Y58" s="174" t="str">
        <f>VLOOKUP(CONCATENATE(V58,X58),'06. Clasificación Programática'!$F$3:G$32,2,FALSE)</f>
        <v>Proyectos de Inversión</v>
      </c>
      <c r="Z58" s="179">
        <v>3</v>
      </c>
      <c r="AA58" s="174" t="str">
        <f>VLOOKUP('Presupuesto 2015'!Z58,'07. Proyectos de Inversión'!$A$2:$B$11,2,FALSE)</f>
        <v>Infraestructura y Acciones para el Desarrollo Economico del Estado de Guerrero</v>
      </c>
      <c r="AB58" s="184">
        <v>6</v>
      </c>
      <c r="AC58" s="185">
        <v>2</v>
      </c>
      <c r="AD58" s="184">
        <v>2</v>
      </c>
      <c r="AE58" s="182">
        <v>6</v>
      </c>
      <c r="AF58" s="183" t="str">
        <f t="shared" si="40"/>
        <v>62206</v>
      </c>
      <c r="AG58" s="187" t="str">
        <f>VLOOKUP('Presupuesto 2015'!AF58,'5. COG Guerrero '!$K$2:$L1294,2,FALSE)</f>
        <v>Diversificación de servicios del restaurante Yopes.</v>
      </c>
      <c r="AH58" s="184"/>
      <c r="AI58" s="188">
        <v>900000</v>
      </c>
      <c r="AJ58" s="193">
        <f t="shared" si="14"/>
        <v>75000</v>
      </c>
      <c r="AK58" s="194"/>
      <c r="AL58" s="194"/>
      <c r="AM58" s="194">
        <f t="shared" si="28"/>
        <v>75000</v>
      </c>
      <c r="AN58" s="194">
        <f t="shared" si="29"/>
        <v>75000</v>
      </c>
      <c r="AO58" s="194"/>
      <c r="AP58" s="194"/>
      <c r="AQ58" s="194">
        <f t="shared" si="15"/>
        <v>75000</v>
      </c>
      <c r="AR58" s="194">
        <f t="shared" si="30"/>
        <v>75000</v>
      </c>
      <c r="AS58" s="194"/>
      <c r="AT58" s="194"/>
      <c r="AU58" s="194">
        <f t="shared" si="16"/>
        <v>75000</v>
      </c>
      <c r="AV58" s="194">
        <f t="shared" si="31"/>
        <v>75000</v>
      </c>
      <c r="AW58" s="194"/>
      <c r="AX58" s="194"/>
      <c r="AY58" s="194">
        <f t="shared" si="17"/>
        <v>75000</v>
      </c>
      <c r="AZ58" s="194">
        <f t="shared" si="32"/>
        <v>75000</v>
      </c>
      <c r="BA58" s="194"/>
      <c r="BB58" s="194"/>
      <c r="BC58" s="194">
        <f t="shared" si="18"/>
        <v>75000</v>
      </c>
      <c r="BD58" s="194">
        <f t="shared" si="33"/>
        <v>75000</v>
      </c>
      <c r="BE58" s="194"/>
      <c r="BF58" s="194"/>
      <c r="BG58" s="194">
        <f t="shared" si="19"/>
        <v>75000</v>
      </c>
      <c r="BH58" s="194">
        <f t="shared" si="34"/>
        <v>75000</v>
      </c>
      <c r="BI58" s="194"/>
      <c r="BJ58" s="194"/>
      <c r="BK58" s="194">
        <f t="shared" si="20"/>
        <v>75000</v>
      </c>
      <c r="BL58" s="194">
        <f t="shared" si="35"/>
        <v>75000</v>
      </c>
      <c r="BM58" s="194"/>
      <c r="BN58" s="194"/>
      <c r="BO58" s="194">
        <f t="shared" si="21"/>
        <v>75000</v>
      </c>
      <c r="BP58" s="194">
        <f t="shared" si="36"/>
        <v>75000</v>
      </c>
      <c r="BQ58" s="194"/>
      <c r="BR58" s="194"/>
      <c r="BS58" s="194">
        <f t="shared" si="22"/>
        <v>75000</v>
      </c>
      <c r="BT58" s="194">
        <f t="shared" si="37"/>
        <v>75000</v>
      </c>
      <c r="BU58" s="194"/>
      <c r="BV58" s="194"/>
      <c r="BW58" s="194">
        <f t="shared" si="23"/>
        <v>75000</v>
      </c>
      <c r="BX58" s="194">
        <f t="shared" si="38"/>
        <v>75000</v>
      </c>
      <c r="BY58" s="194"/>
      <c r="BZ58" s="194"/>
      <c r="CA58" s="194">
        <f t="shared" si="24"/>
        <v>75000</v>
      </c>
      <c r="CB58" s="194">
        <f t="shared" si="39"/>
        <v>75000</v>
      </c>
      <c r="CC58" s="194"/>
      <c r="CD58" s="194"/>
      <c r="CE58" s="194">
        <f t="shared" si="25"/>
        <v>75000</v>
      </c>
      <c r="CF58" s="194">
        <f t="shared" si="26"/>
        <v>900000</v>
      </c>
      <c r="CG58" s="169">
        <f t="shared" si="27"/>
        <v>900000</v>
      </c>
      <c r="CH58" s="169">
        <f t="shared" si="12"/>
        <v>0</v>
      </c>
      <c r="CJ58" s="169">
        <f t="shared" si="13"/>
        <v>300000</v>
      </c>
    </row>
    <row r="59" spans="1:88" hidden="1" x14ac:dyDescent="0.2">
      <c r="A59" s="5">
        <v>5101</v>
      </c>
      <c r="B59" s="5">
        <v>6</v>
      </c>
      <c r="C59" s="5">
        <v>1014</v>
      </c>
      <c r="D59" s="172">
        <v>2</v>
      </c>
      <c r="E59" s="172">
        <v>1</v>
      </c>
      <c r="F59" s="172">
        <v>1</v>
      </c>
      <c r="G59" s="172">
        <v>2</v>
      </c>
      <c r="H59" s="172">
        <v>3</v>
      </c>
      <c r="I59" s="173">
        <v>39</v>
      </c>
      <c r="J59" s="174" t="str">
        <f>VLOOKUP(CONCATENATE(D59,E59,F59,G59,H59,I59),'01. Administrativa'!$O$36:$P395,2,FALSE)</f>
        <v>Fideicomiso Guerrero Industrial</v>
      </c>
      <c r="K59" s="173"/>
      <c r="L59" s="175">
        <v>3</v>
      </c>
      <c r="M59" s="174" t="str">
        <f>VLOOKUP(CONCATENATE(L59),'02. Finalidad'!$O$3:$P$145,2,FALSE)</f>
        <v>DESARROLLO ECONÓMICO</v>
      </c>
      <c r="N59" s="175">
        <v>9</v>
      </c>
      <c r="O59" s="174" t="str">
        <f>VLOOKUP(CONCATENATE(L59,N59),'02. Finalidad'!$O$3:$P$145,2,FALSE)</f>
        <v>OTRAS INDUSTRIAS Y OTROS ASUNTOS ECONÓMICOS</v>
      </c>
      <c r="P59" s="175">
        <v>2</v>
      </c>
      <c r="Q59" s="174" t="str">
        <f>VLOOKUP(CONCATENATE(L59,N59,P59),'02. Finalidad'!$O$3:$P$145,2,FALSE)</f>
        <v>Otras Industrias</v>
      </c>
      <c r="R59" s="176">
        <v>2</v>
      </c>
      <c r="S59" s="174" t="str">
        <f>VLOOKUP('Presupuesto 2015'!R59,'03. Tipo Gasto'!$A$2:$B$4,2,FALSE)</f>
        <v>GASTO DE CAPITAL</v>
      </c>
      <c r="T59" s="177">
        <v>3</v>
      </c>
      <c r="U59" s="174" t="str">
        <f>VLOOKUP('Presupuesto 2015'!T59,'04. Fuente Financiamiento'!$A$2:B$14,2,FALSE)</f>
        <v>Recurso Federal</v>
      </c>
      <c r="V59" s="178">
        <v>2</v>
      </c>
      <c r="W59" s="174" t="str">
        <f>VLOOKUP(CONCATENATE(V59),'06. Clasificación Programática'!$F$3:G$32,2,FALSE)</f>
        <v>DESEMPEÑO DE LAS FUNCIONES</v>
      </c>
      <c r="X59" s="178" t="s">
        <v>1763</v>
      </c>
      <c r="Y59" s="174" t="str">
        <f>VLOOKUP(CONCATENATE(V59,X59),'06. Clasificación Programática'!$F$3:G$32,2,FALSE)</f>
        <v>Proyectos de Inversión</v>
      </c>
      <c r="Z59" s="179">
        <v>3</v>
      </c>
      <c r="AA59" s="174" t="str">
        <f>VLOOKUP('Presupuesto 2015'!Z59,'07. Proyectos de Inversión'!$A$2:$B$11,2,FALSE)</f>
        <v>Infraestructura y Acciones para el Desarrollo Economico del Estado de Guerrero</v>
      </c>
      <c r="AB59" s="184">
        <v>6</v>
      </c>
      <c r="AC59" s="185">
        <v>2</v>
      </c>
      <c r="AD59" s="184">
        <v>2</v>
      </c>
      <c r="AE59" s="182">
        <v>7</v>
      </c>
      <c r="AF59" s="183" t="str">
        <f t="shared" si="40"/>
        <v>62207</v>
      </c>
      <c r="AG59" s="187" t="str">
        <f>VLOOKUP('Presupuesto 2015'!AF59,'5. COG Guerrero '!$K$2:$L1292,2,FALSE)</f>
        <v>Modernización en equipamiento para fortalecer la competitividad en congelados nutrimich.</v>
      </c>
      <c r="AH59" s="184"/>
      <c r="AI59" s="188">
        <v>871666.94</v>
      </c>
      <c r="AJ59" s="193">
        <f t="shared" si="14"/>
        <v>72638.911666666667</v>
      </c>
      <c r="AK59" s="194"/>
      <c r="AL59" s="194"/>
      <c r="AM59" s="194">
        <f t="shared" si="28"/>
        <v>72638.911666666667</v>
      </c>
      <c r="AN59" s="194">
        <f t="shared" si="29"/>
        <v>72638.911666666667</v>
      </c>
      <c r="AO59" s="194"/>
      <c r="AP59" s="194"/>
      <c r="AQ59" s="194">
        <f t="shared" si="15"/>
        <v>72638.911666666667</v>
      </c>
      <c r="AR59" s="194">
        <f t="shared" si="30"/>
        <v>72638.911666666667</v>
      </c>
      <c r="AS59" s="194"/>
      <c r="AT59" s="194"/>
      <c r="AU59" s="194">
        <f t="shared" si="16"/>
        <v>72638.911666666667</v>
      </c>
      <c r="AV59" s="194">
        <f t="shared" si="31"/>
        <v>72638.911666666667</v>
      </c>
      <c r="AW59" s="194"/>
      <c r="AX59" s="194"/>
      <c r="AY59" s="194">
        <f t="shared" si="17"/>
        <v>72638.911666666667</v>
      </c>
      <c r="AZ59" s="194">
        <f t="shared" si="32"/>
        <v>72638.911666666667</v>
      </c>
      <c r="BA59" s="194"/>
      <c r="BB59" s="194"/>
      <c r="BC59" s="194">
        <f t="shared" si="18"/>
        <v>72638.911666666667</v>
      </c>
      <c r="BD59" s="194">
        <f t="shared" si="33"/>
        <v>72638.911666666667</v>
      </c>
      <c r="BE59" s="194"/>
      <c r="BF59" s="194"/>
      <c r="BG59" s="194">
        <f t="shared" si="19"/>
        <v>72638.911666666667</v>
      </c>
      <c r="BH59" s="194">
        <f t="shared" si="34"/>
        <v>72638.911666666667</v>
      </c>
      <c r="BI59" s="194"/>
      <c r="BJ59" s="194"/>
      <c r="BK59" s="194">
        <f t="shared" si="20"/>
        <v>72638.911666666667</v>
      </c>
      <c r="BL59" s="194">
        <f t="shared" si="35"/>
        <v>72638.911666666667</v>
      </c>
      <c r="BM59" s="194"/>
      <c r="BN59" s="194"/>
      <c r="BO59" s="194">
        <f t="shared" si="21"/>
        <v>72638.911666666667</v>
      </c>
      <c r="BP59" s="194">
        <f t="shared" si="36"/>
        <v>72638.911666666667</v>
      </c>
      <c r="BQ59" s="194"/>
      <c r="BR59" s="194"/>
      <c r="BS59" s="194">
        <f t="shared" si="22"/>
        <v>72638.911666666667</v>
      </c>
      <c r="BT59" s="194">
        <f t="shared" si="37"/>
        <v>72638.911666666667</v>
      </c>
      <c r="BU59" s="194"/>
      <c r="BV59" s="194"/>
      <c r="BW59" s="194">
        <f t="shared" si="23"/>
        <v>72638.911666666667</v>
      </c>
      <c r="BX59" s="194">
        <f t="shared" si="38"/>
        <v>72638.911666666667</v>
      </c>
      <c r="BY59" s="194"/>
      <c r="BZ59" s="194"/>
      <c r="CA59" s="194">
        <f t="shared" si="24"/>
        <v>72638.911666666667</v>
      </c>
      <c r="CB59" s="194">
        <f t="shared" si="39"/>
        <v>72638.911666666667</v>
      </c>
      <c r="CC59" s="194"/>
      <c r="CD59" s="194"/>
      <c r="CE59" s="194">
        <f t="shared" si="25"/>
        <v>72638.911666666667</v>
      </c>
      <c r="CF59" s="194">
        <f t="shared" si="26"/>
        <v>871666.93999999983</v>
      </c>
      <c r="CG59" s="169">
        <f t="shared" si="27"/>
        <v>871666.93999999983</v>
      </c>
      <c r="CH59" s="169">
        <f t="shared" si="12"/>
        <v>0</v>
      </c>
      <c r="CJ59" s="169">
        <f t="shared" si="13"/>
        <v>290555.64666666667</v>
      </c>
    </row>
    <row r="60" spans="1:88" hidden="1" x14ac:dyDescent="0.2">
      <c r="A60" s="5">
        <v>5101</v>
      </c>
      <c r="B60" s="5">
        <v>7</v>
      </c>
      <c r="C60" s="5">
        <v>1003</v>
      </c>
      <c r="D60" s="172">
        <v>2</v>
      </c>
      <c r="E60" s="172">
        <v>1</v>
      </c>
      <c r="F60" s="172">
        <v>1</v>
      </c>
      <c r="G60" s="172">
        <v>2</v>
      </c>
      <c r="H60" s="172">
        <v>3</v>
      </c>
      <c r="I60" s="173">
        <v>39</v>
      </c>
      <c r="J60" s="174" t="str">
        <f>VLOOKUP(CONCATENATE(D60,E60,F60,G60,H60,I60),'01. Administrativa'!$O$36:$P396,2,FALSE)</f>
        <v>Fideicomiso Guerrero Industrial</v>
      </c>
      <c r="K60" s="173"/>
      <c r="L60" s="175">
        <v>3</v>
      </c>
      <c r="M60" s="174" t="str">
        <f>VLOOKUP(CONCATENATE(L60),'02. Finalidad'!$O$3:$P$145,2,FALSE)</f>
        <v>DESARROLLO ECONÓMICO</v>
      </c>
      <c r="N60" s="175">
        <v>9</v>
      </c>
      <c r="O60" s="174" t="str">
        <f>VLOOKUP(CONCATENATE(L60,N60),'02. Finalidad'!$O$3:$P$145,2,FALSE)</f>
        <v>OTRAS INDUSTRIAS Y OTROS ASUNTOS ECONÓMICOS</v>
      </c>
      <c r="P60" s="175">
        <v>2</v>
      </c>
      <c r="Q60" s="174" t="str">
        <f>VLOOKUP(CONCATENATE(L60,N60,P60),'02. Finalidad'!$O$3:$P$145,2,FALSE)</f>
        <v>Otras Industrias</v>
      </c>
      <c r="R60" s="176">
        <v>2</v>
      </c>
      <c r="S60" s="174" t="str">
        <f>VLOOKUP('Presupuesto 2015'!R60,'03. Tipo Gasto'!$A$2:$B$4,2,FALSE)</f>
        <v>GASTO DE CAPITAL</v>
      </c>
      <c r="T60" s="177">
        <v>4</v>
      </c>
      <c r="U60" s="174" t="str">
        <f>VLOOKUP('Presupuesto 2015'!T60,'04. Fuente Financiamiento'!$A$2:B$14,2,FALSE)</f>
        <v>Aportación Iniciativa Privada</v>
      </c>
      <c r="V60" s="178">
        <v>2</v>
      </c>
      <c r="W60" s="174" t="str">
        <f>VLOOKUP(CONCATENATE(V60),'06. Clasificación Programática'!$F$3:G$32,2,FALSE)</f>
        <v>DESEMPEÑO DE LAS FUNCIONES</v>
      </c>
      <c r="X60" s="178" t="s">
        <v>1763</v>
      </c>
      <c r="Y60" s="174" t="str">
        <f>VLOOKUP(CONCATENATE(V60,X60),'06. Clasificación Programática'!$F$3:G$32,2,FALSE)</f>
        <v>Proyectos de Inversión</v>
      </c>
      <c r="Z60" s="179">
        <v>3</v>
      </c>
      <c r="AA60" s="174" t="str">
        <f>VLOOKUP('Presupuesto 2015'!Z60,'07. Proyectos de Inversión'!$A$2:$B$11,2,FALSE)</f>
        <v>Infraestructura y Acciones para el Desarrollo Economico del Estado de Guerrero</v>
      </c>
      <c r="AB60" s="184">
        <v>6</v>
      </c>
      <c r="AC60" s="185">
        <v>2</v>
      </c>
      <c r="AD60" s="184">
        <v>2</v>
      </c>
      <c r="AE60" s="182">
        <v>7</v>
      </c>
      <c r="AF60" s="183" t="str">
        <f t="shared" si="40"/>
        <v>62207</v>
      </c>
      <c r="AG60" s="187" t="str">
        <f>VLOOKUP('Presupuesto 2015'!AF60,'5. COG Guerrero '!$K$2:$L1293,2,FALSE)</f>
        <v>Modernización en equipamiento para fortalecer la competitividad en congelados nutrimich.</v>
      </c>
      <c r="AH60" s="184"/>
      <c r="AI60" s="188">
        <v>384142.59</v>
      </c>
      <c r="AJ60" s="193">
        <f t="shared" si="14"/>
        <v>32011.882500000003</v>
      </c>
      <c r="AK60" s="194"/>
      <c r="AL60" s="194"/>
      <c r="AM60" s="194">
        <f t="shared" si="28"/>
        <v>32011.882500000003</v>
      </c>
      <c r="AN60" s="194">
        <f t="shared" si="29"/>
        <v>32011.882500000003</v>
      </c>
      <c r="AO60" s="194"/>
      <c r="AP60" s="194"/>
      <c r="AQ60" s="194">
        <f t="shared" si="15"/>
        <v>32011.882500000003</v>
      </c>
      <c r="AR60" s="194">
        <f t="shared" si="30"/>
        <v>32011.882500000003</v>
      </c>
      <c r="AS60" s="194"/>
      <c r="AT60" s="194"/>
      <c r="AU60" s="194">
        <f t="shared" si="16"/>
        <v>32011.882500000003</v>
      </c>
      <c r="AV60" s="194">
        <f t="shared" si="31"/>
        <v>32011.882500000003</v>
      </c>
      <c r="AW60" s="194"/>
      <c r="AX60" s="194"/>
      <c r="AY60" s="194">
        <f t="shared" si="17"/>
        <v>32011.882500000003</v>
      </c>
      <c r="AZ60" s="194">
        <f t="shared" si="32"/>
        <v>32011.882500000003</v>
      </c>
      <c r="BA60" s="194"/>
      <c r="BB60" s="194"/>
      <c r="BC60" s="194">
        <f t="shared" si="18"/>
        <v>32011.882500000003</v>
      </c>
      <c r="BD60" s="194">
        <f t="shared" si="33"/>
        <v>32011.882500000003</v>
      </c>
      <c r="BE60" s="194"/>
      <c r="BF60" s="194"/>
      <c r="BG60" s="194">
        <f t="shared" si="19"/>
        <v>32011.882500000003</v>
      </c>
      <c r="BH60" s="194">
        <f t="shared" si="34"/>
        <v>32011.882500000003</v>
      </c>
      <c r="BI60" s="194"/>
      <c r="BJ60" s="194"/>
      <c r="BK60" s="194">
        <f t="shared" si="20"/>
        <v>32011.882500000003</v>
      </c>
      <c r="BL60" s="194">
        <f t="shared" si="35"/>
        <v>32011.882500000003</v>
      </c>
      <c r="BM60" s="194"/>
      <c r="BN60" s="194"/>
      <c r="BO60" s="194">
        <f t="shared" si="21"/>
        <v>32011.882500000003</v>
      </c>
      <c r="BP60" s="194">
        <f t="shared" si="36"/>
        <v>32011.882500000003</v>
      </c>
      <c r="BQ60" s="194"/>
      <c r="BR60" s="194"/>
      <c r="BS60" s="194">
        <f t="shared" si="22"/>
        <v>32011.882500000003</v>
      </c>
      <c r="BT60" s="194">
        <f t="shared" si="37"/>
        <v>32011.882500000003</v>
      </c>
      <c r="BU60" s="194"/>
      <c r="BV60" s="194"/>
      <c r="BW60" s="194">
        <f t="shared" si="23"/>
        <v>32011.882500000003</v>
      </c>
      <c r="BX60" s="194">
        <f t="shared" si="38"/>
        <v>32011.882500000003</v>
      </c>
      <c r="BY60" s="194"/>
      <c r="BZ60" s="194"/>
      <c r="CA60" s="194">
        <f t="shared" si="24"/>
        <v>32011.882500000003</v>
      </c>
      <c r="CB60" s="194">
        <f t="shared" si="39"/>
        <v>32011.882500000003</v>
      </c>
      <c r="CC60" s="194"/>
      <c r="CD60" s="194"/>
      <c r="CE60" s="194">
        <f t="shared" si="25"/>
        <v>32011.882500000003</v>
      </c>
      <c r="CF60" s="194">
        <f t="shared" si="26"/>
        <v>384142.59</v>
      </c>
      <c r="CG60" s="169">
        <f t="shared" si="27"/>
        <v>384142.59</v>
      </c>
      <c r="CH60" s="169">
        <f t="shared" si="12"/>
        <v>0</v>
      </c>
      <c r="CJ60" s="169">
        <f t="shared" si="13"/>
        <v>128047.53000000001</v>
      </c>
    </row>
    <row r="61" spans="1:88" hidden="1" x14ac:dyDescent="0.2">
      <c r="A61" s="5">
        <v>5101</v>
      </c>
      <c r="B61" s="5">
        <v>7</v>
      </c>
      <c r="C61" s="5">
        <v>1005</v>
      </c>
      <c r="D61" s="172">
        <v>2</v>
      </c>
      <c r="E61" s="172">
        <v>1</v>
      </c>
      <c r="F61" s="172">
        <v>1</v>
      </c>
      <c r="G61" s="172">
        <v>2</v>
      </c>
      <c r="H61" s="172">
        <v>3</v>
      </c>
      <c r="I61" s="173">
        <v>39</v>
      </c>
      <c r="J61" s="174" t="str">
        <f>VLOOKUP(CONCATENATE(D61,E61,F61,G61,H61,I61),'01. Administrativa'!$O$36:$P397,2,FALSE)</f>
        <v>Fideicomiso Guerrero Industrial</v>
      </c>
      <c r="K61" s="173"/>
      <c r="L61" s="175">
        <v>3</v>
      </c>
      <c r="M61" s="174" t="str">
        <f>VLOOKUP(CONCATENATE(L61),'02. Finalidad'!$O$3:$P$145,2,FALSE)</f>
        <v>DESARROLLO ECONÓMICO</v>
      </c>
      <c r="N61" s="175">
        <v>9</v>
      </c>
      <c r="O61" s="174" t="str">
        <f>VLOOKUP(CONCATENATE(L61,N61),'02. Finalidad'!$O$3:$P$145,2,FALSE)</f>
        <v>OTRAS INDUSTRIAS Y OTROS ASUNTOS ECONÓMICOS</v>
      </c>
      <c r="P61" s="175">
        <v>2</v>
      </c>
      <c r="Q61" s="174" t="str">
        <f>VLOOKUP(CONCATENATE(L61,N61,P61),'02. Finalidad'!$O$3:$P$145,2,FALSE)</f>
        <v>Otras Industrias</v>
      </c>
      <c r="R61" s="176">
        <v>2</v>
      </c>
      <c r="S61" s="174" t="str">
        <f>VLOOKUP('Presupuesto 2015'!R61,'03. Tipo Gasto'!$A$2:$B$4,2,FALSE)</f>
        <v>GASTO DE CAPITAL</v>
      </c>
      <c r="T61" s="177">
        <v>3</v>
      </c>
      <c r="U61" s="174" t="str">
        <f>VLOOKUP('Presupuesto 2015'!T61,'04. Fuente Financiamiento'!$A$2:B$14,2,FALSE)</f>
        <v>Recurso Federal</v>
      </c>
      <c r="V61" s="178">
        <v>2</v>
      </c>
      <c r="W61" s="174" t="str">
        <f>VLOOKUP(CONCATENATE(V61),'06. Clasificación Programática'!$F$3:G$32,2,FALSE)</f>
        <v>DESEMPEÑO DE LAS FUNCIONES</v>
      </c>
      <c r="X61" s="178" t="s">
        <v>1763</v>
      </c>
      <c r="Y61" s="174" t="str">
        <f>VLOOKUP(CONCATENATE(V61,X61),'06. Clasificación Programática'!$F$3:G$32,2,FALSE)</f>
        <v>Proyectos de Inversión</v>
      </c>
      <c r="Z61" s="179">
        <v>3</v>
      </c>
      <c r="AA61" s="174" t="str">
        <f>VLOOKUP('Presupuesto 2015'!Z61,'07. Proyectos de Inversión'!$A$2:$B$11,2,FALSE)</f>
        <v>Infraestructura y Acciones para el Desarrollo Economico del Estado de Guerrero</v>
      </c>
      <c r="AB61" s="184">
        <v>6</v>
      </c>
      <c r="AC61" s="185">
        <v>2</v>
      </c>
      <c r="AD61" s="184">
        <v>2</v>
      </c>
      <c r="AE61" s="182">
        <v>8</v>
      </c>
      <c r="AF61" s="183" t="str">
        <f t="shared" si="40"/>
        <v>62208</v>
      </c>
      <c r="AG61" s="187" t="str">
        <f>VLOOKUP('Presupuesto 2015'!AF61,'5. COG Guerrero '!$K$2:$L1294,2,FALSE)</f>
        <v>Modernización de planta de comida rapida Category Alimentos</v>
      </c>
      <c r="AH61" s="184"/>
      <c r="AI61" s="188">
        <v>1213584.6000000001</v>
      </c>
      <c r="AJ61" s="193">
        <f t="shared" si="14"/>
        <v>101132.05</v>
      </c>
      <c r="AK61" s="194"/>
      <c r="AL61" s="194"/>
      <c r="AM61" s="194">
        <f t="shared" si="28"/>
        <v>101132.05</v>
      </c>
      <c r="AN61" s="194">
        <f t="shared" si="29"/>
        <v>101132.05</v>
      </c>
      <c r="AO61" s="194"/>
      <c r="AP61" s="194"/>
      <c r="AQ61" s="194">
        <f t="shared" si="15"/>
        <v>101132.05</v>
      </c>
      <c r="AR61" s="194">
        <f t="shared" si="30"/>
        <v>101132.05</v>
      </c>
      <c r="AS61" s="194"/>
      <c r="AT61" s="194"/>
      <c r="AU61" s="194">
        <f t="shared" si="16"/>
        <v>101132.05</v>
      </c>
      <c r="AV61" s="194">
        <f t="shared" si="31"/>
        <v>101132.05</v>
      </c>
      <c r="AW61" s="194"/>
      <c r="AX61" s="194"/>
      <c r="AY61" s="194">
        <f t="shared" si="17"/>
        <v>101132.05</v>
      </c>
      <c r="AZ61" s="194">
        <f t="shared" si="32"/>
        <v>101132.05</v>
      </c>
      <c r="BA61" s="194"/>
      <c r="BB61" s="194"/>
      <c r="BC61" s="194">
        <f t="shared" si="18"/>
        <v>101132.05</v>
      </c>
      <c r="BD61" s="194">
        <f t="shared" si="33"/>
        <v>101132.05</v>
      </c>
      <c r="BE61" s="194"/>
      <c r="BF61" s="194"/>
      <c r="BG61" s="194">
        <f t="shared" si="19"/>
        <v>101132.05</v>
      </c>
      <c r="BH61" s="194">
        <f t="shared" si="34"/>
        <v>101132.05</v>
      </c>
      <c r="BI61" s="194"/>
      <c r="BJ61" s="194"/>
      <c r="BK61" s="194">
        <f t="shared" si="20"/>
        <v>101132.05</v>
      </c>
      <c r="BL61" s="194">
        <f t="shared" si="35"/>
        <v>101132.05</v>
      </c>
      <c r="BM61" s="194"/>
      <c r="BN61" s="194"/>
      <c r="BO61" s="194">
        <f t="shared" si="21"/>
        <v>101132.05</v>
      </c>
      <c r="BP61" s="194">
        <f t="shared" si="36"/>
        <v>101132.05</v>
      </c>
      <c r="BQ61" s="194"/>
      <c r="BR61" s="194"/>
      <c r="BS61" s="194">
        <f t="shared" si="22"/>
        <v>101132.05</v>
      </c>
      <c r="BT61" s="194">
        <f t="shared" si="37"/>
        <v>101132.05</v>
      </c>
      <c r="BU61" s="194"/>
      <c r="BV61" s="194"/>
      <c r="BW61" s="194">
        <f t="shared" si="23"/>
        <v>101132.05</v>
      </c>
      <c r="BX61" s="194">
        <f t="shared" si="38"/>
        <v>101132.05</v>
      </c>
      <c r="BY61" s="194"/>
      <c r="BZ61" s="194"/>
      <c r="CA61" s="194">
        <f t="shared" si="24"/>
        <v>101132.05</v>
      </c>
      <c r="CB61" s="194">
        <f t="shared" si="39"/>
        <v>101132.05</v>
      </c>
      <c r="CC61" s="194"/>
      <c r="CD61" s="194"/>
      <c r="CE61" s="194">
        <f t="shared" si="25"/>
        <v>101132.05</v>
      </c>
      <c r="CF61" s="194">
        <f t="shared" si="26"/>
        <v>1213584.6000000003</v>
      </c>
      <c r="CG61" s="169">
        <f t="shared" si="27"/>
        <v>1213584.6000000003</v>
      </c>
      <c r="CH61" s="169">
        <f t="shared" si="12"/>
        <v>0</v>
      </c>
      <c r="CJ61" s="169">
        <f t="shared" si="13"/>
        <v>404528.2</v>
      </c>
    </row>
    <row r="62" spans="1:88" hidden="1" x14ac:dyDescent="0.2">
      <c r="A62" s="5">
        <v>5101</v>
      </c>
      <c r="B62" s="5">
        <v>7</v>
      </c>
      <c r="C62" s="5">
        <v>1007</v>
      </c>
      <c r="D62" s="172">
        <v>2</v>
      </c>
      <c r="E62" s="172">
        <v>1</v>
      </c>
      <c r="F62" s="172">
        <v>1</v>
      </c>
      <c r="G62" s="172">
        <v>2</v>
      </c>
      <c r="H62" s="172">
        <v>3</v>
      </c>
      <c r="I62" s="173">
        <v>39</v>
      </c>
      <c r="J62" s="174" t="str">
        <f>VLOOKUP(CONCATENATE(D62,E62,F62,G62,H62,I62),'01. Administrativa'!$O$36:$P398,2,FALSE)</f>
        <v>Fideicomiso Guerrero Industrial</v>
      </c>
      <c r="K62" s="173"/>
      <c r="L62" s="175">
        <v>3</v>
      </c>
      <c r="M62" s="174" t="str">
        <f>VLOOKUP(CONCATENATE(L62),'02. Finalidad'!$O$3:$P$145,2,FALSE)</f>
        <v>DESARROLLO ECONÓMICO</v>
      </c>
      <c r="N62" s="175">
        <v>9</v>
      </c>
      <c r="O62" s="174" t="str">
        <f>VLOOKUP(CONCATENATE(L62,N62),'02. Finalidad'!$O$3:$P$145,2,FALSE)</f>
        <v>OTRAS INDUSTRIAS Y OTROS ASUNTOS ECONÓMICOS</v>
      </c>
      <c r="P62" s="175">
        <v>2</v>
      </c>
      <c r="Q62" s="174" t="str">
        <f>VLOOKUP(CONCATENATE(L62,N62,P62),'02. Finalidad'!$O$3:$P$145,2,FALSE)</f>
        <v>Otras Industrias</v>
      </c>
      <c r="R62" s="176">
        <v>2</v>
      </c>
      <c r="S62" s="174" t="str">
        <f>VLOOKUP('Presupuesto 2015'!R62,'03. Tipo Gasto'!$A$2:$B$4,2,FALSE)</f>
        <v>GASTO DE CAPITAL</v>
      </c>
      <c r="T62" s="177">
        <v>4</v>
      </c>
      <c r="U62" s="174" t="str">
        <f>VLOOKUP('Presupuesto 2015'!T62,'04. Fuente Financiamiento'!$A$2:B$14,2,FALSE)</f>
        <v>Aportación Iniciativa Privada</v>
      </c>
      <c r="V62" s="178">
        <v>2</v>
      </c>
      <c r="W62" s="174" t="str">
        <f>VLOOKUP(CONCATENATE(V62),'06. Clasificación Programática'!$F$3:G$32,2,FALSE)</f>
        <v>DESEMPEÑO DE LAS FUNCIONES</v>
      </c>
      <c r="X62" s="178" t="s">
        <v>1763</v>
      </c>
      <c r="Y62" s="174" t="str">
        <f>VLOOKUP(CONCATENATE(V62,X62),'06. Clasificación Programática'!$F$3:G$32,2,FALSE)</f>
        <v>Proyectos de Inversión</v>
      </c>
      <c r="Z62" s="179">
        <v>3</v>
      </c>
      <c r="AA62" s="174" t="str">
        <f>VLOOKUP('Presupuesto 2015'!Z62,'07. Proyectos de Inversión'!$A$2:$B$11,2,FALSE)</f>
        <v>Infraestructura y Acciones para el Desarrollo Economico del Estado de Guerrero</v>
      </c>
      <c r="AB62" s="184">
        <v>6</v>
      </c>
      <c r="AC62" s="185">
        <v>2</v>
      </c>
      <c r="AD62" s="184">
        <v>2</v>
      </c>
      <c r="AE62" s="182">
        <v>8</v>
      </c>
      <c r="AF62" s="183" t="str">
        <f t="shared" si="40"/>
        <v>62208</v>
      </c>
      <c r="AG62" s="187" t="str">
        <f>VLOOKUP('Presupuesto 2015'!AF62,'5. COG Guerrero '!$K$2:$L1295,2,FALSE)</f>
        <v>Modernización de planta de comida rapida Category Alimentos</v>
      </c>
      <c r="AH62" s="184"/>
      <c r="AI62" s="188">
        <v>909056.4</v>
      </c>
      <c r="AJ62" s="193">
        <f t="shared" si="14"/>
        <v>75754.7</v>
      </c>
      <c r="AK62" s="194"/>
      <c r="AL62" s="194"/>
      <c r="AM62" s="194">
        <f t="shared" si="28"/>
        <v>75754.7</v>
      </c>
      <c r="AN62" s="194">
        <f t="shared" si="29"/>
        <v>75754.7</v>
      </c>
      <c r="AO62" s="194"/>
      <c r="AP62" s="194"/>
      <c r="AQ62" s="194">
        <f t="shared" si="15"/>
        <v>75754.7</v>
      </c>
      <c r="AR62" s="194">
        <f t="shared" si="30"/>
        <v>75754.7</v>
      </c>
      <c r="AS62" s="194"/>
      <c r="AT62" s="194"/>
      <c r="AU62" s="194">
        <f t="shared" si="16"/>
        <v>75754.7</v>
      </c>
      <c r="AV62" s="194">
        <f t="shared" si="31"/>
        <v>75754.7</v>
      </c>
      <c r="AW62" s="194"/>
      <c r="AX62" s="194"/>
      <c r="AY62" s="194">
        <f t="shared" si="17"/>
        <v>75754.7</v>
      </c>
      <c r="AZ62" s="194">
        <f t="shared" si="32"/>
        <v>75754.7</v>
      </c>
      <c r="BA62" s="194"/>
      <c r="BB62" s="194"/>
      <c r="BC62" s="194">
        <f t="shared" si="18"/>
        <v>75754.7</v>
      </c>
      <c r="BD62" s="194">
        <f t="shared" si="33"/>
        <v>75754.7</v>
      </c>
      <c r="BE62" s="194"/>
      <c r="BF62" s="194"/>
      <c r="BG62" s="194">
        <f t="shared" si="19"/>
        <v>75754.7</v>
      </c>
      <c r="BH62" s="194">
        <f t="shared" si="34"/>
        <v>75754.7</v>
      </c>
      <c r="BI62" s="194"/>
      <c r="BJ62" s="194"/>
      <c r="BK62" s="194">
        <f t="shared" si="20"/>
        <v>75754.7</v>
      </c>
      <c r="BL62" s="194">
        <f t="shared" si="35"/>
        <v>75754.7</v>
      </c>
      <c r="BM62" s="194"/>
      <c r="BN62" s="194"/>
      <c r="BO62" s="194">
        <f t="shared" si="21"/>
        <v>75754.7</v>
      </c>
      <c r="BP62" s="194">
        <f t="shared" si="36"/>
        <v>75754.7</v>
      </c>
      <c r="BQ62" s="194"/>
      <c r="BR62" s="194"/>
      <c r="BS62" s="194">
        <f t="shared" si="22"/>
        <v>75754.7</v>
      </c>
      <c r="BT62" s="194">
        <f t="shared" si="37"/>
        <v>75754.7</v>
      </c>
      <c r="BU62" s="194"/>
      <c r="BV62" s="194"/>
      <c r="BW62" s="194">
        <f t="shared" si="23"/>
        <v>75754.7</v>
      </c>
      <c r="BX62" s="194">
        <f t="shared" si="38"/>
        <v>75754.7</v>
      </c>
      <c r="BY62" s="194"/>
      <c r="BZ62" s="194"/>
      <c r="CA62" s="194">
        <f t="shared" si="24"/>
        <v>75754.7</v>
      </c>
      <c r="CB62" s="194">
        <f t="shared" si="39"/>
        <v>75754.7</v>
      </c>
      <c r="CC62" s="194"/>
      <c r="CD62" s="194"/>
      <c r="CE62" s="194">
        <f t="shared" si="25"/>
        <v>75754.7</v>
      </c>
      <c r="CF62" s="194">
        <f t="shared" si="26"/>
        <v>909056.39999999979</v>
      </c>
      <c r="CG62" s="169">
        <f t="shared" si="27"/>
        <v>909056.39999999979</v>
      </c>
      <c r="CH62" s="169">
        <f t="shared" si="12"/>
        <v>0</v>
      </c>
      <c r="CJ62" s="169">
        <f t="shared" si="13"/>
        <v>303018.8</v>
      </c>
    </row>
    <row r="63" spans="1:88" hidden="1" x14ac:dyDescent="0.2">
      <c r="A63" s="5">
        <v>5101</v>
      </c>
      <c r="B63" s="5">
        <v>7</v>
      </c>
      <c r="C63" s="5">
        <v>1007</v>
      </c>
      <c r="D63" s="172">
        <v>2</v>
      </c>
      <c r="E63" s="172">
        <v>1</v>
      </c>
      <c r="F63" s="172">
        <v>1</v>
      </c>
      <c r="G63" s="172">
        <v>2</v>
      </c>
      <c r="H63" s="172">
        <v>3</v>
      </c>
      <c r="I63" s="173">
        <v>39</v>
      </c>
      <c r="J63" s="174" t="str">
        <f>VLOOKUP(CONCATENATE(D63,E63,F63,G63,H63,I63),'01. Administrativa'!$O$36:$P399,2,FALSE)</f>
        <v>Fideicomiso Guerrero Industrial</v>
      </c>
      <c r="K63" s="173"/>
      <c r="L63" s="175">
        <v>3</v>
      </c>
      <c r="M63" s="174" t="str">
        <f>VLOOKUP(CONCATENATE(L63),'02. Finalidad'!$O$3:$P$145,2,FALSE)</f>
        <v>DESARROLLO ECONÓMICO</v>
      </c>
      <c r="N63" s="175">
        <v>9</v>
      </c>
      <c r="O63" s="174" t="str">
        <f>VLOOKUP(CONCATENATE(L63,N63),'02. Finalidad'!$O$3:$P$145,2,FALSE)</f>
        <v>OTRAS INDUSTRIAS Y OTROS ASUNTOS ECONÓMICOS</v>
      </c>
      <c r="P63" s="175">
        <v>2</v>
      </c>
      <c r="Q63" s="174" t="str">
        <f>VLOOKUP(CONCATENATE(L63,N63,P63),'02. Finalidad'!$O$3:$P$145,2,FALSE)</f>
        <v>Otras Industrias</v>
      </c>
      <c r="R63" s="176">
        <v>2</v>
      </c>
      <c r="S63" s="174" t="str">
        <f>VLOOKUP('Presupuesto 2015'!R63,'03. Tipo Gasto'!$A$2:$B$4,2,FALSE)</f>
        <v>GASTO DE CAPITAL</v>
      </c>
      <c r="T63" s="177">
        <v>3</v>
      </c>
      <c r="U63" s="174" t="str">
        <f>VLOOKUP('Presupuesto 2015'!T63,'04. Fuente Financiamiento'!$A$2:B$14,2,FALSE)</f>
        <v>Recurso Federal</v>
      </c>
      <c r="V63" s="178">
        <v>2</v>
      </c>
      <c r="W63" s="174" t="str">
        <f>VLOOKUP(CONCATENATE(V63),'06. Clasificación Programática'!$F$3:G$32,2,FALSE)</f>
        <v>DESEMPEÑO DE LAS FUNCIONES</v>
      </c>
      <c r="X63" s="178" t="s">
        <v>1763</v>
      </c>
      <c r="Y63" s="174" t="str">
        <f>VLOOKUP(CONCATENATE(V63,X63),'06. Clasificación Programática'!$F$3:G$32,2,FALSE)</f>
        <v>Proyectos de Inversión</v>
      </c>
      <c r="Z63" s="179">
        <v>3</v>
      </c>
      <c r="AA63" s="174" t="str">
        <f>VLOOKUP('Presupuesto 2015'!Z63,'07. Proyectos de Inversión'!$A$2:$B$11,2,FALSE)</f>
        <v>Infraestructura y Acciones para el Desarrollo Economico del Estado de Guerrero</v>
      </c>
      <c r="AB63" s="184">
        <v>6</v>
      </c>
      <c r="AC63" s="185">
        <v>2</v>
      </c>
      <c r="AD63" s="184">
        <v>2</v>
      </c>
      <c r="AE63" s="182">
        <v>12</v>
      </c>
      <c r="AF63" s="183" t="str">
        <f t="shared" si="40"/>
        <v>62212</v>
      </c>
      <c r="AG63" s="187" t="str">
        <f>VLOOKUP('Presupuesto 2015'!AF63,'5. COG Guerrero '!$K$2:$L1296,2,FALSE)</f>
        <v>Establecimiento de un restaurante de comida nutritiva "Naturalizimo"</v>
      </c>
      <c r="AH63" s="184"/>
      <c r="AI63" s="188">
        <v>206707.81</v>
      </c>
      <c r="AJ63" s="193">
        <f t="shared" si="14"/>
        <v>17225.650833333333</v>
      </c>
      <c r="AK63" s="194"/>
      <c r="AL63" s="194"/>
      <c r="AM63" s="194">
        <f t="shared" si="28"/>
        <v>17225.650833333333</v>
      </c>
      <c r="AN63" s="194">
        <f t="shared" si="29"/>
        <v>17225.650833333333</v>
      </c>
      <c r="AO63" s="194"/>
      <c r="AP63" s="194"/>
      <c r="AQ63" s="194">
        <f t="shared" si="15"/>
        <v>17225.650833333333</v>
      </c>
      <c r="AR63" s="194">
        <f t="shared" si="30"/>
        <v>17225.650833333333</v>
      </c>
      <c r="AS63" s="194"/>
      <c r="AT63" s="194"/>
      <c r="AU63" s="194">
        <f t="shared" si="16"/>
        <v>17225.650833333333</v>
      </c>
      <c r="AV63" s="194">
        <f t="shared" si="31"/>
        <v>17225.650833333333</v>
      </c>
      <c r="AW63" s="194"/>
      <c r="AX63" s="194"/>
      <c r="AY63" s="194">
        <f t="shared" si="17"/>
        <v>17225.650833333333</v>
      </c>
      <c r="AZ63" s="194">
        <f t="shared" si="32"/>
        <v>17225.650833333333</v>
      </c>
      <c r="BA63" s="194"/>
      <c r="BB63" s="194"/>
      <c r="BC63" s="194">
        <f t="shared" si="18"/>
        <v>17225.650833333333</v>
      </c>
      <c r="BD63" s="194">
        <f t="shared" si="33"/>
        <v>17225.650833333333</v>
      </c>
      <c r="BE63" s="194"/>
      <c r="BF63" s="194"/>
      <c r="BG63" s="194">
        <f t="shared" si="19"/>
        <v>17225.650833333333</v>
      </c>
      <c r="BH63" s="194">
        <f t="shared" si="34"/>
        <v>17225.650833333333</v>
      </c>
      <c r="BI63" s="194"/>
      <c r="BJ63" s="194"/>
      <c r="BK63" s="194">
        <f t="shared" si="20"/>
        <v>17225.650833333333</v>
      </c>
      <c r="BL63" s="194">
        <f t="shared" si="35"/>
        <v>17225.650833333333</v>
      </c>
      <c r="BM63" s="194"/>
      <c r="BN63" s="194"/>
      <c r="BO63" s="194">
        <f t="shared" si="21"/>
        <v>17225.650833333333</v>
      </c>
      <c r="BP63" s="194">
        <f t="shared" si="36"/>
        <v>17225.650833333333</v>
      </c>
      <c r="BQ63" s="194"/>
      <c r="BR63" s="194"/>
      <c r="BS63" s="194">
        <f t="shared" si="22"/>
        <v>17225.650833333333</v>
      </c>
      <c r="BT63" s="194">
        <f t="shared" si="37"/>
        <v>17225.650833333333</v>
      </c>
      <c r="BU63" s="194"/>
      <c r="BV63" s="194"/>
      <c r="BW63" s="194">
        <f t="shared" si="23"/>
        <v>17225.650833333333</v>
      </c>
      <c r="BX63" s="194">
        <f t="shared" si="38"/>
        <v>17225.650833333333</v>
      </c>
      <c r="BY63" s="194"/>
      <c r="BZ63" s="194"/>
      <c r="CA63" s="194">
        <f t="shared" si="24"/>
        <v>17225.650833333333</v>
      </c>
      <c r="CB63" s="194">
        <f t="shared" si="39"/>
        <v>17225.650833333333</v>
      </c>
      <c r="CC63" s="194"/>
      <c r="CD63" s="194"/>
      <c r="CE63" s="194">
        <f t="shared" si="25"/>
        <v>17225.650833333333</v>
      </c>
      <c r="CF63" s="194">
        <f t="shared" si="26"/>
        <v>206707.80999999994</v>
      </c>
      <c r="CG63" s="169">
        <f t="shared" si="27"/>
        <v>206707.80999999994</v>
      </c>
      <c r="CH63" s="169">
        <f t="shared" si="12"/>
        <v>0</v>
      </c>
      <c r="CJ63" s="169">
        <f t="shared" si="13"/>
        <v>68902.603333333333</v>
      </c>
    </row>
    <row r="64" spans="1:88" hidden="1" x14ac:dyDescent="0.2">
      <c r="A64" s="5">
        <v>5101</v>
      </c>
      <c r="B64" s="5">
        <v>7</v>
      </c>
      <c r="C64" s="5">
        <v>1009</v>
      </c>
      <c r="D64" s="172">
        <v>2</v>
      </c>
      <c r="E64" s="172">
        <v>1</v>
      </c>
      <c r="F64" s="172">
        <v>1</v>
      </c>
      <c r="G64" s="172">
        <v>2</v>
      </c>
      <c r="H64" s="172">
        <v>3</v>
      </c>
      <c r="I64" s="173">
        <v>39</v>
      </c>
      <c r="J64" s="174" t="str">
        <f>VLOOKUP(CONCATENATE(D64,E64,F64,G64,H64,I64),'01. Administrativa'!$O$36:$P400,2,FALSE)</f>
        <v>Fideicomiso Guerrero Industrial</v>
      </c>
      <c r="K64" s="173"/>
      <c r="L64" s="175">
        <v>3</v>
      </c>
      <c r="M64" s="174" t="str">
        <f>VLOOKUP(CONCATENATE(L64),'02. Finalidad'!$O$3:$P$145,2,FALSE)</f>
        <v>DESARROLLO ECONÓMICO</v>
      </c>
      <c r="N64" s="175">
        <v>9</v>
      </c>
      <c r="O64" s="174" t="str">
        <f>VLOOKUP(CONCATENATE(L64,N64),'02. Finalidad'!$O$3:$P$145,2,FALSE)</f>
        <v>OTRAS INDUSTRIAS Y OTROS ASUNTOS ECONÓMICOS</v>
      </c>
      <c r="P64" s="175">
        <v>2</v>
      </c>
      <c r="Q64" s="174" t="str">
        <f>VLOOKUP(CONCATENATE(L64,N64,P64),'02. Finalidad'!$O$3:$P$145,2,FALSE)</f>
        <v>Otras Industrias</v>
      </c>
      <c r="R64" s="176">
        <v>2</v>
      </c>
      <c r="S64" s="174" t="str">
        <f>VLOOKUP('Presupuesto 2015'!R64,'03. Tipo Gasto'!$A$2:$B$4,2,FALSE)</f>
        <v>GASTO DE CAPITAL</v>
      </c>
      <c r="T64" s="177">
        <v>4</v>
      </c>
      <c r="U64" s="174" t="str">
        <f>VLOOKUP('Presupuesto 2015'!T64,'04. Fuente Financiamiento'!$A$2:B$14,2,FALSE)</f>
        <v>Aportación Iniciativa Privada</v>
      </c>
      <c r="V64" s="178">
        <v>2</v>
      </c>
      <c r="W64" s="174" t="str">
        <f>VLOOKUP(CONCATENATE(V64),'06. Clasificación Programática'!$F$3:G$32,2,FALSE)</f>
        <v>DESEMPEÑO DE LAS FUNCIONES</v>
      </c>
      <c r="X64" s="178" t="s">
        <v>1763</v>
      </c>
      <c r="Y64" s="174" t="str">
        <f>VLOOKUP(CONCATENATE(V64,X64),'06. Clasificación Programática'!$F$3:G$32,2,FALSE)</f>
        <v>Proyectos de Inversión</v>
      </c>
      <c r="Z64" s="179">
        <v>3</v>
      </c>
      <c r="AA64" s="174" t="str">
        <f>VLOOKUP('Presupuesto 2015'!Z64,'07. Proyectos de Inversión'!$A$2:$B$11,2,FALSE)</f>
        <v>Infraestructura y Acciones para el Desarrollo Economico del Estado de Guerrero</v>
      </c>
      <c r="AB64" s="184">
        <v>6</v>
      </c>
      <c r="AC64" s="185">
        <v>2</v>
      </c>
      <c r="AD64" s="184">
        <v>2</v>
      </c>
      <c r="AE64" s="182">
        <v>12</v>
      </c>
      <c r="AF64" s="183" t="str">
        <f t="shared" si="40"/>
        <v>62212</v>
      </c>
      <c r="AG64" s="187" t="str">
        <f>VLOOKUP('Presupuesto 2015'!AF64,'5. COG Guerrero '!$K$2:$L1297,2,FALSE)</f>
        <v>Establecimiento de un restaurante de comida nutritiva "Naturalizimo"</v>
      </c>
      <c r="AH64" s="184"/>
      <c r="AI64" s="188">
        <v>133805.79</v>
      </c>
      <c r="AJ64" s="193">
        <f t="shared" si="14"/>
        <v>11150.4825</v>
      </c>
      <c r="AK64" s="194"/>
      <c r="AL64" s="194"/>
      <c r="AM64" s="194">
        <f t="shared" si="28"/>
        <v>11150.4825</v>
      </c>
      <c r="AN64" s="194">
        <f t="shared" si="29"/>
        <v>11150.4825</v>
      </c>
      <c r="AO64" s="194"/>
      <c r="AP64" s="194"/>
      <c r="AQ64" s="194">
        <f t="shared" si="15"/>
        <v>11150.4825</v>
      </c>
      <c r="AR64" s="194">
        <f t="shared" si="30"/>
        <v>11150.4825</v>
      </c>
      <c r="AS64" s="194"/>
      <c r="AT64" s="194"/>
      <c r="AU64" s="194">
        <f t="shared" si="16"/>
        <v>11150.4825</v>
      </c>
      <c r="AV64" s="194">
        <f t="shared" si="31"/>
        <v>11150.4825</v>
      </c>
      <c r="AW64" s="194"/>
      <c r="AX64" s="194"/>
      <c r="AY64" s="194">
        <f t="shared" si="17"/>
        <v>11150.4825</v>
      </c>
      <c r="AZ64" s="194">
        <f t="shared" si="32"/>
        <v>11150.4825</v>
      </c>
      <c r="BA64" s="194"/>
      <c r="BB64" s="194"/>
      <c r="BC64" s="194">
        <f t="shared" si="18"/>
        <v>11150.4825</v>
      </c>
      <c r="BD64" s="194">
        <f t="shared" si="33"/>
        <v>11150.4825</v>
      </c>
      <c r="BE64" s="194"/>
      <c r="BF64" s="194"/>
      <c r="BG64" s="194">
        <f t="shared" si="19"/>
        <v>11150.4825</v>
      </c>
      <c r="BH64" s="194">
        <f t="shared" si="34"/>
        <v>11150.4825</v>
      </c>
      <c r="BI64" s="194"/>
      <c r="BJ64" s="194"/>
      <c r="BK64" s="194">
        <f t="shared" si="20"/>
        <v>11150.4825</v>
      </c>
      <c r="BL64" s="194">
        <f t="shared" si="35"/>
        <v>11150.4825</v>
      </c>
      <c r="BM64" s="194"/>
      <c r="BN64" s="194"/>
      <c r="BO64" s="194">
        <f t="shared" si="21"/>
        <v>11150.4825</v>
      </c>
      <c r="BP64" s="194">
        <f t="shared" si="36"/>
        <v>11150.4825</v>
      </c>
      <c r="BQ64" s="194"/>
      <c r="BR64" s="194"/>
      <c r="BS64" s="194">
        <f t="shared" si="22"/>
        <v>11150.4825</v>
      </c>
      <c r="BT64" s="194">
        <f t="shared" si="37"/>
        <v>11150.4825</v>
      </c>
      <c r="BU64" s="194"/>
      <c r="BV64" s="194"/>
      <c r="BW64" s="194">
        <f t="shared" si="23"/>
        <v>11150.4825</v>
      </c>
      <c r="BX64" s="194">
        <f t="shared" si="38"/>
        <v>11150.4825</v>
      </c>
      <c r="BY64" s="194"/>
      <c r="BZ64" s="194"/>
      <c r="CA64" s="194">
        <f t="shared" si="24"/>
        <v>11150.4825</v>
      </c>
      <c r="CB64" s="194">
        <f t="shared" si="39"/>
        <v>11150.4825</v>
      </c>
      <c r="CC64" s="194"/>
      <c r="CD64" s="194"/>
      <c r="CE64" s="194">
        <f t="shared" si="25"/>
        <v>11150.4825</v>
      </c>
      <c r="CF64" s="194">
        <f t="shared" si="26"/>
        <v>133805.79</v>
      </c>
      <c r="CG64" s="169">
        <f t="shared" si="27"/>
        <v>133805.79</v>
      </c>
      <c r="CH64" s="169">
        <f t="shared" si="12"/>
        <v>0</v>
      </c>
      <c r="CJ64" s="169">
        <f t="shared" si="13"/>
        <v>44601.93</v>
      </c>
    </row>
    <row r="65" spans="1:88" hidden="1" x14ac:dyDescent="0.2">
      <c r="A65" s="5">
        <v>5101</v>
      </c>
      <c r="B65" s="5">
        <v>7</v>
      </c>
      <c r="C65" s="5">
        <v>1013</v>
      </c>
      <c r="D65" s="172">
        <v>2</v>
      </c>
      <c r="E65" s="172">
        <v>1</v>
      </c>
      <c r="F65" s="172">
        <v>1</v>
      </c>
      <c r="G65" s="172">
        <v>2</v>
      </c>
      <c r="H65" s="172">
        <v>3</v>
      </c>
      <c r="I65" s="173">
        <v>39</v>
      </c>
      <c r="J65" s="174" t="str">
        <f>VLOOKUP(CONCATENATE(D65,E65,F65,G65,H65,I65),'01. Administrativa'!$O$36:$P401,2,FALSE)</f>
        <v>Fideicomiso Guerrero Industrial</v>
      </c>
      <c r="K65" s="173"/>
      <c r="L65" s="175">
        <v>3</v>
      </c>
      <c r="M65" s="174" t="str">
        <f>VLOOKUP(CONCATENATE(L65),'02. Finalidad'!$O$3:$P$145,2,FALSE)</f>
        <v>DESARROLLO ECONÓMICO</v>
      </c>
      <c r="N65" s="175">
        <v>9</v>
      </c>
      <c r="O65" s="174" t="str">
        <f>VLOOKUP(CONCATENATE(L65,N65),'02. Finalidad'!$O$3:$P$145,2,FALSE)</f>
        <v>OTRAS INDUSTRIAS Y OTROS ASUNTOS ECONÓMICOS</v>
      </c>
      <c r="P65" s="175">
        <v>2</v>
      </c>
      <c r="Q65" s="174" t="str">
        <f>VLOOKUP(CONCATENATE(L65,N65,P65),'02. Finalidad'!$O$3:$P$145,2,FALSE)</f>
        <v>Otras Industrias</v>
      </c>
      <c r="R65" s="176">
        <v>2</v>
      </c>
      <c r="S65" s="174" t="str">
        <f>VLOOKUP('Presupuesto 2015'!R65,'03. Tipo Gasto'!$A$2:$B$4,2,FALSE)</f>
        <v>GASTO DE CAPITAL</v>
      </c>
      <c r="T65" s="177">
        <v>3</v>
      </c>
      <c r="U65" s="174" t="str">
        <f>VLOOKUP('Presupuesto 2015'!T65,'04. Fuente Financiamiento'!$A$2:B$14,2,FALSE)</f>
        <v>Recurso Federal</v>
      </c>
      <c r="V65" s="178">
        <v>2</v>
      </c>
      <c r="W65" s="174" t="str">
        <f>VLOOKUP(CONCATENATE(V65),'06. Clasificación Programática'!$F$3:G$32,2,FALSE)</f>
        <v>DESEMPEÑO DE LAS FUNCIONES</v>
      </c>
      <c r="X65" s="178" t="s">
        <v>1763</v>
      </c>
      <c r="Y65" s="174" t="str">
        <f>VLOOKUP(CONCATENATE(V65,X65),'06. Clasificación Programática'!$F$3:G$32,2,FALSE)</f>
        <v>Proyectos de Inversión</v>
      </c>
      <c r="Z65" s="179">
        <v>3</v>
      </c>
      <c r="AA65" s="174" t="str">
        <f>VLOOKUP('Presupuesto 2015'!Z65,'07. Proyectos de Inversión'!$A$2:$B$11,2,FALSE)</f>
        <v>Infraestructura y Acciones para el Desarrollo Economico del Estado de Guerrero</v>
      </c>
      <c r="AB65" s="184">
        <v>6</v>
      </c>
      <c r="AC65" s="185">
        <v>2</v>
      </c>
      <c r="AD65" s="184">
        <v>2</v>
      </c>
      <c r="AE65" s="182">
        <v>9</v>
      </c>
      <c r="AF65" s="183" t="str">
        <f t="shared" si="40"/>
        <v>62209</v>
      </c>
      <c r="AG65" s="187" t="str">
        <f>VLOOKUP('Presupuesto 2015'!AF65,'5. COG Guerrero '!$K$2:$L1298,2,FALSE)</f>
        <v>Producción de Coco empacado al alto vacio (coco nieve).</v>
      </c>
      <c r="AH65" s="184"/>
      <c r="AI65" s="188">
        <v>4390179</v>
      </c>
      <c r="AJ65" s="193">
        <f t="shared" si="14"/>
        <v>365848.25</v>
      </c>
      <c r="AK65" s="194"/>
      <c r="AL65" s="194"/>
      <c r="AM65" s="194">
        <f t="shared" si="28"/>
        <v>365848.25</v>
      </c>
      <c r="AN65" s="194">
        <f t="shared" si="29"/>
        <v>365848.25</v>
      </c>
      <c r="AO65" s="194"/>
      <c r="AP65" s="194"/>
      <c r="AQ65" s="194">
        <f t="shared" si="15"/>
        <v>365848.25</v>
      </c>
      <c r="AR65" s="194">
        <f t="shared" si="30"/>
        <v>365848.25</v>
      </c>
      <c r="AS65" s="194"/>
      <c r="AT65" s="194"/>
      <c r="AU65" s="194">
        <f t="shared" si="16"/>
        <v>365848.25</v>
      </c>
      <c r="AV65" s="194">
        <f t="shared" si="31"/>
        <v>365848.25</v>
      </c>
      <c r="AW65" s="194"/>
      <c r="AX65" s="194"/>
      <c r="AY65" s="194">
        <f t="shared" si="17"/>
        <v>365848.25</v>
      </c>
      <c r="AZ65" s="194">
        <f t="shared" si="32"/>
        <v>365848.25</v>
      </c>
      <c r="BA65" s="194"/>
      <c r="BB65" s="194"/>
      <c r="BC65" s="194">
        <f t="shared" si="18"/>
        <v>365848.25</v>
      </c>
      <c r="BD65" s="194">
        <f t="shared" si="33"/>
        <v>365848.25</v>
      </c>
      <c r="BE65" s="194"/>
      <c r="BF65" s="194"/>
      <c r="BG65" s="194">
        <f t="shared" si="19"/>
        <v>365848.25</v>
      </c>
      <c r="BH65" s="194">
        <f t="shared" si="34"/>
        <v>365848.25</v>
      </c>
      <c r="BI65" s="194"/>
      <c r="BJ65" s="194"/>
      <c r="BK65" s="194">
        <f t="shared" si="20"/>
        <v>365848.25</v>
      </c>
      <c r="BL65" s="194">
        <f t="shared" si="35"/>
        <v>365848.25</v>
      </c>
      <c r="BM65" s="194"/>
      <c r="BN65" s="194"/>
      <c r="BO65" s="194">
        <f t="shared" si="21"/>
        <v>365848.25</v>
      </c>
      <c r="BP65" s="194">
        <f t="shared" si="36"/>
        <v>365848.25</v>
      </c>
      <c r="BQ65" s="194"/>
      <c r="BR65" s="194"/>
      <c r="BS65" s="194">
        <f t="shared" si="22"/>
        <v>365848.25</v>
      </c>
      <c r="BT65" s="194">
        <f t="shared" si="37"/>
        <v>365848.25</v>
      </c>
      <c r="BU65" s="194"/>
      <c r="BV65" s="194"/>
      <c r="BW65" s="194">
        <f t="shared" si="23"/>
        <v>365848.25</v>
      </c>
      <c r="BX65" s="194">
        <f t="shared" si="38"/>
        <v>365848.25</v>
      </c>
      <c r="BY65" s="194"/>
      <c r="BZ65" s="194"/>
      <c r="CA65" s="194">
        <f t="shared" si="24"/>
        <v>365848.25</v>
      </c>
      <c r="CB65" s="194">
        <f t="shared" si="39"/>
        <v>365848.25</v>
      </c>
      <c r="CC65" s="194"/>
      <c r="CD65" s="194"/>
      <c r="CE65" s="194">
        <f t="shared" si="25"/>
        <v>365848.25</v>
      </c>
      <c r="CF65" s="194">
        <f t="shared" si="26"/>
        <v>4390179</v>
      </c>
      <c r="CG65" s="169">
        <f t="shared" si="27"/>
        <v>4390179</v>
      </c>
      <c r="CH65" s="169">
        <f t="shared" si="12"/>
        <v>0</v>
      </c>
      <c r="CJ65" s="169">
        <f t="shared" si="13"/>
        <v>1463393</v>
      </c>
    </row>
    <row r="66" spans="1:88" hidden="1" x14ac:dyDescent="0.2">
      <c r="A66" s="5">
        <v>5101</v>
      </c>
      <c r="B66" s="5">
        <v>7</v>
      </c>
      <c r="C66" s="5">
        <v>1014</v>
      </c>
      <c r="D66" s="172">
        <v>2</v>
      </c>
      <c r="E66" s="172">
        <v>1</v>
      </c>
      <c r="F66" s="172">
        <v>1</v>
      </c>
      <c r="G66" s="172">
        <v>2</v>
      </c>
      <c r="H66" s="172">
        <v>3</v>
      </c>
      <c r="I66" s="173">
        <v>39</v>
      </c>
      <c r="J66" s="174" t="str">
        <f>VLOOKUP(CONCATENATE(D66,E66,F66,G66,H66,I66),'01. Administrativa'!$O$36:$P402,2,FALSE)</f>
        <v>Fideicomiso Guerrero Industrial</v>
      </c>
      <c r="K66" s="173"/>
      <c r="L66" s="175">
        <v>3</v>
      </c>
      <c r="M66" s="174" t="str">
        <f>VLOOKUP(CONCATENATE(L66),'02. Finalidad'!$O$3:$P$145,2,FALSE)</f>
        <v>DESARROLLO ECONÓMICO</v>
      </c>
      <c r="N66" s="175">
        <v>9</v>
      </c>
      <c r="O66" s="174" t="str">
        <f>VLOOKUP(CONCATENATE(L66,N66),'02. Finalidad'!$O$3:$P$145,2,FALSE)</f>
        <v>OTRAS INDUSTRIAS Y OTROS ASUNTOS ECONÓMICOS</v>
      </c>
      <c r="P66" s="175">
        <v>2</v>
      </c>
      <c r="Q66" s="174" t="str">
        <f>VLOOKUP(CONCATENATE(L66,N66,P66),'02. Finalidad'!$O$3:$P$145,2,FALSE)</f>
        <v>Otras Industrias</v>
      </c>
      <c r="R66" s="176">
        <v>2</v>
      </c>
      <c r="S66" s="174" t="str">
        <f>VLOOKUP('Presupuesto 2015'!R66,'03. Tipo Gasto'!$A$2:$B$4,2,FALSE)</f>
        <v>GASTO DE CAPITAL</v>
      </c>
      <c r="T66" s="177">
        <v>2</v>
      </c>
      <c r="U66" s="174" t="str">
        <f>VLOOKUP('Presupuesto 2015'!T66,'04. Fuente Financiamiento'!$A$2:B$14,2,FALSE)</f>
        <v>SEFINA</v>
      </c>
      <c r="V66" s="178">
        <v>2</v>
      </c>
      <c r="W66" s="174" t="str">
        <f>VLOOKUP(CONCATENATE(V66),'06. Clasificación Programática'!$F$3:G$32,2,FALSE)</f>
        <v>DESEMPEÑO DE LAS FUNCIONES</v>
      </c>
      <c r="X66" s="178" t="s">
        <v>1763</v>
      </c>
      <c r="Y66" s="174" t="str">
        <f>VLOOKUP(CONCATENATE(V66,X66),'06. Clasificación Programática'!$F$3:G$32,2,FALSE)</f>
        <v>Proyectos de Inversión</v>
      </c>
      <c r="Z66" s="179">
        <v>3</v>
      </c>
      <c r="AA66" s="174" t="str">
        <f>VLOOKUP('Presupuesto 2015'!Z66,'07. Proyectos de Inversión'!$A$2:$B$11,2,FALSE)</f>
        <v>Infraestructura y Acciones para el Desarrollo Economico del Estado de Guerrero</v>
      </c>
      <c r="AB66" s="184">
        <v>6</v>
      </c>
      <c r="AC66" s="185">
        <v>2</v>
      </c>
      <c r="AD66" s="184">
        <v>2</v>
      </c>
      <c r="AE66" s="182">
        <v>9</v>
      </c>
      <c r="AF66" s="183" t="str">
        <f t="shared" si="40"/>
        <v>62209</v>
      </c>
      <c r="AG66" s="187" t="str">
        <f>VLOOKUP('Presupuesto 2015'!AF66,'5. COG Guerrero '!$K$2:$L1299,2,FALSE)</f>
        <v>Producción de Coco empacado al alto vacio (coco nieve).</v>
      </c>
      <c r="AH66" s="184"/>
      <c r="AI66" s="188">
        <v>500000</v>
      </c>
      <c r="AJ66" s="193">
        <f t="shared" si="14"/>
        <v>41666.666666666664</v>
      </c>
      <c r="AK66" s="194"/>
      <c r="AL66" s="194"/>
      <c r="AM66" s="194">
        <f t="shared" si="28"/>
        <v>41666.666666666664</v>
      </c>
      <c r="AN66" s="194">
        <f t="shared" ref="AN66:AN87" si="41">AI66/12</f>
        <v>41666.666666666664</v>
      </c>
      <c r="AO66" s="194"/>
      <c r="AP66" s="194"/>
      <c r="AQ66" s="194">
        <f t="shared" si="15"/>
        <v>41666.666666666664</v>
      </c>
      <c r="AR66" s="194">
        <f t="shared" ref="AR66:AR88" si="42">AI66/12</f>
        <v>41666.666666666664</v>
      </c>
      <c r="AS66" s="194"/>
      <c r="AT66" s="194"/>
      <c r="AU66" s="194">
        <f t="shared" si="16"/>
        <v>41666.666666666664</v>
      </c>
      <c r="AV66" s="194">
        <f t="shared" ref="AV66:AV88" si="43">AI66/12</f>
        <v>41666.666666666664</v>
      </c>
      <c r="AW66" s="194"/>
      <c r="AX66" s="194"/>
      <c r="AY66" s="194">
        <f t="shared" si="17"/>
        <v>41666.666666666664</v>
      </c>
      <c r="AZ66" s="194">
        <f t="shared" ref="AZ66:AZ88" si="44">AI66/12</f>
        <v>41666.666666666664</v>
      </c>
      <c r="BA66" s="194"/>
      <c r="BB66" s="194"/>
      <c r="BC66" s="194">
        <f t="shared" si="18"/>
        <v>41666.666666666664</v>
      </c>
      <c r="BD66" s="194">
        <f t="shared" ref="BD66:BD88" si="45">AI66/12</f>
        <v>41666.666666666664</v>
      </c>
      <c r="BE66" s="194"/>
      <c r="BF66" s="194"/>
      <c r="BG66" s="194">
        <f t="shared" si="19"/>
        <v>41666.666666666664</v>
      </c>
      <c r="BH66" s="194">
        <f t="shared" ref="BH66:BH88" si="46">AI66/12</f>
        <v>41666.666666666664</v>
      </c>
      <c r="BI66" s="194"/>
      <c r="BJ66" s="194"/>
      <c r="BK66" s="194">
        <f t="shared" si="20"/>
        <v>41666.666666666664</v>
      </c>
      <c r="BL66" s="194">
        <f t="shared" ref="BL66:BL88" si="47">AI66/12</f>
        <v>41666.666666666664</v>
      </c>
      <c r="BM66" s="194"/>
      <c r="BN66" s="194"/>
      <c r="BO66" s="194">
        <f t="shared" si="21"/>
        <v>41666.666666666664</v>
      </c>
      <c r="BP66" s="194">
        <f t="shared" ref="BP66:BP88" si="48">AI66/12</f>
        <v>41666.666666666664</v>
      </c>
      <c r="BQ66" s="194"/>
      <c r="BR66" s="194"/>
      <c r="BS66" s="194">
        <f t="shared" si="22"/>
        <v>41666.666666666664</v>
      </c>
      <c r="BT66" s="194">
        <f t="shared" ref="BT66:BT88" si="49">AI66/12</f>
        <v>41666.666666666664</v>
      </c>
      <c r="BU66" s="194"/>
      <c r="BV66" s="194"/>
      <c r="BW66" s="194">
        <f t="shared" si="23"/>
        <v>41666.666666666664</v>
      </c>
      <c r="BX66" s="194">
        <f t="shared" ref="BX66:BX88" si="50">AI66/12</f>
        <v>41666.666666666664</v>
      </c>
      <c r="BY66" s="194"/>
      <c r="BZ66" s="194"/>
      <c r="CA66" s="194">
        <f t="shared" si="24"/>
        <v>41666.666666666664</v>
      </c>
      <c r="CB66" s="194">
        <f t="shared" ref="CB66:CB88" si="51">AI66/12</f>
        <v>41666.666666666664</v>
      </c>
      <c r="CC66" s="194"/>
      <c r="CD66" s="194"/>
      <c r="CE66" s="194">
        <f t="shared" si="25"/>
        <v>41666.666666666664</v>
      </c>
      <c r="CF66" s="194">
        <f t="shared" si="26"/>
        <v>500000.00000000006</v>
      </c>
      <c r="CG66" s="169">
        <f t="shared" si="27"/>
        <v>500000.00000000006</v>
      </c>
      <c r="CH66" s="169">
        <f t="shared" si="12"/>
        <v>0</v>
      </c>
      <c r="CJ66" s="169">
        <f t="shared" si="13"/>
        <v>166666.66666666666</v>
      </c>
    </row>
    <row r="67" spans="1:88" hidden="1" x14ac:dyDescent="0.2">
      <c r="A67" s="5">
        <v>5101</v>
      </c>
      <c r="B67" s="5">
        <v>8</v>
      </c>
      <c r="C67" s="5">
        <v>1002</v>
      </c>
      <c r="D67" s="172">
        <v>2</v>
      </c>
      <c r="E67" s="172">
        <v>1</v>
      </c>
      <c r="F67" s="172">
        <v>1</v>
      </c>
      <c r="G67" s="172">
        <v>2</v>
      </c>
      <c r="H67" s="172">
        <v>3</v>
      </c>
      <c r="I67" s="173">
        <v>39</v>
      </c>
      <c r="J67" s="174" t="str">
        <f>VLOOKUP(CONCATENATE(D67,E67,F67,G67,H67,I67),'01. Administrativa'!$O$36:$P403,2,FALSE)</f>
        <v>Fideicomiso Guerrero Industrial</v>
      </c>
      <c r="K67" s="173"/>
      <c r="L67" s="175">
        <v>3</v>
      </c>
      <c r="M67" s="174" t="str">
        <f>VLOOKUP(CONCATENATE(L67),'02. Finalidad'!$O$3:$P$145,2,FALSE)</f>
        <v>DESARROLLO ECONÓMICO</v>
      </c>
      <c r="N67" s="175">
        <v>9</v>
      </c>
      <c r="O67" s="174" t="str">
        <f>VLOOKUP(CONCATENATE(L67,N67),'02. Finalidad'!$O$3:$P$145,2,FALSE)</f>
        <v>OTRAS INDUSTRIAS Y OTROS ASUNTOS ECONÓMICOS</v>
      </c>
      <c r="P67" s="175">
        <v>2</v>
      </c>
      <c r="Q67" s="174" t="str">
        <f>VLOOKUP(CONCATENATE(L67,N67,P67),'02. Finalidad'!$O$3:$P$145,2,FALSE)</f>
        <v>Otras Industrias</v>
      </c>
      <c r="R67" s="176">
        <v>2</v>
      </c>
      <c r="S67" s="174" t="str">
        <f>VLOOKUP('Presupuesto 2015'!R67,'03. Tipo Gasto'!$A$2:$B$4,2,FALSE)</f>
        <v>GASTO DE CAPITAL</v>
      </c>
      <c r="T67" s="177">
        <v>4</v>
      </c>
      <c r="U67" s="174" t="str">
        <f>VLOOKUP('Presupuesto 2015'!T67,'04. Fuente Financiamiento'!$A$2:B$14,2,FALSE)</f>
        <v>Aportación Iniciativa Privada</v>
      </c>
      <c r="V67" s="178">
        <v>2</v>
      </c>
      <c r="W67" s="174" t="str">
        <f>VLOOKUP(CONCATENATE(V67),'06. Clasificación Programática'!$F$3:G$32,2,FALSE)</f>
        <v>DESEMPEÑO DE LAS FUNCIONES</v>
      </c>
      <c r="X67" s="178" t="s">
        <v>1763</v>
      </c>
      <c r="Y67" s="174" t="str">
        <f>VLOOKUP(CONCATENATE(V67,X67),'06. Clasificación Programática'!$F$3:G$32,2,FALSE)</f>
        <v>Proyectos de Inversión</v>
      </c>
      <c r="Z67" s="179">
        <v>3</v>
      </c>
      <c r="AA67" s="174" t="str">
        <f>VLOOKUP('Presupuesto 2015'!Z67,'07. Proyectos de Inversión'!$A$2:$B$11,2,FALSE)</f>
        <v>Infraestructura y Acciones para el Desarrollo Economico del Estado de Guerrero</v>
      </c>
      <c r="AB67" s="184">
        <v>6</v>
      </c>
      <c r="AC67" s="185">
        <v>2</v>
      </c>
      <c r="AD67" s="184">
        <v>2</v>
      </c>
      <c r="AE67" s="182">
        <v>9</v>
      </c>
      <c r="AF67" s="183" t="str">
        <f t="shared" si="40"/>
        <v>62209</v>
      </c>
      <c r="AG67" s="187" t="str">
        <f>VLOOKUP('Presupuesto 2015'!AF67,'5. COG Guerrero '!$K$2:$L1300,2,FALSE)</f>
        <v>Producción de Coco empacado al alto vacio (coco nieve).</v>
      </c>
      <c r="AH67" s="184"/>
      <c r="AI67" s="188">
        <v>3930180</v>
      </c>
      <c r="AJ67" s="193">
        <f t="shared" si="14"/>
        <v>327515</v>
      </c>
      <c r="AK67" s="194"/>
      <c r="AL67" s="194"/>
      <c r="AM67" s="194">
        <f t="shared" si="28"/>
        <v>327515</v>
      </c>
      <c r="AN67" s="194">
        <f t="shared" si="41"/>
        <v>327515</v>
      </c>
      <c r="AO67" s="194"/>
      <c r="AP67" s="194"/>
      <c r="AQ67" s="194">
        <f t="shared" si="15"/>
        <v>327515</v>
      </c>
      <c r="AR67" s="194">
        <f t="shared" si="42"/>
        <v>327515</v>
      </c>
      <c r="AS67" s="194"/>
      <c r="AT67" s="194"/>
      <c r="AU67" s="194">
        <f t="shared" si="16"/>
        <v>327515</v>
      </c>
      <c r="AV67" s="194">
        <f t="shared" si="43"/>
        <v>327515</v>
      </c>
      <c r="AW67" s="194"/>
      <c r="AX67" s="194"/>
      <c r="AY67" s="194">
        <f t="shared" si="17"/>
        <v>327515</v>
      </c>
      <c r="AZ67" s="194">
        <f t="shared" si="44"/>
        <v>327515</v>
      </c>
      <c r="BA67" s="194"/>
      <c r="BB67" s="194"/>
      <c r="BC67" s="194">
        <f t="shared" si="18"/>
        <v>327515</v>
      </c>
      <c r="BD67" s="194">
        <f t="shared" si="45"/>
        <v>327515</v>
      </c>
      <c r="BE67" s="194"/>
      <c r="BF67" s="194"/>
      <c r="BG67" s="194">
        <f t="shared" si="19"/>
        <v>327515</v>
      </c>
      <c r="BH67" s="194">
        <f t="shared" si="46"/>
        <v>327515</v>
      </c>
      <c r="BI67" s="194"/>
      <c r="BJ67" s="194"/>
      <c r="BK67" s="194">
        <f t="shared" si="20"/>
        <v>327515</v>
      </c>
      <c r="BL67" s="194">
        <f t="shared" si="47"/>
        <v>327515</v>
      </c>
      <c r="BM67" s="194"/>
      <c r="BN67" s="194"/>
      <c r="BO67" s="194">
        <f t="shared" si="21"/>
        <v>327515</v>
      </c>
      <c r="BP67" s="194">
        <f t="shared" si="48"/>
        <v>327515</v>
      </c>
      <c r="BQ67" s="194"/>
      <c r="BR67" s="194"/>
      <c r="BS67" s="194">
        <f t="shared" si="22"/>
        <v>327515</v>
      </c>
      <c r="BT67" s="194">
        <f t="shared" si="49"/>
        <v>327515</v>
      </c>
      <c r="BU67" s="194"/>
      <c r="BV67" s="194"/>
      <c r="BW67" s="194">
        <f t="shared" si="23"/>
        <v>327515</v>
      </c>
      <c r="BX67" s="194">
        <f t="shared" si="50"/>
        <v>327515</v>
      </c>
      <c r="BY67" s="194"/>
      <c r="BZ67" s="194"/>
      <c r="CA67" s="194">
        <f t="shared" si="24"/>
        <v>327515</v>
      </c>
      <c r="CB67" s="194">
        <f t="shared" si="51"/>
        <v>327515</v>
      </c>
      <c r="CC67" s="194"/>
      <c r="CD67" s="194"/>
      <c r="CE67" s="194">
        <f t="shared" si="25"/>
        <v>327515</v>
      </c>
      <c r="CF67" s="194">
        <f t="shared" si="26"/>
        <v>3930180</v>
      </c>
      <c r="CG67" s="169">
        <f t="shared" si="27"/>
        <v>3930180</v>
      </c>
      <c r="CH67" s="169">
        <f t="shared" si="12"/>
        <v>0</v>
      </c>
      <c r="CJ67" s="169">
        <f t="shared" si="13"/>
        <v>1310060</v>
      </c>
    </row>
    <row r="68" spans="1:88" hidden="1" x14ac:dyDescent="0.2">
      <c r="D68" s="172">
        <v>2</v>
      </c>
      <c r="E68" s="172">
        <v>1</v>
      </c>
      <c r="F68" s="172">
        <v>1</v>
      </c>
      <c r="G68" s="172">
        <v>2</v>
      </c>
      <c r="H68" s="172">
        <v>3</v>
      </c>
      <c r="I68" s="173">
        <v>39</v>
      </c>
      <c r="J68" s="174" t="str">
        <f>VLOOKUP(CONCATENATE(D68,E68,F68,G68,H68,I68),'01. Administrativa'!$O$36:$P404,2,FALSE)</f>
        <v>Fideicomiso Guerrero Industrial</v>
      </c>
      <c r="K68" s="173"/>
      <c r="L68" s="175">
        <v>3</v>
      </c>
      <c r="M68" s="174" t="str">
        <f>VLOOKUP(CONCATENATE(L68),'02. Finalidad'!$O$3:$P$145,2,FALSE)</f>
        <v>DESARROLLO ECONÓMICO</v>
      </c>
      <c r="N68" s="175">
        <v>9</v>
      </c>
      <c r="O68" s="174" t="str">
        <f>VLOOKUP(CONCATENATE(L68,N68),'02. Finalidad'!$O$3:$P$145,2,FALSE)</f>
        <v>OTRAS INDUSTRIAS Y OTROS ASUNTOS ECONÓMICOS</v>
      </c>
      <c r="P68" s="175">
        <v>2</v>
      </c>
      <c r="Q68" s="174" t="str">
        <f>VLOOKUP(CONCATENATE(L68,N68,P68),'02. Finalidad'!$O$3:$P$145,2,FALSE)</f>
        <v>Otras Industrias</v>
      </c>
      <c r="R68" s="176">
        <v>2</v>
      </c>
      <c r="S68" s="174" t="str">
        <f>VLOOKUP('Presupuesto 2015'!R68,'03. Tipo Gasto'!$A$2:$B$4,2,FALSE)</f>
        <v>GASTO DE CAPITAL</v>
      </c>
      <c r="T68" s="177">
        <v>3</v>
      </c>
      <c r="U68" s="174" t="str">
        <f>VLOOKUP('Presupuesto 2015'!T68,'04. Fuente Financiamiento'!$A$2:B$14,2,FALSE)</f>
        <v>Recurso Federal</v>
      </c>
      <c r="V68" s="178">
        <v>2</v>
      </c>
      <c r="W68" s="174" t="str">
        <f>VLOOKUP(CONCATENATE(V68),'06. Clasificación Programática'!$F$3:G$32,2,FALSE)</f>
        <v>DESEMPEÑO DE LAS FUNCIONES</v>
      </c>
      <c r="X68" s="178" t="s">
        <v>1763</v>
      </c>
      <c r="Y68" s="174" t="str">
        <f>VLOOKUP(CONCATENATE(V68,X68),'06. Clasificación Programática'!$F$3:G$32,2,FALSE)</f>
        <v>Proyectos de Inversión</v>
      </c>
      <c r="Z68" s="179">
        <v>3</v>
      </c>
      <c r="AA68" s="174" t="str">
        <f>VLOOKUP('Presupuesto 2015'!Z68,'07. Proyectos de Inversión'!$A$2:$B$11,2,FALSE)</f>
        <v>Infraestructura y Acciones para el Desarrollo Economico del Estado de Guerrero</v>
      </c>
      <c r="AB68" s="184">
        <v>6</v>
      </c>
      <c r="AC68" s="185">
        <v>2</v>
      </c>
      <c r="AD68" s="184">
        <v>2</v>
      </c>
      <c r="AE68" s="182">
        <v>10</v>
      </c>
      <c r="AF68" s="183" t="str">
        <f t="shared" si="40"/>
        <v>62210</v>
      </c>
      <c r="AG68" s="187" t="str">
        <f>VLOOKUP('Presupuesto 2015'!AF68,'5. COG Guerrero '!$K$2:$L1301,2,FALSE)</f>
        <v>Inversión complementaria en equipamiento para eficientar la operación de una planta industrializadora de ajonjoli,</v>
      </c>
      <c r="AH68" s="184"/>
      <c r="AI68" s="188">
        <v>3239176</v>
      </c>
      <c r="AJ68" s="193">
        <f t="shared" si="14"/>
        <v>269931.33333333331</v>
      </c>
      <c r="AK68" s="194"/>
      <c r="AL68" s="194"/>
      <c r="AM68" s="194">
        <f t="shared" si="28"/>
        <v>269931.33333333331</v>
      </c>
      <c r="AN68" s="194">
        <f t="shared" si="41"/>
        <v>269931.33333333331</v>
      </c>
      <c r="AO68" s="194"/>
      <c r="AP68" s="194"/>
      <c r="AQ68" s="194">
        <f t="shared" si="15"/>
        <v>269931.33333333331</v>
      </c>
      <c r="AR68" s="194">
        <f t="shared" si="42"/>
        <v>269931.33333333331</v>
      </c>
      <c r="AS68" s="194"/>
      <c r="AT68" s="194"/>
      <c r="AU68" s="194">
        <f t="shared" si="16"/>
        <v>269931.33333333331</v>
      </c>
      <c r="AV68" s="194">
        <f t="shared" si="43"/>
        <v>269931.33333333331</v>
      </c>
      <c r="AW68" s="194"/>
      <c r="AX68" s="194"/>
      <c r="AY68" s="194">
        <f t="shared" si="17"/>
        <v>269931.33333333331</v>
      </c>
      <c r="AZ68" s="194">
        <f t="shared" si="44"/>
        <v>269931.33333333331</v>
      </c>
      <c r="BA68" s="194"/>
      <c r="BB68" s="194"/>
      <c r="BC68" s="194">
        <f t="shared" si="18"/>
        <v>269931.33333333331</v>
      </c>
      <c r="BD68" s="194">
        <f t="shared" si="45"/>
        <v>269931.33333333331</v>
      </c>
      <c r="BE68" s="194"/>
      <c r="BF68" s="194"/>
      <c r="BG68" s="194">
        <f t="shared" si="19"/>
        <v>269931.33333333331</v>
      </c>
      <c r="BH68" s="194">
        <f t="shared" si="46"/>
        <v>269931.33333333331</v>
      </c>
      <c r="BI68" s="194"/>
      <c r="BJ68" s="194"/>
      <c r="BK68" s="194">
        <f t="shared" si="20"/>
        <v>269931.33333333331</v>
      </c>
      <c r="BL68" s="194">
        <f t="shared" si="47"/>
        <v>269931.33333333331</v>
      </c>
      <c r="BM68" s="194"/>
      <c r="BN68" s="194"/>
      <c r="BO68" s="194">
        <f t="shared" si="21"/>
        <v>269931.33333333331</v>
      </c>
      <c r="BP68" s="194">
        <f t="shared" si="48"/>
        <v>269931.33333333331</v>
      </c>
      <c r="BQ68" s="194"/>
      <c r="BR68" s="194"/>
      <c r="BS68" s="194">
        <f t="shared" si="22"/>
        <v>269931.33333333331</v>
      </c>
      <c r="BT68" s="194">
        <f t="shared" si="49"/>
        <v>269931.33333333331</v>
      </c>
      <c r="BU68" s="194"/>
      <c r="BV68" s="194"/>
      <c r="BW68" s="194">
        <f t="shared" si="23"/>
        <v>269931.33333333331</v>
      </c>
      <c r="BX68" s="194">
        <f t="shared" si="50"/>
        <v>269931.33333333331</v>
      </c>
      <c r="BY68" s="194"/>
      <c r="BZ68" s="194"/>
      <c r="CA68" s="194">
        <f t="shared" si="24"/>
        <v>269931.33333333331</v>
      </c>
      <c r="CB68" s="194">
        <f t="shared" si="51"/>
        <v>269931.33333333331</v>
      </c>
      <c r="CC68" s="194"/>
      <c r="CD68" s="194"/>
      <c r="CE68" s="194">
        <f t="shared" si="25"/>
        <v>269931.33333333331</v>
      </c>
      <c r="CF68" s="194">
        <f t="shared" si="26"/>
        <v>3239176.0000000005</v>
      </c>
      <c r="CG68" s="169">
        <f t="shared" si="27"/>
        <v>3239176.0000000005</v>
      </c>
      <c r="CH68" s="169">
        <f t="shared" si="12"/>
        <v>0</v>
      </c>
      <c r="CJ68" s="169">
        <f t="shared" si="13"/>
        <v>1079725.3333333333</v>
      </c>
    </row>
    <row r="69" spans="1:88" hidden="1" x14ac:dyDescent="0.2">
      <c r="D69" s="172">
        <v>2</v>
      </c>
      <c r="E69" s="172">
        <v>1</v>
      </c>
      <c r="F69" s="172">
        <v>1</v>
      </c>
      <c r="G69" s="172">
        <v>2</v>
      </c>
      <c r="H69" s="172">
        <v>3</v>
      </c>
      <c r="I69" s="173">
        <v>39</v>
      </c>
      <c r="J69" s="174" t="str">
        <f>VLOOKUP(CONCATENATE(D69,E69,F69,G69,H69,I69),'01. Administrativa'!$O$36:$P405,2,FALSE)</f>
        <v>Fideicomiso Guerrero Industrial</v>
      </c>
      <c r="K69" s="173"/>
      <c r="L69" s="175">
        <v>3</v>
      </c>
      <c r="M69" s="174" t="str">
        <f>VLOOKUP(CONCATENATE(L69),'02. Finalidad'!$O$3:$P$145,2,FALSE)</f>
        <v>DESARROLLO ECONÓMICO</v>
      </c>
      <c r="N69" s="175">
        <v>9</v>
      </c>
      <c r="O69" s="174" t="str">
        <f>VLOOKUP(CONCATENATE(L69,N69),'02. Finalidad'!$O$3:$P$145,2,FALSE)</f>
        <v>OTRAS INDUSTRIAS Y OTROS ASUNTOS ECONÓMICOS</v>
      </c>
      <c r="P69" s="175">
        <v>2</v>
      </c>
      <c r="Q69" s="174" t="str">
        <f>VLOOKUP(CONCATENATE(L69,N69,P69),'02. Finalidad'!$O$3:$P$145,2,FALSE)</f>
        <v>Otras Industrias</v>
      </c>
      <c r="R69" s="176">
        <v>2</v>
      </c>
      <c r="S69" s="174" t="str">
        <f>VLOOKUP('Presupuesto 2015'!R69,'03. Tipo Gasto'!$A$2:$B$4,2,FALSE)</f>
        <v>GASTO DE CAPITAL</v>
      </c>
      <c r="T69" s="177">
        <v>2</v>
      </c>
      <c r="U69" s="174" t="str">
        <f>VLOOKUP('Presupuesto 2015'!T69,'04. Fuente Financiamiento'!$A$2:B$14,2,FALSE)</f>
        <v>SEFINA</v>
      </c>
      <c r="V69" s="178">
        <v>2</v>
      </c>
      <c r="W69" s="174" t="str">
        <f>VLOOKUP(CONCATENATE(V69),'06. Clasificación Programática'!$F$3:G$32,2,FALSE)</f>
        <v>DESEMPEÑO DE LAS FUNCIONES</v>
      </c>
      <c r="X69" s="178" t="s">
        <v>1763</v>
      </c>
      <c r="Y69" s="174" t="str">
        <f>VLOOKUP(CONCATENATE(V69,X69),'06. Clasificación Programática'!$F$3:G$32,2,FALSE)</f>
        <v>Proyectos de Inversión</v>
      </c>
      <c r="Z69" s="179">
        <v>3</v>
      </c>
      <c r="AA69" s="174" t="str">
        <f>VLOOKUP('Presupuesto 2015'!Z69,'07. Proyectos de Inversión'!$A$2:$B$11,2,FALSE)</f>
        <v>Infraestructura y Acciones para el Desarrollo Economico del Estado de Guerrero</v>
      </c>
      <c r="AB69" s="184">
        <v>6</v>
      </c>
      <c r="AC69" s="185">
        <v>2</v>
      </c>
      <c r="AD69" s="184">
        <v>2</v>
      </c>
      <c r="AE69" s="182">
        <v>10</v>
      </c>
      <c r="AF69" s="183" t="str">
        <f t="shared" si="40"/>
        <v>62210</v>
      </c>
      <c r="AG69" s="187" t="str">
        <f>VLOOKUP('Presupuesto 2015'!AF69,'5. COG Guerrero '!$K$2:$L1302,2,FALSE)</f>
        <v>Inversión complementaria en equipamiento para eficientar la operación de una planta industrializadora de ajonjoli,</v>
      </c>
      <c r="AH69" s="184"/>
      <c r="AI69" s="188">
        <v>431602.77</v>
      </c>
      <c r="AJ69" s="193">
        <f t="shared" si="14"/>
        <v>35966.897499999999</v>
      </c>
      <c r="AK69" s="194"/>
      <c r="AL69" s="194"/>
      <c r="AM69" s="194">
        <f t="shared" si="28"/>
        <v>35966.897499999999</v>
      </c>
      <c r="AN69" s="194">
        <f t="shared" si="41"/>
        <v>35966.897499999999</v>
      </c>
      <c r="AO69" s="194"/>
      <c r="AP69" s="194"/>
      <c r="AQ69" s="194">
        <f t="shared" si="15"/>
        <v>35966.897499999999</v>
      </c>
      <c r="AR69" s="194">
        <f t="shared" si="42"/>
        <v>35966.897499999999</v>
      </c>
      <c r="AS69" s="194"/>
      <c r="AT69" s="194"/>
      <c r="AU69" s="194">
        <f t="shared" si="16"/>
        <v>35966.897499999999</v>
      </c>
      <c r="AV69" s="194">
        <f t="shared" si="43"/>
        <v>35966.897499999999</v>
      </c>
      <c r="AW69" s="194"/>
      <c r="AX69" s="194"/>
      <c r="AY69" s="194">
        <f t="shared" si="17"/>
        <v>35966.897499999999</v>
      </c>
      <c r="AZ69" s="194">
        <f t="shared" si="44"/>
        <v>35966.897499999999</v>
      </c>
      <c r="BA69" s="194"/>
      <c r="BB69" s="194"/>
      <c r="BC69" s="194">
        <f t="shared" si="18"/>
        <v>35966.897499999999</v>
      </c>
      <c r="BD69" s="194">
        <f t="shared" si="45"/>
        <v>35966.897499999999</v>
      </c>
      <c r="BE69" s="194"/>
      <c r="BF69" s="194"/>
      <c r="BG69" s="194">
        <f t="shared" si="19"/>
        <v>35966.897499999999</v>
      </c>
      <c r="BH69" s="194">
        <f t="shared" si="46"/>
        <v>35966.897499999999</v>
      </c>
      <c r="BI69" s="194"/>
      <c r="BJ69" s="194"/>
      <c r="BK69" s="194">
        <f t="shared" si="20"/>
        <v>35966.897499999999</v>
      </c>
      <c r="BL69" s="194">
        <f t="shared" si="47"/>
        <v>35966.897499999999</v>
      </c>
      <c r="BM69" s="194"/>
      <c r="BN69" s="194"/>
      <c r="BO69" s="194">
        <f t="shared" si="21"/>
        <v>35966.897499999999</v>
      </c>
      <c r="BP69" s="194">
        <f t="shared" si="48"/>
        <v>35966.897499999999</v>
      </c>
      <c r="BQ69" s="194"/>
      <c r="BR69" s="194"/>
      <c r="BS69" s="194">
        <f t="shared" si="22"/>
        <v>35966.897499999999</v>
      </c>
      <c r="BT69" s="194">
        <f t="shared" si="49"/>
        <v>35966.897499999999</v>
      </c>
      <c r="BU69" s="194"/>
      <c r="BV69" s="194"/>
      <c r="BW69" s="194">
        <f t="shared" si="23"/>
        <v>35966.897499999999</v>
      </c>
      <c r="BX69" s="194">
        <f t="shared" si="50"/>
        <v>35966.897499999999</v>
      </c>
      <c r="BY69" s="194"/>
      <c r="BZ69" s="194"/>
      <c r="CA69" s="194">
        <f t="shared" si="24"/>
        <v>35966.897499999999</v>
      </c>
      <c r="CB69" s="194">
        <f t="shared" si="51"/>
        <v>35966.897499999999</v>
      </c>
      <c r="CC69" s="194"/>
      <c r="CD69" s="194"/>
      <c r="CE69" s="194">
        <f t="shared" si="25"/>
        <v>35966.897499999999</v>
      </c>
      <c r="CF69" s="194">
        <f t="shared" si="26"/>
        <v>431602.77000000008</v>
      </c>
      <c r="CG69" s="169">
        <f t="shared" si="27"/>
        <v>431602.77000000008</v>
      </c>
      <c r="CH69" s="169">
        <f t="shared" si="12"/>
        <v>0</v>
      </c>
      <c r="CJ69" s="169">
        <f t="shared" si="13"/>
        <v>143867.59</v>
      </c>
    </row>
    <row r="70" spans="1:88" hidden="1" x14ac:dyDescent="0.2">
      <c r="D70" s="172">
        <v>2</v>
      </c>
      <c r="E70" s="172">
        <v>1</v>
      </c>
      <c r="F70" s="172">
        <v>1</v>
      </c>
      <c r="G70" s="172">
        <v>2</v>
      </c>
      <c r="H70" s="172">
        <v>3</v>
      </c>
      <c r="I70" s="173">
        <v>39</v>
      </c>
      <c r="J70" s="174" t="str">
        <f>VLOOKUP(CONCATENATE(D70,E70,F70,G70,H70,I70),'01. Administrativa'!$O$36:$P406,2,FALSE)</f>
        <v>Fideicomiso Guerrero Industrial</v>
      </c>
      <c r="K70" s="173"/>
      <c r="L70" s="175">
        <v>3</v>
      </c>
      <c r="M70" s="174" t="str">
        <f>VLOOKUP(CONCATENATE(L70),'02. Finalidad'!$O$3:$P$145,2,FALSE)</f>
        <v>DESARROLLO ECONÓMICO</v>
      </c>
      <c r="N70" s="175">
        <v>9</v>
      </c>
      <c r="O70" s="174" t="str">
        <f>VLOOKUP(CONCATENATE(L70,N70),'02. Finalidad'!$O$3:$P$145,2,FALSE)</f>
        <v>OTRAS INDUSTRIAS Y OTROS ASUNTOS ECONÓMICOS</v>
      </c>
      <c r="P70" s="175">
        <v>2</v>
      </c>
      <c r="Q70" s="174" t="str">
        <f>VLOOKUP(CONCATENATE(L70,N70,P70),'02. Finalidad'!$O$3:$P$145,2,FALSE)</f>
        <v>Otras Industrias</v>
      </c>
      <c r="R70" s="176">
        <v>2</v>
      </c>
      <c r="S70" s="174" t="str">
        <f>VLOOKUP('Presupuesto 2015'!R70,'03. Tipo Gasto'!$A$2:$B$4,2,FALSE)</f>
        <v>GASTO DE CAPITAL</v>
      </c>
      <c r="T70" s="177">
        <v>4</v>
      </c>
      <c r="U70" s="174" t="str">
        <f>VLOOKUP('Presupuesto 2015'!T70,'04. Fuente Financiamiento'!$A$2:B$14,2,FALSE)</f>
        <v>Aportación Iniciativa Privada</v>
      </c>
      <c r="V70" s="178">
        <v>2</v>
      </c>
      <c r="W70" s="174" t="str">
        <f>VLOOKUP(CONCATENATE(V70),'06. Clasificación Programática'!$F$3:G$32,2,FALSE)</f>
        <v>DESEMPEÑO DE LAS FUNCIONES</v>
      </c>
      <c r="X70" s="178" t="s">
        <v>1763</v>
      </c>
      <c r="Y70" s="174" t="str">
        <f>VLOOKUP(CONCATENATE(V70,X70),'06. Clasificación Programática'!$F$3:G$32,2,FALSE)</f>
        <v>Proyectos de Inversión</v>
      </c>
      <c r="Z70" s="179">
        <v>3</v>
      </c>
      <c r="AA70" s="174" t="str">
        <f>VLOOKUP('Presupuesto 2015'!Z70,'07. Proyectos de Inversión'!$A$2:$B$11,2,FALSE)</f>
        <v>Infraestructura y Acciones para el Desarrollo Economico del Estado de Guerrero</v>
      </c>
      <c r="AB70" s="184">
        <v>6</v>
      </c>
      <c r="AC70" s="185">
        <v>2</v>
      </c>
      <c r="AD70" s="184">
        <v>2</v>
      </c>
      <c r="AE70" s="182">
        <v>10</v>
      </c>
      <c r="AF70" s="183" t="str">
        <f t="shared" si="40"/>
        <v>62210</v>
      </c>
      <c r="AG70" s="187" t="str">
        <f>VLOOKUP('Presupuesto 2015'!AF70,'5. COG Guerrero '!$K$2:$L1303,2,FALSE)</f>
        <v>Inversión complementaria en equipamiento para eficientar la operación de una planta industrializadora de ajonjoli,</v>
      </c>
      <c r="AH70" s="184"/>
      <c r="AI70" s="188">
        <v>2830427.05</v>
      </c>
      <c r="AJ70" s="193">
        <f t="shared" si="14"/>
        <v>235868.92083333331</v>
      </c>
      <c r="AK70" s="194"/>
      <c r="AL70" s="194"/>
      <c r="AM70" s="194">
        <f t="shared" si="28"/>
        <v>235868.92083333331</v>
      </c>
      <c r="AN70" s="194">
        <f t="shared" si="41"/>
        <v>235868.92083333331</v>
      </c>
      <c r="AO70" s="194"/>
      <c r="AP70" s="194"/>
      <c r="AQ70" s="194">
        <f t="shared" si="15"/>
        <v>235868.92083333331</v>
      </c>
      <c r="AR70" s="194">
        <f t="shared" si="42"/>
        <v>235868.92083333331</v>
      </c>
      <c r="AS70" s="194"/>
      <c r="AT70" s="194"/>
      <c r="AU70" s="194">
        <f t="shared" si="16"/>
        <v>235868.92083333331</v>
      </c>
      <c r="AV70" s="194">
        <f t="shared" si="43"/>
        <v>235868.92083333331</v>
      </c>
      <c r="AW70" s="194"/>
      <c r="AX70" s="194"/>
      <c r="AY70" s="194">
        <f t="shared" si="17"/>
        <v>235868.92083333331</v>
      </c>
      <c r="AZ70" s="194">
        <f t="shared" si="44"/>
        <v>235868.92083333331</v>
      </c>
      <c r="BA70" s="194"/>
      <c r="BB70" s="194"/>
      <c r="BC70" s="194">
        <f t="shared" si="18"/>
        <v>235868.92083333331</v>
      </c>
      <c r="BD70" s="194">
        <f t="shared" si="45"/>
        <v>235868.92083333331</v>
      </c>
      <c r="BE70" s="194"/>
      <c r="BF70" s="194"/>
      <c r="BG70" s="194">
        <f t="shared" si="19"/>
        <v>235868.92083333331</v>
      </c>
      <c r="BH70" s="194">
        <f t="shared" si="46"/>
        <v>235868.92083333331</v>
      </c>
      <c r="BI70" s="194"/>
      <c r="BJ70" s="194"/>
      <c r="BK70" s="194">
        <f t="shared" si="20"/>
        <v>235868.92083333331</v>
      </c>
      <c r="BL70" s="194">
        <f t="shared" si="47"/>
        <v>235868.92083333331</v>
      </c>
      <c r="BM70" s="194"/>
      <c r="BN70" s="194"/>
      <c r="BO70" s="194">
        <f t="shared" si="21"/>
        <v>235868.92083333331</v>
      </c>
      <c r="BP70" s="194">
        <f t="shared" si="48"/>
        <v>235868.92083333331</v>
      </c>
      <c r="BQ70" s="194"/>
      <c r="BR70" s="194"/>
      <c r="BS70" s="194">
        <f t="shared" si="22"/>
        <v>235868.92083333331</v>
      </c>
      <c r="BT70" s="194">
        <f t="shared" si="49"/>
        <v>235868.92083333331</v>
      </c>
      <c r="BU70" s="194"/>
      <c r="BV70" s="194"/>
      <c r="BW70" s="194">
        <f t="shared" si="23"/>
        <v>235868.92083333331</v>
      </c>
      <c r="BX70" s="194">
        <f t="shared" si="50"/>
        <v>235868.92083333331</v>
      </c>
      <c r="BY70" s="194"/>
      <c r="BZ70" s="194"/>
      <c r="CA70" s="194">
        <f t="shared" si="24"/>
        <v>235868.92083333331</v>
      </c>
      <c r="CB70" s="194">
        <f t="shared" si="51"/>
        <v>235868.92083333331</v>
      </c>
      <c r="CC70" s="194"/>
      <c r="CD70" s="194"/>
      <c r="CE70" s="194">
        <f t="shared" si="25"/>
        <v>235868.92083333331</v>
      </c>
      <c r="CF70" s="194">
        <f t="shared" si="26"/>
        <v>2830427.0500000003</v>
      </c>
      <c r="CG70" s="169">
        <f t="shared" si="27"/>
        <v>2830427.0500000003</v>
      </c>
      <c r="CH70" s="169">
        <f t="shared" si="12"/>
        <v>0</v>
      </c>
      <c r="CJ70" s="169">
        <f t="shared" si="13"/>
        <v>943475.68333333323</v>
      </c>
    </row>
    <row r="71" spans="1:88" hidden="1" x14ac:dyDescent="0.2">
      <c r="D71" s="172">
        <v>2</v>
      </c>
      <c r="E71" s="172">
        <v>1</v>
      </c>
      <c r="F71" s="172">
        <v>1</v>
      </c>
      <c r="G71" s="172">
        <v>2</v>
      </c>
      <c r="H71" s="172">
        <v>3</v>
      </c>
      <c r="I71" s="173">
        <v>39</v>
      </c>
      <c r="J71" s="174" t="str">
        <f>VLOOKUP(CONCATENATE(D71,E71,F71,G71,H71,I71),'01. Administrativa'!$O$36:$P407,2,FALSE)</f>
        <v>Fideicomiso Guerrero Industrial</v>
      </c>
      <c r="K71" s="173"/>
      <c r="L71" s="175">
        <v>3</v>
      </c>
      <c r="M71" s="174" t="str">
        <f>VLOOKUP(CONCATENATE(L71),'02. Finalidad'!$O$3:$P$145,2,FALSE)</f>
        <v>DESARROLLO ECONÓMICO</v>
      </c>
      <c r="N71" s="175">
        <v>9</v>
      </c>
      <c r="O71" s="174" t="str">
        <f>VLOOKUP(CONCATENATE(L71,N71),'02. Finalidad'!$O$3:$P$145,2,FALSE)</f>
        <v>OTRAS INDUSTRIAS Y OTROS ASUNTOS ECONÓMICOS</v>
      </c>
      <c r="P71" s="175">
        <v>2</v>
      </c>
      <c r="Q71" s="174" t="str">
        <f>VLOOKUP(CONCATENATE(L71,N71,P71),'02. Finalidad'!$O$3:$P$145,2,FALSE)</f>
        <v>Otras Industrias</v>
      </c>
      <c r="R71" s="176">
        <v>2</v>
      </c>
      <c r="S71" s="174" t="str">
        <f>VLOOKUP('Presupuesto 2015'!R71,'03. Tipo Gasto'!$A$2:$B$4,2,FALSE)</f>
        <v>GASTO DE CAPITAL</v>
      </c>
      <c r="T71" s="177">
        <v>3</v>
      </c>
      <c r="U71" s="174" t="str">
        <f>VLOOKUP('Presupuesto 2015'!T71,'04. Fuente Financiamiento'!$A$2:B$14,2,FALSE)</f>
        <v>Recurso Federal</v>
      </c>
      <c r="V71" s="178">
        <v>2</v>
      </c>
      <c r="W71" s="174" t="str">
        <f>VLOOKUP(CONCATENATE(V71),'06. Clasificación Programática'!$F$3:G$32,2,FALSE)</f>
        <v>DESEMPEÑO DE LAS FUNCIONES</v>
      </c>
      <c r="X71" s="178" t="s">
        <v>1763</v>
      </c>
      <c r="Y71" s="174" t="str">
        <f>VLOOKUP(CONCATENATE(V71,X71),'06. Clasificación Programática'!$F$3:G$32,2,FALSE)</f>
        <v>Proyectos de Inversión</v>
      </c>
      <c r="Z71" s="179">
        <v>3</v>
      </c>
      <c r="AA71" s="174" t="str">
        <f>VLOOKUP('Presupuesto 2015'!Z71,'07. Proyectos de Inversión'!$A$2:$B$11,2,FALSE)</f>
        <v>Infraestructura y Acciones para el Desarrollo Economico del Estado de Guerrero</v>
      </c>
      <c r="AB71" s="184">
        <v>6</v>
      </c>
      <c r="AC71" s="185">
        <v>2</v>
      </c>
      <c r="AD71" s="184">
        <v>2</v>
      </c>
      <c r="AE71" s="182">
        <v>11</v>
      </c>
      <c r="AF71" s="183" t="str">
        <f t="shared" si="40"/>
        <v>62211</v>
      </c>
      <c r="AG71" s="187" t="str">
        <f>VLOOKUP('Presupuesto 2015'!AF71,'5. COG Guerrero '!$K$2:$L1304,2,FALSE)</f>
        <v>Instalacion de Planta  Industrial para la fabricacion de persianas y cortinas Eblinds.</v>
      </c>
      <c r="AH71" s="184"/>
      <c r="AI71" s="188">
        <v>1110000</v>
      </c>
      <c r="AJ71" s="193">
        <f t="shared" si="14"/>
        <v>92500</v>
      </c>
      <c r="AK71" s="194"/>
      <c r="AL71" s="194"/>
      <c r="AM71" s="194">
        <f t="shared" si="28"/>
        <v>92500</v>
      </c>
      <c r="AN71" s="194">
        <f t="shared" si="41"/>
        <v>92500</v>
      </c>
      <c r="AO71" s="194"/>
      <c r="AP71" s="194"/>
      <c r="AQ71" s="194">
        <f t="shared" si="15"/>
        <v>92500</v>
      </c>
      <c r="AR71" s="194">
        <f t="shared" si="42"/>
        <v>92500</v>
      </c>
      <c r="AS71" s="194"/>
      <c r="AT71" s="194"/>
      <c r="AU71" s="194">
        <f t="shared" si="16"/>
        <v>92500</v>
      </c>
      <c r="AV71" s="194">
        <f t="shared" si="43"/>
        <v>92500</v>
      </c>
      <c r="AW71" s="194"/>
      <c r="AX71" s="194"/>
      <c r="AY71" s="194">
        <f t="shared" si="17"/>
        <v>92500</v>
      </c>
      <c r="AZ71" s="194">
        <f t="shared" si="44"/>
        <v>92500</v>
      </c>
      <c r="BA71" s="194"/>
      <c r="BB71" s="194"/>
      <c r="BC71" s="194">
        <f t="shared" si="18"/>
        <v>92500</v>
      </c>
      <c r="BD71" s="194">
        <f t="shared" si="45"/>
        <v>92500</v>
      </c>
      <c r="BE71" s="194"/>
      <c r="BF71" s="194"/>
      <c r="BG71" s="194">
        <f t="shared" si="19"/>
        <v>92500</v>
      </c>
      <c r="BH71" s="194">
        <f t="shared" si="46"/>
        <v>92500</v>
      </c>
      <c r="BI71" s="194"/>
      <c r="BJ71" s="194"/>
      <c r="BK71" s="194">
        <f t="shared" si="20"/>
        <v>92500</v>
      </c>
      <c r="BL71" s="194">
        <f t="shared" si="47"/>
        <v>92500</v>
      </c>
      <c r="BM71" s="194"/>
      <c r="BN71" s="194"/>
      <c r="BO71" s="194">
        <f t="shared" si="21"/>
        <v>92500</v>
      </c>
      <c r="BP71" s="194">
        <f t="shared" si="48"/>
        <v>92500</v>
      </c>
      <c r="BQ71" s="194"/>
      <c r="BR71" s="194"/>
      <c r="BS71" s="194">
        <f t="shared" si="22"/>
        <v>92500</v>
      </c>
      <c r="BT71" s="194">
        <f t="shared" si="49"/>
        <v>92500</v>
      </c>
      <c r="BU71" s="194"/>
      <c r="BV71" s="194"/>
      <c r="BW71" s="194">
        <f t="shared" si="23"/>
        <v>92500</v>
      </c>
      <c r="BX71" s="194">
        <f t="shared" si="50"/>
        <v>92500</v>
      </c>
      <c r="BY71" s="194"/>
      <c r="BZ71" s="194"/>
      <c r="CA71" s="194">
        <f t="shared" si="24"/>
        <v>92500</v>
      </c>
      <c r="CB71" s="194">
        <f t="shared" si="51"/>
        <v>92500</v>
      </c>
      <c r="CC71" s="194"/>
      <c r="CD71" s="194"/>
      <c r="CE71" s="194">
        <f t="shared" si="25"/>
        <v>92500</v>
      </c>
      <c r="CF71" s="194">
        <f t="shared" si="26"/>
        <v>1110000</v>
      </c>
      <c r="CG71" s="169">
        <f t="shared" si="27"/>
        <v>1110000</v>
      </c>
      <c r="CH71" s="169">
        <f t="shared" si="12"/>
        <v>0</v>
      </c>
      <c r="CJ71" s="169">
        <f t="shared" si="13"/>
        <v>370000</v>
      </c>
    </row>
    <row r="72" spans="1:88" hidden="1" x14ac:dyDescent="0.2">
      <c r="D72" s="172">
        <v>2</v>
      </c>
      <c r="E72" s="172">
        <v>1</v>
      </c>
      <c r="F72" s="172">
        <v>1</v>
      </c>
      <c r="G72" s="172">
        <v>2</v>
      </c>
      <c r="H72" s="172">
        <v>3</v>
      </c>
      <c r="I72" s="173">
        <v>39</v>
      </c>
      <c r="J72" s="174" t="str">
        <f>VLOOKUP(CONCATENATE(D72,E72,F72,G72,H72,I72),'01. Administrativa'!$O$36:$P408,2,FALSE)</f>
        <v>Fideicomiso Guerrero Industrial</v>
      </c>
      <c r="K72" s="173"/>
      <c r="L72" s="175">
        <v>3</v>
      </c>
      <c r="M72" s="174" t="str">
        <f>VLOOKUP(CONCATENATE(L72),'02. Finalidad'!$O$3:$P$145,2,FALSE)</f>
        <v>DESARROLLO ECONÓMICO</v>
      </c>
      <c r="N72" s="175">
        <v>9</v>
      </c>
      <c r="O72" s="174" t="str">
        <f>VLOOKUP(CONCATENATE(L72,N72),'02. Finalidad'!$O$3:$P$145,2,FALSE)</f>
        <v>OTRAS INDUSTRIAS Y OTROS ASUNTOS ECONÓMICOS</v>
      </c>
      <c r="P72" s="175">
        <v>2</v>
      </c>
      <c r="Q72" s="174" t="str">
        <f>VLOOKUP(CONCATENATE(L72,N72,P72),'02. Finalidad'!$O$3:$P$145,2,FALSE)</f>
        <v>Otras Industrias</v>
      </c>
      <c r="R72" s="176">
        <v>2</v>
      </c>
      <c r="S72" s="174" t="str">
        <f>VLOOKUP('Presupuesto 2015'!R72,'03. Tipo Gasto'!$A$2:$B$4,2,FALSE)</f>
        <v>GASTO DE CAPITAL</v>
      </c>
      <c r="T72" s="177">
        <v>4</v>
      </c>
      <c r="U72" s="174" t="str">
        <f>VLOOKUP('Presupuesto 2015'!T72,'04. Fuente Financiamiento'!$A$2:B$14,2,FALSE)</f>
        <v>Aportación Iniciativa Privada</v>
      </c>
      <c r="V72" s="178">
        <v>2</v>
      </c>
      <c r="W72" s="174" t="str">
        <f>VLOOKUP(CONCATENATE(V72),'06. Clasificación Programática'!$F$3:G$32,2,FALSE)</f>
        <v>DESEMPEÑO DE LAS FUNCIONES</v>
      </c>
      <c r="X72" s="178" t="s">
        <v>1763</v>
      </c>
      <c r="Y72" s="174" t="str">
        <f>VLOOKUP(CONCATENATE(V72,X72),'06. Clasificación Programática'!$F$3:G$32,2,FALSE)</f>
        <v>Proyectos de Inversión</v>
      </c>
      <c r="Z72" s="179">
        <v>3</v>
      </c>
      <c r="AA72" s="174" t="str">
        <f>VLOOKUP('Presupuesto 2015'!Z72,'07. Proyectos de Inversión'!$A$2:$B$11,2,FALSE)</f>
        <v>Infraestructura y Acciones para el Desarrollo Economico del Estado de Guerrero</v>
      </c>
      <c r="AB72" s="184">
        <v>6</v>
      </c>
      <c r="AC72" s="185">
        <v>2</v>
      </c>
      <c r="AD72" s="184">
        <v>2</v>
      </c>
      <c r="AE72" s="182">
        <v>11</v>
      </c>
      <c r="AF72" s="183" t="str">
        <f t="shared" si="40"/>
        <v>62211</v>
      </c>
      <c r="AG72" s="187" t="str">
        <f>VLOOKUP('Presupuesto 2015'!AF72,'5. COG Guerrero '!$K$2:$L1305,2,FALSE)</f>
        <v>Instalacion de Planta  Industrial para la fabricacion de persianas y cortinas Eblinds.</v>
      </c>
      <c r="AH72" s="184"/>
      <c r="AI72" s="188">
        <v>1390000</v>
      </c>
      <c r="AJ72" s="193">
        <f t="shared" si="14"/>
        <v>115833.33333333333</v>
      </c>
      <c r="AK72" s="194"/>
      <c r="AL72" s="194"/>
      <c r="AM72" s="194">
        <f t="shared" si="28"/>
        <v>115833.33333333333</v>
      </c>
      <c r="AN72" s="194">
        <f t="shared" si="41"/>
        <v>115833.33333333333</v>
      </c>
      <c r="AO72" s="194"/>
      <c r="AP72" s="194"/>
      <c r="AQ72" s="194">
        <f t="shared" si="15"/>
        <v>115833.33333333333</v>
      </c>
      <c r="AR72" s="194">
        <f t="shared" si="42"/>
        <v>115833.33333333333</v>
      </c>
      <c r="AS72" s="194"/>
      <c r="AT72" s="194"/>
      <c r="AU72" s="194">
        <f t="shared" si="16"/>
        <v>115833.33333333333</v>
      </c>
      <c r="AV72" s="194">
        <f t="shared" si="43"/>
        <v>115833.33333333333</v>
      </c>
      <c r="AW72" s="194"/>
      <c r="AX72" s="194"/>
      <c r="AY72" s="194">
        <f t="shared" si="17"/>
        <v>115833.33333333333</v>
      </c>
      <c r="AZ72" s="194">
        <f t="shared" si="44"/>
        <v>115833.33333333333</v>
      </c>
      <c r="BA72" s="194"/>
      <c r="BB72" s="194"/>
      <c r="BC72" s="194">
        <f t="shared" si="18"/>
        <v>115833.33333333333</v>
      </c>
      <c r="BD72" s="194">
        <f t="shared" si="45"/>
        <v>115833.33333333333</v>
      </c>
      <c r="BE72" s="194"/>
      <c r="BF72" s="194"/>
      <c r="BG72" s="194">
        <f t="shared" si="19"/>
        <v>115833.33333333333</v>
      </c>
      <c r="BH72" s="194">
        <f t="shared" si="46"/>
        <v>115833.33333333333</v>
      </c>
      <c r="BI72" s="194"/>
      <c r="BJ72" s="194"/>
      <c r="BK72" s="194">
        <f t="shared" si="20"/>
        <v>115833.33333333333</v>
      </c>
      <c r="BL72" s="194">
        <f t="shared" si="47"/>
        <v>115833.33333333333</v>
      </c>
      <c r="BM72" s="194"/>
      <c r="BN72" s="194"/>
      <c r="BO72" s="194">
        <f t="shared" si="21"/>
        <v>115833.33333333333</v>
      </c>
      <c r="BP72" s="194">
        <f t="shared" si="48"/>
        <v>115833.33333333333</v>
      </c>
      <c r="BQ72" s="194"/>
      <c r="BR72" s="194"/>
      <c r="BS72" s="194">
        <f t="shared" si="22"/>
        <v>115833.33333333333</v>
      </c>
      <c r="BT72" s="194">
        <f t="shared" si="49"/>
        <v>115833.33333333333</v>
      </c>
      <c r="BU72" s="194"/>
      <c r="BV72" s="194"/>
      <c r="BW72" s="194">
        <f t="shared" si="23"/>
        <v>115833.33333333333</v>
      </c>
      <c r="BX72" s="194">
        <f t="shared" si="50"/>
        <v>115833.33333333333</v>
      </c>
      <c r="BY72" s="194"/>
      <c r="BZ72" s="194"/>
      <c r="CA72" s="194">
        <f t="shared" si="24"/>
        <v>115833.33333333333</v>
      </c>
      <c r="CB72" s="194">
        <f t="shared" si="51"/>
        <v>115833.33333333333</v>
      </c>
      <c r="CC72" s="194"/>
      <c r="CD72" s="194"/>
      <c r="CE72" s="194">
        <f t="shared" si="25"/>
        <v>115833.33333333333</v>
      </c>
      <c r="CF72" s="194">
        <f t="shared" si="26"/>
        <v>1390000</v>
      </c>
      <c r="CG72" s="169">
        <f t="shared" si="27"/>
        <v>1390000</v>
      </c>
      <c r="CH72" s="169">
        <f t="shared" si="12"/>
        <v>0</v>
      </c>
      <c r="CJ72" s="169">
        <f t="shared" si="13"/>
        <v>463333.33333333331</v>
      </c>
    </row>
    <row r="73" spans="1:88" hidden="1" x14ac:dyDescent="0.2">
      <c r="A73" s="5">
        <v>5101</v>
      </c>
      <c r="B73" s="5">
        <v>8</v>
      </c>
      <c r="C73" s="5">
        <v>1003</v>
      </c>
      <c r="D73" s="172">
        <v>2</v>
      </c>
      <c r="E73" s="172">
        <v>1</v>
      </c>
      <c r="F73" s="172">
        <v>1</v>
      </c>
      <c r="G73" s="172">
        <v>2</v>
      </c>
      <c r="H73" s="172">
        <v>3</v>
      </c>
      <c r="I73" s="173">
        <v>39</v>
      </c>
      <c r="J73" s="174" t="str">
        <f>VLOOKUP(CONCATENATE(D73,E73,F73,G73,H73,I73),'01. Administrativa'!$O$36:$P409,2,FALSE)</f>
        <v>Fideicomiso Guerrero Industrial</v>
      </c>
      <c r="K73" s="173"/>
      <c r="L73" s="175">
        <v>3</v>
      </c>
      <c r="M73" s="174" t="str">
        <f>VLOOKUP(CONCATENATE(L73),'02. Finalidad'!$O$3:$P$145,2,FALSE)</f>
        <v>DESARROLLO ECONÓMICO</v>
      </c>
      <c r="N73" s="175">
        <v>9</v>
      </c>
      <c r="O73" s="174" t="str">
        <f>VLOOKUP(CONCATENATE(L73,N73),'02. Finalidad'!$O$3:$P$145,2,FALSE)</f>
        <v>OTRAS INDUSTRIAS Y OTROS ASUNTOS ECONÓMICOS</v>
      </c>
      <c r="P73" s="175">
        <v>2</v>
      </c>
      <c r="Q73" s="174" t="str">
        <f>VLOOKUP(CONCATENATE(L73,N73,P73),'02. Finalidad'!$O$3:$P$145,2,FALSE)</f>
        <v>Otras Industrias</v>
      </c>
      <c r="R73" s="176">
        <v>1</v>
      </c>
      <c r="S73" s="174" t="str">
        <f>VLOOKUP('Presupuesto 2015'!R73,'03. Tipo Gasto'!$A$2:$B$4,2,FALSE)</f>
        <v>GASTO CORRIENTE</v>
      </c>
      <c r="T73" s="177">
        <v>1</v>
      </c>
      <c r="U73" s="174" t="str">
        <f>VLOOKUP('Presupuesto 2015'!T73,'04. Fuente Financiamiento'!$A$2:B$14,2,FALSE)</f>
        <v>Recursos Propios</v>
      </c>
      <c r="V73" s="178">
        <v>1</v>
      </c>
      <c r="W73" s="174" t="str">
        <f>VLOOKUP(CONCATENATE(V73),'06. Clasificación Programática'!$F$3:G$32,2,FALSE)</f>
        <v>SUBSIDIOS: SECTOR SOCIAL Y PRIVADO O ENTIDADES FEDERATIVAS Y MUNICIPIOS</v>
      </c>
      <c r="X73" s="178" t="s">
        <v>576</v>
      </c>
      <c r="Y73" s="174" t="str">
        <f>VLOOKUP(CONCATENATE(V73,X73),'06. Clasificación Programática'!$F$3:G$32,2,FALSE)</f>
        <v>Sujetos a Reglas de Operación</v>
      </c>
      <c r="Z73" s="179">
        <v>5</v>
      </c>
      <c r="AA73" s="174" t="str">
        <f>VLOOKUP('Presupuesto 2015'!Z73,'07. Proyectos de Inversión'!$A$2:$B$11,2,FALSE)</f>
        <v>Representación, Asesoria y Orientación Legal al FIGUEIN.</v>
      </c>
      <c r="AB73" s="184">
        <v>2</v>
      </c>
      <c r="AC73" s="185">
        <v>1</v>
      </c>
      <c r="AD73" s="184">
        <v>1</v>
      </c>
      <c r="AE73" s="182">
        <v>1</v>
      </c>
      <c r="AF73" s="183" t="str">
        <f t="shared" si="40"/>
        <v>21101</v>
      </c>
      <c r="AG73" s="187" t="str">
        <f>VLOOKUP('Presupuesto 2015'!AF73,'5. COG Guerrero '!$K$2:$L1301,2,FALSE)</f>
        <v>De oficina</v>
      </c>
      <c r="AH73" s="184"/>
      <c r="AI73" s="188">
        <v>4500</v>
      </c>
      <c r="AJ73" s="193">
        <f t="shared" si="14"/>
        <v>375</v>
      </c>
      <c r="AK73" s="194"/>
      <c r="AL73" s="194"/>
      <c r="AM73" s="194">
        <f t="shared" si="28"/>
        <v>375</v>
      </c>
      <c r="AN73" s="194">
        <f t="shared" si="41"/>
        <v>375</v>
      </c>
      <c r="AO73" s="194"/>
      <c r="AP73" s="194"/>
      <c r="AQ73" s="194">
        <f t="shared" si="15"/>
        <v>375</v>
      </c>
      <c r="AR73" s="194">
        <f t="shared" si="42"/>
        <v>375</v>
      </c>
      <c r="AS73" s="194"/>
      <c r="AT73" s="194"/>
      <c r="AU73" s="194">
        <f t="shared" si="16"/>
        <v>375</v>
      </c>
      <c r="AV73" s="194">
        <f t="shared" si="43"/>
        <v>375</v>
      </c>
      <c r="AW73" s="194"/>
      <c r="AX73" s="194"/>
      <c r="AY73" s="194">
        <f t="shared" si="17"/>
        <v>375</v>
      </c>
      <c r="AZ73" s="194">
        <f t="shared" si="44"/>
        <v>375</v>
      </c>
      <c r="BA73" s="194"/>
      <c r="BB73" s="194"/>
      <c r="BC73" s="194">
        <f t="shared" si="18"/>
        <v>375</v>
      </c>
      <c r="BD73" s="194">
        <f t="shared" si="45"/>
        <v>375</v>
      </c>
      <c r="BE73" s="194"/>
      <c r="BF73" s="194"/>
      <c r="BG73" s="194">
        <f t="shared" si="19"/>
        <v>375</v>
      </c>
      <c r="BH73" s="194">
        <f t="shared" si="46"/>
        <v>375</v>
      </c>
      <c r="BI73" s="194"/>
      <c r="BJ73" s="194"/>
      <c r="BK73" s="194">
        <f t="shared" si="20"/>
        <v>375</v>
      </c>
      <c r="BL73" s="194">
        <f t="shared" si="47"/>
        <v>375</v>
      </c>
      <c r="BM73" s="194">
        <v>607</v>
      </c>
      <c r="BN73" s="194"/>
      <c r="BO73" s="194">
        <f t="shared" si="21"/>
        <v>-232</v>
      </c>
      <c r="BP73" s="194">
        <f t="shared" si="48"/>
        <v>375</v>
      </c>
      <c r="BQ73" s="194"/>
      <c r="BR73" s="194"/>
      <c r="BS73" s="194">
        <f t="shared" si="22"/>
        <v>375</v>
      </c>
      <c r="BT73" s="194">
        <f t="shared" si="49"/>
        <v>375</v>
      </c>
      <c r="BU73" s="194"/>
      <c r="BV73" s="194"/>
      <c r="BW73" s="194">
        <f t="shared" si="23"/>
        <v>375</v>
      </c>
      <c r="BX73" s="194">
        <f t="shared" si="50"/>
        <v>375</v>
      </c>
      <c r="BY73" s="194"/>
      <c r="BZ73" s="194"/>
      <c r="CA73" s="194">
        <f t="shared" si="24"/>
        <v>375</v>
      </c>
      <c r="CB73" s="194">
        <f t="shared" si="51"/>
        <v>375</v>
      </c>
      <c r="CC73" s="194"/>
      <c r="CD73" s="194"/>
      <c r="CE73" s="194">
        <f t="shared" si="25"/>
        <v>375</v>
      </c>
      <c r="CF73" s="194">
        <f t="shared" si="26"/>
        <v>3893</v>
      </c>
      <c r="CG73" s="169">
        <f t="shared" si="27"/>
        <v>4500</v>
      </c>
      <c r="CH73" s="169">
        <f t="shared" si="12"/>
        <v>-607</v>
      </c>
      <c r="CJ73" s="169">
        <f t="shared" si="13"/>
        <v>1500</v>
      </c>
    </row>
    <row r="74" spans="1:88" hidden="1" x14ac:dyDescent="0.2">
      <c r="A74" s="5">
        <v>5101</v>
      </c>
      <c r="B74" s="5">
        <v>8</v>
      </c>
      <c r="C74" s="5">
        <v>1005</v>
      </c>
      <c r="D74" s="172">
        <v>2</v>
      </c>
      <c r="E74" s="172">
        <v>1</v>
      </c>
      <c r="F74" s="172">
        <v>1</v>
      </c>
      <c r="G74" s="172">
        <v>2</v>
      </c>
      <c r="H74" s="172">
        <v>3</v>
      </c>
      <c r="I74" s="173">
        <v>39</v>
      </c>
      <c r="J74" s="174" t="str">
        <f>VLOOKUP(CONCATENATE(D74,E74,F74,G74,H74,I74),'01. Administrativa'!$O$36:$P410,2,FALSE)</f>
        <v>Fideicomiso Guerrero Industrial</v>
      </c>
      <c r="K74" s="173"/>
      <c r="L74" s="175">
        <v>3</v>
      </c>
      <c r="M74" s="174" t="str">
        <f>VLOOKUP(CONCATENATE(L74),'02. Finalidad'!$O$3:$P$145,2,FALSE)</f>
        <v>DESARROLLO ECONÓMICO</v>
      </c>
      <c r="N74" s="175">
        <v>9</v>
      </c>
      <c r="O74" s="174" t="str">
        <f>VLOOKUP(CONCATENATE(L74,N74),'02. Finalidad'!$O$3:$P$145,2,FALSE)</f>
        <v>OTRAS INDUSTRIAS Y OTROS ASUNTOS ECONÓMICOS</v>
      </c>
      <c r="P74" s="175">
        <v>2</v>
      </c>
      <c r="Q74" s="174" t="str">
        <f>VLOOKUP(CONCATENATE(L74,N74,P74),'02. Finalidad'!$O$3:$P$145,2,FALSE)</f>
        <v>Otras Industrias</v>
      </c>
      <c r="R74" s="176">
        <v>1</v>
      </c>
      <c r="S74" s="174" t="str">
        <f>VLOOKUP('Presupuesto 2015'!R74,'03. Tipo Gasto'!$A$2:$B$4,2,FALSE)</f>
        <v>GASTO CORRIENTE</v>
      </c>
      <c r="T74" s="177">
        <v>1</v>
      </c>
      <c r="U74" s="174" t="str">
        <f>VLOOKUP('Presupuesto 2015'!T74,'04. Fuente Financiamiento'!$A$2:B$14,2,FALSE)</f>
        <v>Recursos Propios</v>
      </c>
      <c r="V74" s="178">
        <v>1</v>
      </c>
      <c r="W74" s="174" t="str">
        <f>VLOOKUP(CONCATENATE(V74),'06. Clasificación Programática'!$F$3:G$32,2,FALSE)</f>
        <v>SUBSIDIOS: SECTOR SOCIAL Y PRIVADO O ENTIDADES FEDERATIVAS Y MUNICIPIOS</v>
      </c>
      <c r="X74" s="178" t="s">
        <v>576</v>
      </c>
      <c r="Y74" s="174" t="str">
        <f>VLOOKUP(CONCATENATE(V74,X74),'06. Clasificación Programática'!$F$3:G$32,2,FALSE)</f>
        <v>Sujetos a Reglas de Operación</v>
      </c>
      <c r="Z74" s="179">
        <v>5</v>
      </c>
      <c r="AA74" s="174" t="str">
        <f>VLOOKUP('Presupuesto 2015'!Z74,'07. Proyectos de Inversión'!$A$2:$B$11,2,FALSE)</f>
        <v>Representación, Asesoria y Orientación Legal al FIGUEIN.</v>
      </c>
      <c r="AB74" s="184">
        <v>2</v>
      </c>
      <c r="AC74" s="185">
        <v>1</v>
      </c>
      <c r="AD74" s="184">
        <v>2</v>
      </c>
      <c r="AE74" s="182">
        <v>3</v>
      </c>
      <c r="AF74" s="183" t="str">
        <f t="shared" si="40"/>
        <v>21203</v>
      </c>
      <c r="AG74" s="187" t="str">
        <f>VLOOKUP('Presupuesto 2015'!AF74,'5. COG Guerrero '!$K$2:$L1302,2,FALSE)</f>
        <v>Material de Computo</v>
      </c>
      <c r="AH74" s="184"/>
      <c r="AI74" s="188">
        <v>2000</v>
      </c>
      <c r="AJ74" s="193">
        <f t="shared" si="14"/>
        <v>166.66666666666666</v>
      </c>
      <c r="AK74" s="194"/>
      <c r="AL74" s="194"/>
      <c r="AM74" s="194">
        <f t="shared" si="28"/>
        <v>166.66666666666666</v>
      </c>
      <c r="AN74" s="194">
        <f t="shared" si="41"/>
        <v>166.66666666666666</v>
      </c>
      <c r="AO74" s="194"/>
      <c r="AP74" s="194"/>
      <c r="AQ74" s="194">
        <f t="shared" si="15"/>
        <v>166.66666666666666</v>
      </c>
      <c r="AR74" s="194">
        <f t="shared" si="42"/>
        <v>166.66666666666666</v>
      </c>
      <c r="AS74" s="194"/>
      <c r="AT74" s="194"/>
      <c r="AU74" s="194">
        <f t="shared" si="16"/>
        <v>166.66666666666666</v>
      </c>
      <c r="AV74" s="194">
        <f t="shared" si="43"/>
        <v>166.66666666666666</v>
      </c>
      <c r="AW74" s="194"/>
      <c r="AX74" s="194"/>
      <c r="AY74" s="194">
        <f t="shared" si="17"/>
        <v>166.66666666666666</v>
      </c>
      <c r="AZ74" s="194">
        <f t="shared" si="44"/>
        <v>166.66666666666666</v>
      </c>
      <c r="BA74" s="194"/>
      <c r="BB74" s="194"/>
      <c r="BC74" s="194">
        <f t="shared" si="18"/>
        <v>166.66666666666666</v>
      </c>
      <c r="BD74" s="194">
        <f t="shared" si="45"/>
        <v>166.66666666666666</v>
      </c>
      <c r="BE74" s="194"/>
      <c r="BF74" s="194"/>
      <c r="BG74" s="194">
        <f t="shared" si="19"/>
        <v>166.66666666666666</v>
      </c>
      <c r="BH74" s="194">
        <f t="shared" si="46"/>
        <v>166.66666666666666</v>
      </c>
      <c r="BI74" s="194"/>
      <c r="BJ74" s="194"/>
      <c r="BK74" s="194">
        <f t="shared" si="20"/>
        <v>166.66666666666666</v>
      </c>
      <c r="BL74" s="194">
        <f t="shared" si="47"/>
        <v>166.66666666666666</v>
      </c>
      <c r="BM74" s="194"/>
      <c r="BN74" s="194"/>
      <c r="BO74" s="194">
        <f t="shared" si="21"/>
        <v>166.66666666666666</v>
      </c>
      <c r="BP74" s="194">
        <f t="shared" si="48"/>
        <v>166.66666666666666</v>
      </c>
      <c r="BQ74" s="194"/>
      <c r="BR74" s="194"/>
      <c r="BS74" s="194">
        <f t="shared" si="22"/>
        <v>166.66666666666666</v>
      </c>
      <c r="BT74" s="194">
        <f t="shared" si="49"/>
        <v>166.66666666666666</v>
      </c>
      <c r="BU74" s="194"/>
      <c r="BV74" s="194"/>
      <c r="BW74" s="194">
        <f t="shared" si="23"/>
        <v>166.66666666666666</v>
      </c>
      <c r="BX74" s="194">
        <f t="shared" si="50"/>
        <v>166.66666666666666</v>
      </c>
      <c r="BY74" s="194"/>
      <c r="BZ74" s="194"/>
      <c r="CA74" s="194">
        <f t="shared" si="24"/>
        <v>166.66666666666666</v>
      </c>
      <c r="CB74" s="194">
        <f t="shared" si="51"/>
        <v>166.66666666666666</v>
      </c>
      <c r="CC74" s="194"/>
      <c r="CD74" s="194"/>
      <c r="CE74" s="194">
        <f t="shared" si="25"/>
        <v>166.66666666666666</v>
      </c>
      <c r="CF74" s="194">
        <f t="shared" si="26"/>
        <v>2000.0000000000002</v>
      </c>
      <c r="CG74" s="169">
        <f t="shared" si="27"/>
        <v>2000.0000000000002</v>
      </c>
      <c r="CH74" s="169">
        <f t="shared" ref="CH74:CH116" si="52">CF74-CG74</f>
        <v>0</v>
      </c>
      <c r="CJ74" s="169">
        <f t="shared" ref="CJ74:CJ84" si="53">AJ74+AN74+AR74+AV74</f>
        <v>666.66666666666663</v>
      </c>
    </row>
    <row r="75" spans="1:88" hidden="1" x14ac:dyDescent="0.2">
      <c r="A75" s="5">
        <v>5101</v>
      </c>
      <c r="B75" s="5">
        <v>8</v>
      </c>
      <c r="C75" s="5">
        <v>1007</v>
      </c>
      <c r="D75" s="172">
        <v>2</v>
      </c>
      <c r="E75" s="172">
        <v>1</v>
      </c>
      <c r="F75" s="172">
        <v>1</v>
      </c>
      <c r="G75" s="172">
        <v>2</v>
      </c>
      <c r="H75" s="172">
        <v>3</v>
      </c>
      <c r="I75" s="173">
        <v>39</v>
      </c>
      <c r="J75" s="174" t="str">
        <f>VLOOKUP(CONCATENATE(D75,E75,F75,G75,H75,I75),'01. Administrativa'!$O$36:$P411,2,FALSE)</f>
        <v>Fideicomiso Guerrero Industrial</v>
      </c>
      <c r="K75" s="173"/>
      <c r="L75" s="175">
        <v>3</v>
      </c>
      <c r="M75" s="174" t="str">
        <f>VLOOKUP(CONCATENATE(L75),'02. Finalidad'!$O$3:$P$145,2,FALSE)</f>
        <v>DESARROLLO ECONÓMICO</v>
      </c>
      <c r="N75" s="175">
        <v>9</v>
      </c>
      <c r="O75" s="174" t="str">
        <f>VLOOKUP(CONCATENATE(L75,N75),'02. Finalidad'!$O$3:$P$145,2,FALSE)</f>
        <v>OTRAS INDUSTRIAS Y OTROS ASUNTOS ECONÓMICOS</v>
      </c>
      <c r="P75" s="175">
        <v>2</v>
      </c>
      <c r="Q75" s="174" t="str">
        <f>VLOOKUP(CONCATENATE(L75,N75,P75),'02. Finalidad'!$O$3:$P$145,2,FALSE)</f>
        <v>Otras Industrias</v>
      </c>
      <c r="R75" s="176">
        <v>1</v>
      </c>
      <c r="S75" s="174" t="str">
        <f>VLOOKUP('Presupuesto 2015'!R75,'03. Tipo Gasto'!$A$2:$B$4,2,FALSE)</f>
        <v>GASTO CORRIENTE</v>
      </c>
      <c r="T75" s="177">
        <v>1</v>
      </c>
      <c r="U75" s="174" t="str">
        <f>VLOOKUP('Presupuesto 2015'!T75,'04. Fuente Financiamiento'!$A$2:B$14,2,FALSE)</f>
        <v>Recursos Propios</v>
      </c>
      <c r="V75" s="178">
        <v>1</v>
      </c>
      <c r="W75" s="174" t="str">
        <f>VLOOKUP(CONCATENATE(V75),'06. Clasificación Programática'!$F$3:G$32,2,FALSE)</f>
        <v>SUBSIDIOS: SECTOR SOCIAL Y PRIVADO O ENTIDADES FEDERATIVAS Y MUNICIPIOS</v>
      </c>
      <c r="X75" s="178" t="s">
        <v>576</v>
      </c>
      <c r="Y75" s="174" t="str">
        <f>VLOOKUP(CONCATENATE(V75,X75),'06. Clasificación Programática'!$F$3:G$32,2,FALSE)</f>
        <v>Sujetos a Reglas de Operación</v>
      </c>
      <c r="Z75" s="179">
        <v>5</v>
      </c>
      <c r="AA75" s="174" t="str">
        <f>VLOOKUP('Presupuesto 2015'!Z75,'07. Proyectos de Inversión'!$A$2:$B$11,2,FALSE)</f>
        <v>Representación, Asesoria y Orientación Legal al FIGUEIN.</v>
      </c>
      <c r="AB75" s="184">
        <v>2</v>
      </c>
      <c r="AC75" s="185">
        <v>6</v>
      </c>
      <c r="AD75" s="184">
        <v>1</v>
      </c>
      <c r="AE75" s="182">
        <v>1</v>
      </c>
      <c r="AF75" s="183" t="str">
        <f t="shared" si="40"/>
        <v>26101</v>
      </c>
      <c r="AG75" s="187" t="str">
        <f>VLOOKUP('Presupuesto 2015'!AF75,'5. COG Guerrero '!$K$2:$L1303,2,FALSE)</f>
        <v>Combustibles, Lubricantes y Aditivos</v>
      </c>
      <c r="AH75" s="184"/>
      <c r="AI75" s="188">
        <v>5000</v>
      </c>
      <c r="AJ75" s="193">
        <v>233.34</v>
      </c>
      <c r="AK75" s="194"/>
      <c r="AL75" s="194"/>
      <c r="AM75" s="194">
        <f t="shared" si="28"/>
        <v>233.34</v>
      </c>
      <c r="AN75" s="194">
        <v>600</v>
      </c>
      <c r="AO75" s="194">
        <v>600</v>
      </c>
      <c r="AP75" s="194"/>
      <c r="AQ75" s="194">
        <f t="shared" si="15"/>
        <v>0</v>
      </c>
      <c r="AR75" s="194">
        <f t="shared" si="42"/>
        <v>416.66666666666669</v>
      </c>
      <c r="AS75" s="194"/>
      <c r="AT75" s="194"/>
      <c r="AU75" s="194">
        <f t="shared" ref="AU75:AU142" si="54">AR75-AS75-AT75</f>
        <v>416.66666666666669</v>
      </c>
      <c r="AV75" s="194">
        <f t="shared" si="43"/>
        <v>416.66666666666669</v>
      </c>
      <c r="AW75" s="194"/>
      <c r="AX75" s="194">
        <v>40</v>
      </c>
      <c r="AY75" s="194">
        <f t="shared" ref="AY75:AY142" si="55">AV75-AW75-AX75</f>
        <v>376.66666666666669</v>
      </c>
      <c r="AZ75" s="194">
        <f t="shared" si="44"/>
        <v>416.66666666666669</v>
      </c>
      <c r="BA75" s="194"/>
      <c r="BB75" s="194"/>
      <c r="BC75" s="194">
        <f t="shared" ref="BC75:BC142" si="56">AZ75-BA75-BB75</f>
        <v>416.66666666666669</v>
      </c>
      <c r="BD75" s="194">
        <f t="shared" si="45"/>
        <v>416.66666666666669</v>
      </c>
      <c r="BE75" s="194"/>
      <c r="BF75" s="194"/>
      <c r="BG75" s="194">
        <f t="shared" ref="BG75:BG142" si="57">BD75-BE75-BF75</f>
        <v>416.66666666666669</v>
      </c>
      <c r="BH75" s="194">
        <f t="shared" si="46"/>
        <v>416.66666666666669</v>
      </c>
      <c r="BI75" s="194"/>
      <c r="BJ75" s="194"/>
      <c r="BK75" s="194">
        <f t="shared" ref="BK75:BK142" si="58">BH75-BI75-BJ75</f>
        <v>416.66666666666669</v>
      </c>
      <c r="BL75" s="194">
        <f t="shared" si="47"/>
        <v>416.66666666666669</v>
      </c>
      <c r="BM75" s="194"/>
      <c r="BN75" s="194"/>
      <c r="BO75" s="194">
        <f t="shared" ref="BO75:BO142" si="59">BL75-BM75-BN75</f>
        <v>416.66666666666669</v>
      </c>
      <c r="BP75" s="194">
        <f t="shared" si="48"/>
        <v>416.66666666666669</v>
      </c>
      <c r="BQ75" s="194"/>
      <c r="BR75" s="194"/>
      <c r="BS75" s="194">
        <f t="shared" ref="BS75:BS142" si="60">BP75-BQ75-BR75</f>
        <v>416.66666666666669</v>
      </c>
      <c r="BT75" s="194">
        <f t="shared" si="49"/>
        <v>416.66666666666669</v>
      </c>
      <c r="BU75" s="194"/>
      <c r="BV75" s="194"/>
      <c r="BW75" s="194">
        <f t="shared" ref="BW75:BW142" si="61">BT75-BU75-BV75</f>
        <v>416.66666666666669</v>
      </c>
      <c r="BX75" s="194">
        <f t="shared" si="50"/>
        <v>416.66666666666669</v>
      </c>
      <c r="BY75" s="194"/>
      <c r="BZ75" s="194"/>
      <c r="CA75" s="194">
        <f t="shared" ref="CA75:CA142" si="62">BX75-BY75-BZ75</f>
        <v>416.66666666666669</v>
      </c>
      <c r="CB75" s="194">
        <v>416.66</v>
      </c>
      <c r="CC75" s="194"/>
      <c r="CD75" s="194"/>
      <c r="CE75" s="194">
        <f t="shared" ref="CE75:CE142" si="63">CB75-CC75-CD75</f>
        <v>416.66</v>
      </c>
      <c r="CF75" s="194">
        <f t="shared" ref="CF75:CF142" si="64">AM75+AQ75+AU75+AY75+BC75+BG75+BK75+BO75+BS75+BW75+CA75+CE75</f>
        <v>4360</v>
      </c>
      <c r="CG75" s="169">
        <f t="shared" ref="CG75:CG142" si="65">AJ75+AN75+AR75+AV75+AZ75+BD75+BH75+BL75+BP75+BT75+BX75+CB75</f>
        <v>5000</v>
      </c>
      <c r="CH75" s="169">
        <f t="shared" si="52"/>
        <v>-640</v>
      </c>
      <c r="CJ75" s="169">
        <f t="shared" si="53"/>
        <v>1666.6733333333334</v>
      </c>
    </row>
    <row r="76" spans="1:88" ht="12" hidden="1" customHeight="1" x14ac:dyDescent="0.2">
      <c r="A76" s="5">
        <v>5101</v>
      </c>
      <c r="B76" s="5">
        <v>8</v>
      </c>
      <c r="C76" s="5">
        <v>1007</v>
      </c>
      <c r="D76" s="172">
        <v>2</v>
      </c>
      <c r="E76" s="172">
        <v>1</v>
      </c>
      <c r="F76" s="172">
        <v>1</v>
      </c>
      <c r="G76" s="172">
        <v>2</v>
      </c>
      <c r="H76" s="172">
        <v>3</v>
      </c>
      <c r="I76" s="173">
        <v>39</v>
      </c>
      <c r="J76" s="174" t="str">
        <f>VLOOKUP(CONCATENATE(D76,E76,F76,G76,H76,I76),'01. Administrativa'!$O$36:$P412,2,FALSE)</f>
        <v>Fideicomiso Guerrero Industrial</v>
      </c>
      <c r="K76" s="173"/>
      <c r="L76" s="175">
        <v>3</v>
      </c>
      <c r="M76" s="174" t="str">
        <f>VLOOKUP(CONCATENATE(L76),'02. Finalidad'!$O$3:$P$145,2,FALSE)</f>
        <v>DESARROLLO ECONÓMICO</v>
      </c>
      <c r="N76" s="175">
        <v>9</v>
      </c>
      <c r="O76" s="174" t="str">
        <f>VLOOKUP(CONCATENATE(L76,N76),'02. Finalidad'!$O$3:$P$145,2,FALSE)</f>
        <v>OTRAS INDUSTRIAS Y OTROS ASUNTOS ECONÓMICOS</v>
      </c>
      <c r="P76" s="175">
        <v>2</v>
      </c>
      <c r="Q76" s="174" t="str">
        <f>VLOOKUP(CONCATENATE(L76,N76,P76),'02. Finalidad'!$O$3:$P$145,2,FALSE)</f>
        <v>Otras Industrias</v>
      </c>
      <c r="R76" s="176">
        <v>1</v>
      </c>
      <c r="S76" s="174" t="str">
        <f>VLOOKUP('Presupuesto 2015'!R76,'03. Tipo Gasto'!$A$2:$B$4,2,FALSE)</f>
        <v>GASTO CORRIENTE</v>
      </c>
      <c r="T76" s="177">
        <v>1</v>
      </c>
      <c r="U76" s="174" t="str">
        <f>VLOOKUP('Presupuesto 2015'!T76,'04. Fuente Financiamiento'!$A$2:B$14,2,FALSE)</f>
        <v>Recursos Propios</v>
      </c>
      <c r="V76" s="178">
        <v>1</v>
      </c>
      <c r="W76" s="174" t="str">
        <f>VLOOKUP(CONCATENATE(V76),'06. Clasificación Programática'!$F$3:G$32,2,FALSE)</f>
        <v>SUBSIDIOS: SECTOR SOCIAL Y PRIVADO O ENTIDADES FEDERATIVAS Y MUNICIPIOS</v>
      </c>
      <c r="X76" s="178" t="s">
        <v>576</v>
      </c>
      <c r="Y76" s="174" t="str">
        <f>VLOOKUP(CONCATENATE(V76,X76),'06. Clasificación Programática'!$F$3:G$32,2,FALSE)</f>
        <v>Sujetos a Reglas de Operación</v>
      </c>
      <c r="Z76" s="186">
        <v>5</v>
      </c>
      <c r="AA76" s="174" t="str">
        <f>VLOOKUP('Presupuesto 2015'!Z76,'07. Proyectos de Inversión'!$A$2:$B$11,2,FALSE)</f>
        <v>Representación, Asesoria y Orientación Legal al FIGUEIN.</v>
      </c>
      <c r="AB76" s="184">
        <v>3</v>
      </c>
      <c r="AC76" s="185">
        <v>3</v>
      </c>
      <c r="AD76" s="184">
        <v>6</v>
      </c>
      <c r="AE76" s="182">
        <v>2</v>
      </c>
      <c r="AF76" s="183" t="str">
        <f t="shared" si="40"/>
        <v>33602</v>
      </c>
      <c r="AG76" s="187" t="str">
        <f>VLOOKUP('Presupuesto 2015'!AF76,'5. COG Guerrero '!$K$2:$L1304,2,FALSE)</f>
        <v>Servicio de fotografía, fotocopiado, microfilmación, video y grado</v>
      </c>
      <c r="AH76" s="184"/>
      <c r="AI76" s="188">
        <v>4000</v>
      </c>
      <c r="AJ76" s="193">
        <f t="shared" si="14"/>
        <v>333.33333333333331</v>
      </c>
      <c r="AK76" s="194"/>
      <c r="AL76" s="194"/>
      <c r="AM76" s="194">
        <f t="shared" si="28"/>
        <v>333.33333333333331</v>
      </c>
      <c r="AN76" s="194">
        <f t="shared" si="41"/>
        <v>333.33333333333331</v>
      </c>
      <c r="AO76" s="194"/>
      <c r="AP76" s="194"/>
      <c r="AQ76" s="194">
        <f t="shared" si="15"/>
        <v>333.33333333333331</v>
      </c>
      <c r="AR76" s="194">
        <f t="shared" si="42"/>
        <v>333.33333333333331</v>
      </c>
      <c r="AS76" s="194"/>
      <c r="AT76" s="194"/>
      <c r="AU76" s="194">
        <f t="shared" si="54"/>
        <v>333.33333333333331</v>
      </c>
      <c r="AV76" s="194">
        <f t="shared" si="43"/>
        <v>333.33333333333331</v>
      </c>
      <c r="AW76" s="194"/>
      <c r="AX76" s="194"/>
      <c r="AY76" s="194">
        <f t="shared" si="55"/>
        <v>333.33333333333331</v>
      </c>
      <c r="AZ76" s="194">
        <f t="shared" si="44"/>
        <v>333.33333333333331</v>
      </c>
      <c r="BA76" s="194"/>
      <c r="BB76" s="194"/>
      <c r="BC76" s="194">
        <f t="shared" si="56"/>
        <v>333.33333333333331</v>
      </c>
      <c r="BD76" s="194">
        <f t="shared" si="45"/>
        <v>333.33333333333331</v>
      </c>
      <c r="BE76" s="194"/>
      <c r="BF76" s="194"/>
      <c r="BG76" s="194">
        <f t="shared" si="57"/>
        <v>333.33333333333331</v>
      </c>
      <c r="BH76" s="194">
        <f t="shared" si="46"/>
        <v>333.33333333333331</v>
      </c>
      <c r="BI76" s="194"/>
      <c r="BJ76" s="194"/>
      <c r="BK76" s="194">
        <f t="shared" si="58"/>
        <v>333.33333333333331</v>
      </c>
      <c r="BL76" s="194">
        <f t="shared" si="47"/>
        <v>333.33333333333331</v>
      </c>
      <c r="BM76" s="194"/>
      <c r="BN76" s="194"/>
      <c r="BO76" s="194">
        <f t="shared" si="59"/>
        <v>333.33333333333331</v>
      </c>
      <c r="BP76" s="194">
        <f t="shared" si="48"/>
        <v>333.33333333333331</v>
      </c>
      <c r="BQ76" s="194"/>
      <c r="BR76" s="194"/>
      <c r="BS76" s="194">
        <f t="shared" si="60"/>
        <v>333.33333333333331</v>
      </c>
      <c r="BT76" s="194">
        <f t="shared" si="49"/>
        <v>333.33333333333331</v>
      </c>
      <c r="BU76" s="194"/>
      <c r="BV76" s="194"/>
      <c r="BW76" s="194">
        <f t="shared" si="61"/>
        <v>333.33333333333331</v>
      </c>
      <c r="BX76" s="194">
        <f t="shared" si="50"/>
        <v>333.33333333333331</v>
      </c>
      <c r="BY76" s="194"/>
      <c r="BZ76" s="194"/>
      <c r="CA76" s="194">
        <f t="shared" si="62"/>
        <v>333.33333333333331</v>
      </c>
      <c r="CB76" s="194">
        <f t="shared" si="51"/>
        <v>333.33333333333331</v>
      </c>
      <c r="CC76" s="194"/>
      <c r="CD76" s="194"/>
      <c r="CE76" s="194">
        <f t="shared" si="63"/>
        <v>333.33333333333331</v>
      </c>
      <c r="CF76" s="194">
        <f t="shared" si="64"/>
        <v>4000.0000000000005</v>
      </c>
      <c r="CG76" s="169">
        <f t="shared" si="65"/>
        <v>4000.0000000000005</v>
      </c>
      <c r="CH76" s="169">
        <f t="shared" si="52"/>
        <v>0</v>
      </c>
      <c r="CJ76" s="169">
        <f t="shared" si="53"/>
        <v>1333.3333333333333</v>
      </c>
    </row>
    <row r="77" spans="1:88" ht="12" hidden="1" customHeight="1" x14ac:dyDescent="0.2">
      <c r="D77" s="172">
        <v>2</v>
      </c>
      <c r="E77" s="172">
        <v>1</v>
      </c>
      <c r="F77" s="172">
        <v>1</v>
      </c>
      <c r="G77" s="172">
        <v>2</v>
      </c>
      <c r="H77" s="172">
        <v>3</v>
      </c>
      <c r="I77" s="173">
        <v>39</v>
      </c>
      <c r="J77" s="174" t="str">
        <f>VLOOKUP(CONCATENATE(D77,E77,F77,G77,H77,I77),'01. Administrativa'!$O$36:$P413,2,FALSE)</f>
        <v>Fideicomiso Guerrero Industrial</v>
      </c>
      <c r="K77" s="173"/>
      <c r="L77" s="175">
        <v>3</v>
      </c>
      <c r="M77" s="174" t="str">
        <f>VLOOKUP(CONCATENATE(L77),'02. Finalidad'!$O$3:$P$145,2,FALSE)</f>
        <v>DESARROLLO ECONÓMICO</v>
      </c>
      <c r="N77" s="175">
        <v>9</v>
      </c>
      <c r="O77" s="174" t="str">
        <f>VLOOKUP(CONCATENATE(L77,N77),'02. Finalidad'!$O$3:$P$145,2,FALSE)</f>
        <v>OTRAS INDUSTRIAS Y OTROS ASUNTOS ECONÓMICOS</v>
      </c>
      <c r="P77" s="175">
        <v>2</v>
      </c>
      <c r="Q77" s="174" t="str">
        <f>VLOOKUP(CONCATENATE(L77,N77,P77),'02. Finalidad'!$O$3:$P$145,2,FALSE)</f>
        <v>Otras Industrias</v>
      </c>
      <c r="R77" s="176">
        <v>1</v>
      </c>
      <c r="S77" s="174" t="str">
        <f>VLOOKUP('Presupuesto 2015'!R77,'03. Tipo Gasto'!$A$2:$B$4,2,FALSE)</f>
        <v>GASTO CORRIENTE</v>
      </c>
      <c r="T77" s="177">
        <v>1</v>
      </c>
      <c r="U77" s="174" t="str">
        <f>VLOOKUP('Presupuesto 2015'!T77,'04. Fuente Financiamiento'!$A$2:B$14,2,FALSE)</f>
        <v>Recursos Propios</v>
      </c>
      <c r="V77" s="178">
        <v>1</v>
      </c>
      <c r="W77" s="174" t="str">
        <f>VLOOKUP(CONCATENATE(V77),'06. Clasificación Programática'!$F$3:G$32,2,FALSE)</f>
        <v>SUBSIDIOS: SECTOR SOCIAL Y PRIVADO O ENTIDADES FEDERATIVAS Y MUNICIPIOS</v>
      </c>
      <c r="X77" s="178" t="s">
        <v>576</v>
      </c>
      <c r="Y77" s="174" t="str">
        <f>VLOOKUP(CONCATENATE(V77,X77),'06. Clasificación Programática'!$F$3:G$32,2,FALSE)</f>
        <v>Sujetos a Reglas de Operación</v>
      </c>
      <c r="Z77" s="186">
        <v>5</v>
      </c>
      <c r="AA77" s="174" t="str">
        <f>VLOOKUP('Presupuesto 2015'!Z77,'07. Proyectos de Inversión'!$A$2:$B$11,2,FALSE)</f>
        <v>Representación, Asesoria y Orientación Legal al FIGUEIN.</v>
      </c>
      <c r="AB77" s="184">
        <v>3</v>
      </c>
      <c r="AC77" s="185">
        <v>3</v>
      </c>
      <c r="AD77" s="184">
        <v>6</v>
      </c>
      <c r="AE77" s="182">
        <v>4</v>
      </c>
      <c r="AF77" s="183" t="str">
        <f t="shared" si="40"/>
        <v>33604</v>
      </c>
      <c r="AG77" s="187" t="str">
        <f>VLOOKUP('Presupuesto 2015'!AF77,'5. COG Guerrero '!$K$2:$L1305,2,FALSE)</f>
        <v>Servicios de Impresión</v>
      </c>
      <c r="AH77" s="184"/>
      <c r="AI77" s="188">
        <v>4000</v>
      </c>
      <c r="AJ77" s="193">
        <v>0</v>
      </c>
      <c r="AK77" s="194"/>
      <c r="AL77" s="194"/>
      <c r="AM77" s="194">
        <f t="shared" si="28"/>
        <v>0</v>
      </c>
      <c r="AN77" s="194">
        <v>2858</v>
      </c>
      <c r="AO77" s="194"/>
      <c r="AP77" s="194">
        <v>2858</v>
      </c>
      <c r="AQ77" s="194">
        <f t="shared" si="15"/>
        <v>0</v>
      </c>
      <c r="AR77" s="194">
        <v>0</v>
      </c>
      <c r="AS77" s="194"/>
      <c r="AT77" s="194"/>
      <c r="AU77" s="194">
        <f t="shared" si="54"/>
        <v>0</v>
      </c>
      <c r="AV77" s="194">
        <v>0</v>
      </c>
      <c r="AW77" s="194"/>
      <c r="AX77" s="194"/>
      <c r="AY77" s="194">
        <f t="shared" si="55"/>
        <v>0</v>
      </c>
      <c r="AZ77" s="194">
        <v>0</v>
      </c>
      <c r="BA77" s="194"/>
      <c r="BB77" s="194"/>
      <c r="BC77" s="194">
        <f t="shared" si="56"/>
        <v>0</v>
      </c>
      <c r="BD77" s="194">
        <v>1142</v>
      </c>
      <c r="BE77" s="194">
        <v>1130.03</v>
      </c>
      <c r="BF77" s="194"/>
      <c r="BG77" s="194">
        <f t="shared" si="57"/>
        <v>11.970000000000027</v>
      </c>
      <c r="BH77" s="194">
        <v>0</v>
      </c>
      <c r="BI77" s="194"/>
      <c r="BJ77" s="194"/>
      <c r="BK77" s="194">
        <f t="shared" si="58"/>
        <v>0</v>
      </c>
      <c r="BL77" s="194">
        <v>0</v>
      </c>
      <c r="BM77" s="194"/>
      <c r="BN77" s="194"/>
      <c r="BO77" s="194">
        <f t="shared" si="59"/>
        <v>0</v>
      </c>
      <c r="BP77" s="194">
        <v>0</v>
      </c>
      <c r="BQ77" s="194"/>
      <c r="BR77" s="194"/>
      <c r="BS77" s="194">
        <f t="shared" si="60"/>
        <v>0</v>
      </c>
      <c r="BT77" s="194">
        <v>0</v>
      </c>
      <c r="BU77" s="194"/>
      <c r="BV77" s="194"/>
      <c r="BW77" s="194">
        <f t="shared" si="61"/>
        <v>0</v>
      </c>
      <c r="BX77" s="194">
        <v>0</v>
      </c>
      <c r="BY77" s="194"/>
      <c r="BZ77" s="194"/>
      <c r="CA77" s="194">
        <f t="shared" si="62"/>
        <v>0</v>
      </c>
      <c r="CB77" s="194">
        <v>0</v>
      </c>
      <c r="CC77" s="194"/>
      <c r="CD77" s="194"/>
      <c r="CE77" s="194">
        <f t="shared" si="63"/>
        <v>0</v>
      </c>
      <c r="CF77" s="194">
        <f t="shared" si="64"/>
        <v>11.970000000000027</v>
      </c>
      <c r="CG77" s="169">
        <f t="shared" si="65"/>
        <v>4000</v>
      </c>
      <c r="CH77" s="169">
        <f t="shared" si="52"/>
        <v>-3988.0299999999997</v>
      </c>
      <c r="CJ77" s="169">
        <f t="shared" si="53"/>
        <v>2858</v>
      </c>
    </row>
    <row r="78" spans="1:88" ht="12" hidden="1" customHeight="1" x14ac:dyDescent="0.2">
      <c r="D78" s="172">
        <v>2</v>
      </c>
      <c r="E78" s="172">
        <v>1</v>
      </c>
      <c r="F78" s="172">
        <v>1</v>
      </c>
      <c r="G78" s="172">
        <v>2</v>
      </c>
      <c r="H78" s="172">
        <v>3</v>
      </c>
      <c r="I78" s="173">
        <v>39</v>
      </c>
      <c r="J78" s="174" t="str">
        <f>VLOOKUP(CONCATENATE(D78,E78,F78,G78,H78,I78),'01. Administrativa'!$O$36:$P414,2,FALSE)</f>
        <v>Fideicomiso Guerrero Industrial</v>
      </c>
      <c r="K78" s="173"/>
      <c r="L78" s="175">
        <v>3</v>
      </c>
      <c r="M78" s="174" t="str">
        <f>VLOOKUP(CONCATENATE(L78),'02. Finalidad'!$O$3:$P$145,2,FALSE)</f>
        <v>DESARROLLO ECONÓMICO</v>
      </c>
      <c r="N78" s="175">
        <v>9</v>
      </c>
      <c r="O78" s="174" t="str">
        <f>VLOOKUP(CONCATENATE(L78,N78),'02. Finalidad'!$O$3:$P$145,2,FALSE)</f>
        <v>OTRAS INDUSTRIAS Y OTROS ASUNTOS ECONÓMICOS</v>
      </c>
      <c r="P78" s="175">
        <v>2</v>
      </c>
      <c r="Q78" s="174" t="str">
        <f>VLOOKUP(CONCATENATE(L78,N78,P78),'02. Finalidad'!$O$3:$P$145,2,FALSE)</f>
        <v>Otras Industrias</v>
      </c>
      <c r="R78" s="176">
        <v>1</v>
      </c>
      <c r="S78" s="174" t="str">
        <f>VLOOKUP('Presupuesto 2015'!R78,'03. Tipo Gasto'!$A$2:$B$4,2,FALSE)</f>
        <v>GASTO CORRIENTE</v>
      </c>
      <c r="T78" s="177">
        <v>1</v>
      </c>
      <c r="U78" s="174" t="str">
        <f>VLOOKUP('Presupuesto 2015'!T78,'04. Fuente Financiamiento'!$A$2:B$14,2,FALSE)</f>
        <v>Recursos Propios</v>
      </c>
      <c r="V78" s="178">
        <v>1</v>
      </c>
      <c r="W78" s="174" t="str">
        <f>VLOOKUP(CONCATENATE(V78),'06. Clasificación Programática'!$F$3:G$32,2,FALSE)</f>
        <v>SUBSIDIOS: SECTOR SOCIAL Y PRIVADO O ENTIDADES FEDERATIVAS Y MUNICIPIOS</v>
      </c>
      <c r="X78" s="178" t="s">
        <v>576</v>
      </c>
      <c r="Y78" s="174" t="str">
        <f>VLOOKUP(CONCATENATE(V78,X78),'06. Clasificación Programática'!$F$3:G$32,2,FALSE)</f>
        <v>Sujetos a Reglas de Operación</v>
      </c>
      <c r="Z78" s="186">
        <v>5</v>
      </c>
      <c r="AA78" s="174" t="str">
        <f>VLOOKUP('Presupuesto 2015'!Z78,'07. Proyectos de Inversión'!$A$2:$B$11,2,FALSE)</f>
        <v>Representación, Asesoria y Orientación Legal al FIGUEIN.</v>
      </c>
      <c r="AB78" s="184">
        <v>3</v>
      </c>
      <c r="AC78" s="185">
        <v>3</v>
      </c>
      <c r="AD78" s="184">
        <v>6</v>
      </c>
      <c r="AE78" s="182">
        <v>5</v>
      </c>
      <c r="AF78" s="183" t="str">
        <f t="shared" si="40"/>
        <v>33605</v>
      </c>
      <c r="AG78" s="187" t="str">
        <f>VLOOKUP('Presupuesto 2015'!AF78,'5. COG Guerrero '!$K$2:$L1306,2,FALSE)</f>
        <v>Impresión de Mantas y rotulos</v>
      </c>
      <c r="AH78" s="184"/>
      <c r="AI78" s="188">
        <v>3500</v>
      </c>
      <c r="AJ78" s="193">
        <f t="shared" si="14"/>
        <v>291.66666666666669</v>
      </c>
      <c r="AK78" s="194"/>
      <c r="AL78" s="194"/>
      <c r="AM78" s="194">
        <f t="shared" si="28"/>
        <v>291.66666666666669</v>
      </c>
      <c r="AN78" s="194">
        <f t="shared" si="41"/>
        <v>291.66666666666669</v>
      </c>
      <c r="AO78" s="194"/>
      <c r="AP78" s="194"/>
      <c r="AQ78" s="194">
        <f t="shared" ref="AQ78:AQ154" si="66">AN78-AO78-AP78</f>
        <v>291.66666666666669</v>
      </c>
      <c r="AR78" s="194">
        <f t="shared" si="42"/>
        <v>291.66666666666669</v>
      </c>
      <c r="AS78" s="194"/>
      <c r="AT78" s="194"/>
      <c r="AU78" s="194">
        <f t="shared" si="54"/>
        <v>291.66666666666669</v>
      </c>
      <c r="AV78" s="194">
        <f t="shared" si="43"/>
        <v>291.66666666666669</v>
      </c>
      <c r="AW78" s="194"/>
      <c r="AX78" s="194"/>
      <c r="AY78" s="194">
        <f t="shared" si="55"/>
        <v>291.66666666666669</v>
      </c>
      <c r="AZ78" s="194">
        <f t="shared" si="44"/>
        <v>291.66666666666669</v>
      </c>
      <c r="BA78" s="194"/>
      <c r="BB78" s="194"/>
      <c r="BC78" s="194">
        <f t="shared" si="56"/>
        <v>291.66666666666669</v>
      </c>
      <c r="BD78" s="194">
        <f t="shared" si="45"/>
        <v>291.66666666666669</v>
      </c>
      <c r="BE78" s="194">
        <v>23.5</v>
      </c>
      <c r="BF78" s="194"/>
      <c r="BG78" s="194">
        <f t="shared" si="57"/>
        <v>268.16666666666669</v>
      </c>
      <c r="BH78" s="194">
        <f t="shared" si="46"/>
        <v>291.66666666666669</v>
      </c>
      <c r="BI78" s="194"/>
      <c r="BJ78" s="194"/>
      <c r="BK78" s="194">
        <f t="shared" si="58"/>
        <v>291.66666666666669</v>
      </c>
      <c r="BL78" s="194">
        <f t="shared" si="47"/>
        <v>291.66666666666669</v>
      </c>
      <c r="BM78" s="194"/>
      <c r="BN78" s="194"/>
      <c r="BO78" s="194">
        <f t="shared" si="59"/>
        <v>291.66666666666669</v>
      </c>
      <c r="BP78" s="194">
        <f t="shared" si="48"/>
        <v>291.66666666666669</v>
      </c>
      <c r="BQ78" s="194"/>
      <c r="BR78" s="194"/>
      <c r="BS78" s="194">
        <f t="shared" si="60"/>
        <v>291.66666666666669</v>
      </c>
      <c r="BT78" s="194">
        <f t="shared" si="49"/>
        <v>291.66666666666669</v>
      </c>
      <c r="BU78" s="194"/>
      <c r="BV78" s="194"/>
      <c r="BW78" s="194">
        <f t="shared" si="61"/>
        <v>291.66666666666669</v>
      </c>
      <c r="BX78" s="194">
        <f t="shared" si="50"/>
        <v>291.66666666666669</v>
      </c>
      <c r="BY78" s="194"/>
      <c r="BZ78" s="194"/>
      <c r="CA78" s="194">
        <f t="shared" si="62"/>
        <v>291.66666666666669</v>
      </c>
      <c r="CB78" s="194">
        <f t="shared" si="51"/>
        <v>291.66666666666669</v>
      </c>
      <c r="CC78" s="194"/>
      <c r="CD78" s="194"/>
      <c r="CE78" s="194">
        <f t="shared" si="63"/>
        <v>291.66666666666669</v>
      </c>
      <c r="CF78" s="194">
        <f t="shared" si="64"/>
        <v>3476.4999999999995</v>
      </c>
      <c r="CG78" s="169">
        <f t="shared" si="65"/>
        <v>3499.9999999999995</v>
      </c>
      <c r="CH78" s="169">
        <f t="shared" si="52"/>
        <v>-23.5</v>
      </c>
      <c r="CJ78" s="169">
        <f t="shared" si="53"/>
        <v>1166.6666666666667</v>
      </c>
    </row>
    <row r="79" spans="1:88" ht="12" hidden="1" customHeight="1" x14ac:dyDescent="0.2">
      <c r="D79" s="172">
        <v>2</v>
      </c>
      <c r="E79" s="172">
        <v>1</v>
      </c>
      <c r="F79" s="172">
        <v>1</v>
      </c>
      <c r="G79" s="172">
        <v>2</v>
      </c>
      <c r="H79" s="172">
        <v>3</v>
      </c>
      <c r="I79" s="173">
        <v>39</v>
      </c>
      <c r="J79" s="174" t="str">
        <f>VLOOKUP(CONCATENATE(D79,E79,F79,G79,H79,I79),'01. Administrativa'!$O$36:$P415,2,FALSE)</f>
        <v>Fideicomiso Guerrero Industrial</v>
      </c>
      <c r="K79" s="173"/>
      <c r="L79" s="175">
        <v>3</v>
      </c>
      <c r="M79" s="174" t="str">
        <f>VLOOKUP(CONCATENATE(L79),'02. Finalidad'!$O$3:$P$145,2,FALSE)</f>
        <v>DESARROLLO ECONÓMICO</v>
      </c>
      <c r="N79" s="175">
        <v>9</v>
      </c>
      <c r="O79" s="174" t="str">
        <f>VLOOKUP(CONCATENATE(L79,N79),'02. Finalidad'!$O$3:$P$145,2,FALSE)</f>
        <v>OTRAS INDUSTRIAS Y OTROS ASUNTOS ECONÓMICOS</v>
      </c>
      <c r="P79" s="175">
        <v>2</v>
      </c>
      <c r="Q79" s="174" t="str">
        <f>VLOOKUP(CONCATENATE(L79,N79,P79),'02. Finalidad'!$O$3:$P$145,2,FALSE)</f>
        <v>Otras Industrias</v>
      </c>
      <c r="R79" s="176">
        <v>1</v>
      </c>
      <c r="S79" s="174" t="str">
        <f>VLOOKUP('Presupuesto 2015'!R79,'03. Tipo Gasto'!$A$2:$B$4,2,FALSE)</f>
        <v>GASTO CORRIENTE</v>
      </c>
      <c r="T79" s="177">
        <v>1</v>
      </c>
      <c r="U79" s="174" t="str">
        <f>VLOOKUP('Presupuesto 2015'!T79,'04. Fuente Financiamiento'!$A$2:B$14,2,FALSE)</f>
        <v>Recursos Propios</v>
      </c>
      <c r="V79" s="178">
        <v>1</v>
      </c>
      <c r="W79" s="174" t="str">
        <f>VLOOKUP(CONCATENATE(V79),'06. Clasificación Programática'!$F$3:G$32,2,FALSE)</f>
        <v>SUBSIDIOS: SECTOR SOCIAL Y PRIVADO O ENTIDADES FEDERATIVAS Y MUNICIPIOS</v>
      </c>
      <c r="X79" s="178" t="s">
        <v>576</v>
      </c>
      <c r="Y79" s="174" t="str">
        <f>VLOOKUP(CONCATENATE(V79,X79),'06. Clasificación Programática'!$F$3:G$32,2,FALSE)</f>
        <v>Sujetos a Reglas de Operación</v>
      </c>
      <c r="Z79" s="186">
        <v>5</v>
      </c>
      <c r="AA79" s="174" t="str">
        <f>VLOOKUP('Presupuesto 2015'!Z79,'07. Proyectos de Inversión'!$A$2:$B$11,2,FALSE)</f>
        <v>Representación, Asesoria y Orientación Legal al FIGUEIN.</v>
      </c>
      <c r="AB79" s="184">
        <v>3</v>
      </c>
      <c r="AC79" s="185">
        <v>3</v>
      </c>
      <c r="AD79" s="184">
        <v>9</v>
      </c>
      <c r="AE79" s="182">
        <v>9</v>
      </c>
      <c r="AF79" s="183" t="str">
        <f t="shared" si="40"/>
        <v>33909</v>
      </c>
      <c r="AG79" s="187" t="str">
        <f>VLOOKUP('Presupuesto 2015'!AF79,'5. COG Guerrero '!$K$2:$L1307,2,FALSE)</f>
        <v>Honorarios por servicios profesionales</v>
      </c>
      <c r="AH79" s="184"/>
      <c r="AI79" s="188">
        <v>99000</v>
      </c>
      <c r="AJ79" s="193">
        <f t="shared" si="14"/>
        <v>8250</v>
      </c>
      <c r="AK79" s="194"/>
      <c r="AL79" s="194">
        <v>5471.7</v>
      </c>
      <c r="AM79" s="194">
        <f t="shared" si="28"/>
        <v>2778.3</v>
      </c>
      <c r="AN79" s="194">
        <v>3740</v>
      </c>
      <c r="AO79" s="194"/>
      <c r="AP79" s="194"/>
      <c r="AQ79" s="194">
        <f t="shared" si="66"/>
        <v>3740</v>
      </c>
      <c r="AR79" s="194">
        <v>12760</v>
      </c>
      <c r="AS79" s="194"/>
      <c r="AT79" s="194">
        <v>12760</v>
      </c>
      <c r="AU79" s="194">
        <f t="shared" si="54"/>
        <v>0</v>
      </c>
      <c r="AV79" s="194">
        <f t="shared" si="43"/>
        <v>8250</v>
      </c>
      <c r="AW79" s="194"/>
      <c r="AX79" s="194">
        <v>8120</v>
      </c>
      <c r="AY79" s="194">
        <f t="shared" si="55"/>
        <v>130</v>
      </c>
      <c r="AZ79" s="194">
        <f t="shared" si="44"/>
        <v>8250</v>
      </c>
      <c r="BA79" s="194">
        <v>3554.42</v>
      </c>
      <c r="BB79" s="194"/>
      <c r="BC79" s="194">
        <f t="shared" si="56"/>
        <v>4695.58</v>
      </c>
      <c r="BD79" s="194">
        <v>19720</v>
      </c>
      <c r="BE79" s="194">
        <v>19720</v>
      </c>
      <c r="BF79" s="194"/>
      <c r="BG79" s="194">
        <f t="shared" si="57"/>
        <v>0</v>
      </c>
      <c r="BH79" s="194">
        <f t="shared" si="46"/>
        <v>8250</v>
      </c>
      <c r="BI79" s="194">
        <v>16196.23</v>
      </c>
      <c r="BJ79" s="194"/>
      <c r="BK79" s="194">
        <f t="shared" si="58"/>
        <v>-7946.23</v>
      </c>
      <c r="BL79" s="194">
        <f t="shared" si="47"/>
        <v>8250</v>
      </c>
      <c r="BM79" s="194">
        <v>11600</v>
      </c>
      <c r="BN79" s="194"/>
      <c r="BO79" s="194">
        <f t="shared" si="59"/>
        <v>-3350</v>
      </c>
      <c r="BP79" s="194">
        <f t="shared" si="48"/>
        <v>8250</v>
      </c>
      <c r="BQ79" s="194">
        <v>8925.43</v>
      </c>
      <c r="BR79" s="194"/>
      <c r="BS79" s="194">
        <f t="shared" si="60"/>
        <v>-675.43000000000029</v>
      </c>
      <c r="BT79" s="194">
        <f t="shared" si="49"/>
        <v>8250</v>
      </c>
      <c r="BU79" s="194"/>
      <c r="BV79" s="194"/>
      <c r="BW79" s="194">
        <f t="shared" si="61"/>
        <v>8250</v>
      </c>
      <c r="BX79" s="194">
        <v>5030</v>
      </c>
      <c r="BY79" s="194"/>
      <c r="BZ79" s="194"/>
      <c r="CA79" s="194">
        <f t="shared" si="62"/>
        <v>5030</v>
      </c>
      <c r="CB79" s="194">
        <v>0</v>
      </c>
      <c r="CC79" s="194"/>
      <c r="CD79" s="194"/>
      <c r="CE79" s="194">
        <f t="shared" si="63"/>
        <v>0</v>
      </c>
      <c r="CF79" s="194">
        <f t="shared" si="64"/>
        <v>12652.220000000001</v>
      </c>
      <c r="CG79" s="169">
        <f t="shared" si="65"/>
        <v>99000</v>
      </c>
      <c r="CH79" s="169">
        <f t="shared" si="52"/>
        <v>-86347.78</v>
      </c>
      <c r="CJ79" s="169">
        <f t="shared" si="53"/>
        <v>33000</v>
      </c>
    </row>
    <row r="80" spans="1:88" ht="12" hidden="1" customHeight="1" x14ac:dyDescent="0.2">
      <c r="D80" s="172">
        <v>2</v>
      </c>
      <c r="E80" s="172">
        <v>1</v>
      </c>
      <c r="F80" s="172">
        <v>1</v>
      </c>
      <c r="G80" s="172">
        <v>2</v>
      </c>
      <c r="H80" s="172">
        <v>3</v>
      </c>
      <c r="I80" s="173">
        <v>39</v>
      </c>
      <c r="J80" s="174" t="str">
        <f>VLOOKUP(CONCATENATE(D80,E80,F80,G80,H80,I80),'01. Administrativa'!$O$36:$P416,2,FALSE)</f>
        <v>Fideicomiso Guerrero Industrial</v>
      </c>
      <c r="K80" s="173"/>
      <c r="L80" s="175">
        <v>3</v>
      </c>
      <c r="M80" s="174" t="str">
        <f>VLOOKUP(CONCATENATE(L80),'02. Finalidad'!$O$3:$P$145,2,FALSE)</f>
        <v>DESARROLLO ECONÓMICO</v>
      </c>
      <c r="N80" s="175">
        <v>9</v>
      </c>
      <c r="O80" s="174" t="str">
        <f>VLOOKUP(CONCATENATE(L80,N80),'02. Finalidad'!$O$3:$P$145,2,FALSE)</f>
        <v>OTRAS INDUSTRIAS Y OTROS ASUNTOS ECONÓMICOS</v>
      </c>
      <c r="P80" s="175">
        <v>2</v>
      </c>
      <c r="Q80" s="174" t="str">
        <f>VLOOKUP(CONCATENATE(L80,N80,P80),'02. Finalidad'!$O$3:$P$145,2,FALSE)</f>
        <v>Otras Industrias</v>
      </c>
      <c r="R80" s="176">
        <v>1</v>
      </c>
      <c r="S80" s="174" t="str">
        <f>VLOOKUP('Presupuesto 2015'!R80,'03. Tipo Gasto'!$A$2:$B$4,2,FALSE)</f>
        <v>GASTO CORRIENTE</v>
      </c>
      <c r="T80" s="177">
        <v>1</v>
      </c>
      <c r="U80" s="174" t="str">
        <f>VLOOKUP('Presupuesto 2015'!T80,'04. Fuente Financiamiento'!$A$2:B$14,2,FALSE)</f>
        <v>Recursos Propios</v>
      </c>
      <c r="V80" s="178">
        <v>1</v>
      </c>
      <c r="W80" s="174" t="str">
        <f>VLOOKUP(CONCATENATE(V80),'06. Clasificación Programática'!$F$3:G$32,2,FALSE)</f>
        <v>SUBSIDIOS: SECTOR SOCIAL Y PRIVADO O ENTIDADES FEDERATIVAS Y MUNICIPIOS</v>
      </c>
      <c r="X80" s="178" t="s">
        <v>576</v>
      </c>
      <c r="Y80" s="174" t="str">
        <f>VLOOKUP(CONCATENATE(V80,X80),'06. Clasificación Programática'!$F$3:G$32,2,FALSE)</f>
        <v>Sujetos a Reglas de Operación</v>
      </c>
      <c r="Z80" s="186">
        <v>5</v>
      </c>
      <c r="AA80" s="174" t="str">
        <f>VLOOKUP('Presupuesto 2015'!Z80,'07. Proyectos de Inversión'!$A$2:$B$11,2,FALSE)</f>
        <v>Representación, Asesoria y Orientación Legal al FIGUEIN.</v>
      </c>
      <c r="AB80" s="184">
        <v>3</v>
      </c>
      <c r="AC80" s="185">
        <v>7</v>
      </c>
      <c r="AD80" s="184">
        <v>5</v>
      </c>
      <c r="AE80" s="182">
        <v>1</v>
      </c>
      <c r="AF80" s="183" t="str">
        <f t="shared" si="40"/>
        <v>37501</v>
      </c>
      <c r="AG80" s="187" t="str">
        <f>VLOOKUP('Presupuesto 2015'!AF80,'5. COG Guerrero '!$K$2:$L1308,2,FALSE)</f>
        <v>Alimentos Foraneos</v>
      </c>
      <c r="AH80" s="184"/>
      <c r="AI80" s="188">
        <v>2800</v>
      </c>
      <c r="AJ80" s="193">
        <v>510</v>
      </c>
      <c r="AK80" s="194"/>
      <c r="AL80" s="194">
        <v>415</v>
      </c>
      <c r="AM80" s="194">
        <f t="shared" ref="AM80:AM157" si="67">AJ80-AL80-AK80</f>
        <v>95</v>
      </c>
      <c r="AN80" s="194">
        <v>0</v>
      </c>
      <c r="AO80" s="194"/>
      <c r="AP80" s="194"/>
      <c r="AQ80" s="194">
        <f t="shared" si="66"/>
        <v>0</v>
      </c>
      <c r="AR80" s="194">
        <v>0</v>
      </c>
      <c r="AS80" s="194"/>
      <c r="AT80" s="194"/>
      <c r="AU80" s="194">
        <f t="shared" si="54"/>
        <v>0</v>
      </c>
      <c r="AV80" s="194">
        <v>2290</v>
      </c>
      <c r="AW80" s="194"/>
      <c r="AX80" s="194">
        <v>2288.59</v>
      </c>
      <c r="AY80" s="194">
        <f t="shared" si="55"/>
        <v>1.4099999999998545</v>
      </c>
      <c r="AZ80" s="194">
        <v>0</v>
      </c>
      <c r="BA80" s="194"/>
      <c r="BB80" s="194"/>
      <c r="BC80" s="194">
        <f t="shared" si="56"/>
        <v>0</v>
      </c>
      <c r="BD80" s="194">
        <v>0</v>
      </c>
      <c r="BE80" s="194"/>
      <c r="BF80" s="194"/>
      <c r="BG80" s="194">
        <f t="shared" si="57"/>
        <v>0</v>
      </c>
      <c r="BH80" s="194">
        <v>0</v>
      </c>
      <c r="BI80" s="194"/>
      <c r="BJ80" s="194"/>
      <c r="BK80" s="194">
        <f t="shared" si="58"/>
        <v>0</v>
      </c>
      <c r="BL80" s="194">
        <v>0</v>
      </c>
      <c r="BM80" s="194">
        <v>545.20000000000005</v>
      </c>
      <c r="BN80" s="194"/>
      <c r="BO80" s="194">
        <f t="shared" si="59"/>
        <v>-545.20000000000005</v>
      </c>
      <c r="BP80" s="194">
        <v>0</v>
      </c>
      <c r="BQ80" s="194"/>
      <c r="BR80" s="194"/>
      <c r="BS80" s="194">
        <f t="shared" si="60"/>
        <v>0</v>
      </c>
      <c r="BT80" s="194">
        <v>0</v>
      </c>
      <c r="BU80" s="194"/>
      <c r="BV80" s="194"/>
      <c r="BW80" s="194">
        <f t="shared" si="61"/>
        <v>0</v>
      </c>
      <c r="BX80" s="194">
        <v>0</v>
      </c>
      <c r="BY80" s="194"/>
      <c r="BZ80" s="194"/>
      <c r="CA80" s="194">
        <f t="shared" si="62"/>
        <v>0</v>
      </c>
      <c r="CB80" s="194">
        <v>0</v>
      </c>
      <c r="CC80" s="194"/>
      <c r="CD80" s="194"/>
      <c r="CE80" s="194">
        <f t="shared" si="63"/>
        <v>0</v>
      </c>
      <c r="CF80" s="194">
        <f t="shared" si="64"/>
        <v>-448.79000000000019</v>
      </c>
      <c r="CG80" s="169">
        <f t="shared" si="65"/>
        <v>2800</v>
      </c>
      <c r="CH80" s="169">
        <f t="shared" si="52"/>
        <v>-3248.79</v>
      </c>
      <c r="CJ80" s="169">
        <f t="shared" si="53"/>
        <v>2800</v>
      </c>
    </row>
    <row r="81" spans="1:88" ht="12" hidden="1" customHeight="1" x14ac:dyDescent="0.2">
      <c r="D81" s="172">
        <v>2</v>
      </c>
      <c r="E81" s="172">
        <v>1</v>
      </c>
      <c r="F81" s="172">
        <v>1</v>
      </c>
      <c r="G81" s="172">
        <v>2</v>
      </c>
      <c r="H81" s="172">
        <v>3</v>
      </c>
      <c r="I81" s="173">
        <v>39</v>
      </c>
      <c r="J81" s="174" t="str">
        <f>VLOOKUP(CONCATENATE(D81,E81,F81,G81,H81,I81),'01. Administrativa'!$O$36:$P417,2,FALSE)</f>
        <v>Fideicomiso Guerrero Industrial</v>
      </c>
      <c r="K81" s="173"/>
      <c r="L81" s="175">
        <v>3</v>
      </c>
      <c r="M81" s="174" t="str">
        <f>VLOOKUP(CONCATENATE(L81),'02. Finalidad'!$O$3:$P$145,2,FALSE)</f>
        <v>DESARROLLO ECONÓMICO</v>
      </c>
      <c r="N81" s="175">
        <v>9</v>
      </c>
      <c r="O81" s="174" t="str">
        <f>VLOOKUP(CONCATENATE(L81,N81),'02. Finalidad'!$O$3:$P$145,2,FALSE)</f>
        <v>OTRAS INDUSTRIAS Y OTROS ASUNTOS ECONÓMICOS</v>
      </c>
      <c r="P81" s="175">
        <v>2</v>
      </c>
      <c r="Q81" s="174" t="str">
        <f>VLOOKUP(CONCATENATE(L81,N81,P81),'02. Finalidad'!$O$3:$P$145,2,FALSE)</f>
        <v>Otras Industrias</v>
      </c>
      <c r="R81" s="176">
        <v>1</v>
      </c>
      <c r="S81" s="174" t="str">
        <f>VLOOKUP('Presupuesto 2015'!R81,'03. Tipo Gasto'!$A$2:$B$4,2,FALSE)</f>
        <v>GASTO CORRIENTE</v>
      </c>
      <c r="T81" s="177">
        <v>1</v>
      </c>
      <c r="U81" s="174" t="str">
        <f>VLOOKUP('Presupuesto 2015'!T81,'04. Fuente Financiamiento'!$A$2:B$14,2,FALSE)</f>
        <v>Recursos Propios</v>
      </c>
      <c r="V81" s="178">
        <v>1</v>
      </c>
      <c r="W81" s="174" t="str">
        <f>VLOOKUP(CONCATENATE(V81),'06. Clasificación Programática'!$F$3:G$32,2,FALSE)</f>
        <v>SUBSIDIOS: SECTOR SOCIAL Y PRIVADO O ENTIDADES FEDERATIVAS Y MUNICIPIOS</v>
      </c>
      <c r="X81" s="178" t="s">
        <v>576</v>
      </c>
      <c r="Y81" s="174" t="str">
        <f>VLOOKUP(CONCATENATE(V81,X81),'06. Clasificación Programática'!$F$3:G$32,2,FALSE)</f>
        <v>Sujetos a Reglas de Operación</v>
      </c>
      <c r="Z81" s="186">
        <v>5</v>
      </c>
      <c r="AA81" s="174" t="str">
        <f>VLOOKUP('Presupuesto 2015'!Z81,'07. Proyectos de Inversión'!$A$2:$B$11,2,FALSE)</f>
        <v>Representación, Asesoria y Orientación Legal al FIGUEIN.</v>
      </c>
      <c r="AB81" s="184">
        <v>3</v>
      </c>
      <c r="AC81" s="185">
        <v>7</v>
      </c>
      <c r="AD81" s="184">
        <v>2</v>
      </c>
      <c r="AE81" s="182">
        <v>1</v>
      </c>
      <c r="AF81" s="183" t="str">
        <f t="shared" si="40"/>
        <v>37201</v>
      </c>
      <c r="AG81" s="187" t="str">
        <f>VLOOKUP('Presupuesto 2015'!AF81,'5. COG Guerrero '!$K$2:$L1309,2,FALSE)</f>
        <v xml:space="preserve">Pasajes Terrestres   </v>
      </c>
      <c r="AH81" s="184"/>
      <c r="AI81" s="188">
        <v>3700</v>
      </c>
      <c r="AJ81" s="193">
        <f t="shared" si="14"/>
        <v>308.33333333333331</v>
      </c>
      <c r="AK81" s="194"/>
      <c r="AL81" s="194"/>
      <c r="AM81" s="194">
        <f t="shared" si="67"/>
        <v>308.33333333333331</v>
      </c>
      <c r="AN81" s="194">
        <f t="shared" si="41"/>
        <v>308.33333333333331</v>
      </c>
      <c r="AO81" s="194"/>
      <c r="AP81" s="194"/>
      <c r="AQ81" s="194">
        <f t="shared" si="66"/>
        <v>308.33333333333331</v>
      </c>
      <c r="AR81" s="194">
        <f t="shared" si="42"/>
        <v>308.33333333333331</v>
      </c>
      <c r="AS81" s="194"/>
      <c r="AT81" s="194"/>
      <c r="AU81" s="194">
        <f t="shared" si="54"/>
        <v>308.33333333333331</v>
      </c>
      <c r="AV81" s="194">
        <f t="shared" si="43"/>
        <v>308.33333333333331</v>
      </c>
      <c r="AW81" s="194"/>
      <c r="AX81" s="194">
        <v>172.5</v>
      </c>
      <c r="AY81" s="194">
        <f t="shared" si="55"/>
        <v>135.83333333333331</v>
      </c>
      <c r="AZ81" s="194">
        <f t="shared" si="44"/>
        <v>308.33333333333331</v>
      </c>
      <c r="BA81" s="194">
        <v>135</v>
      </c>
      <c r="BB81" s="194"/>
      <c r="BC81" s="194">
        <f t="shared" si="56"/>
        <v>173.33333333333331</v>
      </c>
      <c r="BD81" s="194">
        <f t="shared" si="45"/>
        <v>308.33333333333331</v>
      </c>
      <c r="BE81" s="194"/>
      <c r="BF81" s="194"/>
      <c r="BG81" s="194">
        <f t="shared" si="57"/>
        <v>308.33333333333331</v>
      </c>
      <c r="BH81" s="194">
        <f t="shared" si="46"/>
        <v>308.33333333333331</v>
      </c>
      <c r="BI81" s="194"/>
      <c r="BJ81" s="194"/>
      <c r="BK81" s="194">
        <f t="shared" si="58"/>
        <v>308.33333333333331</v>
      </c>
      <c r="BL81" s="194">
        <f t="shared" si="47"/>
        <v>308.33333333333331</v>
      </c>
      <c r="BM81" s="194">
        <v>200</v>
      </c>
      <c r="BN81" s="194"/>
      <c r="BO81" s="194">
        <f t="shared" si="59"/>
        <v>108.33333333333331</v>
      </c>
      <c r="BP81" s="194">
        <f t="shared" si="48"/>
        <v>308.33333333333331</v>
      </c>
      <c r="BQ81" s="194"/>
      <c r="BR81" s="194"/>
      <c r="BS81" s="194">
        <f t="shared" si="60"/>
        <v>308.33333333333331</v>
      </c>
      <c r="BT81" s="194">
        <f t="shared" si="49"/>
        <v>308.33333333333331</v>
      </c>
      <c r="BU81" s="194"/>
      <c r="BV81" s="194"/>
      <c r="BW81" s="194">
        <f t="shared" si="61"/>
        <v>308.33333333333331</v>
      </c>
      <c r="BX81" s="194">
        <f t="shared" si="50"/>
        <v>308.33333333333331</v>
      </c>
      <c r="BY81" s="194"/>
      <c r="BZ81" s="194"/>
      <c r="CA81" s="194">
        <f t="shared" si="62"/>
        <v>308.33333333333331</v>
      </c>
      <c r="CB81" s="194">
        <f t="shared" si="51"/>
        <v>308.33333333333331</v>
      </c>
      <c r="CC81" s="194"/>
      <c r="CD81" s="194"/>
      <c r="CE81" s="194">
        <f t="shared" si="63"/>
        <v>308.33333333333331</v>
      </c>
      <c r="CF81" s="194">
        <f t="shared" si="64"/>
        <v>3192.5</v>
      </c>
      <c r="CG81" s="169">
        <f t="shared" si="65"/>
        <v>3700.0000000000005</v>
      </c>
      <c r="CH81" s="169">
        <f t="shared" si="52"/>
        <v>-507.50000000000045</v>
      </c>
      <c r="CJ81" s="169">
        <f t="shared" si="53"/>
        <v>1233.3333333333333</v>
      </c>
    </row>
    <row r="82" spans="1:88" ht="12" hidden="1" customHeight="1" x14ac:dyDescent="0.2">
      <c r="D82" s="172">
        <v>2</v>
      </c>
      <c r="E82" s="172">
        <v>1</v>
      </c>
      <c r="F82" s="172">
        <v>1</v>
      </c>
      <c r="G82" s="172">
        <v>2</v>
      </c>
      <c r="H82" s="172">
        <v>3</v>
      </c>
      <c r="I82" s="173">
        <v>39</v>
      </c>
      <c r="J82" s="174" t="str">
        <f>VLOOKUP(CONCATENATE(D82,E82,F82,G82,H82,I82),'01. Administrativa'!$O$36:$P418,2,FALSE)</f>
        <v>Fideicomiso Guerrero Industrial</v>
      </c>
      <c r="K82" s="173"/>
      <c r="L82" s="175">
        <v>3</v>
      </c>
      <c r="M82" s="174" t="str">
        <f>VLOOKUP(CONCATENATE(L82),'02. Finalidad'!$O$3:$P$145,2,FALSE)</f>
        <v>DESARROLLO ECONÓMICO</v>
      </c>
      <c r="N82" s="175">
        <v>9</v>
      </c>
      <c r="O82" s="174" t="str">
        <f>VLOOKUP(CONCATENATE(L82,N82),'02. Finalidad'!$O$3:$P$145,2,FALSE)</f>
        <v>OTRAS INDUSTRIAS Y OTROS ASUNTOS ECONÓMICOS</v>
      </c>
      <c r="P82" s="175">
        <v>2</v>
      </c>
      <c r="Q82" s="174" t="str">
        <f>VLOOKUP(CONCATENATE(L82,N82,P82),'02. Finalidad'!$O$3:$P$145,2,FALSE)</f>
        <v>Otras Industrias</v>
      </c>
      <c r="R82" s="176">
        <v>1</v>
      </c>
      <c r="S82" s="174" t="str">
        <f>VLOOKUP('Presupuesto 2015'!R82,'03. Tipo Gasto'!$A$2:$B$4,2,FALSE)</f>
        <v>GASTO CORRIENTE</v>
      </c>
      <c r="T82" s="177">
        <v>2</v>
      </c>
      <c r="U82" s="174" t="str">
        <f>VLOOKUP('Presupuesto 2015'!T82,'04. Fuente Financiamiento'!$A$2:B$14,2,FALSE)</f>
        <v>SEFINA</v>
      </c>
      <c r="V82" s="178">
        <v>1</v>
      </c>
      <c r="W82" s="174" t="str">
        <f>VLOOKUP(CONCATENATE(V82),'06. Clasificación Programática'!$F$3:G$32,2,FALSE)</f>
        <v>SUBSIDIOS: SECTOR SOCIAL Y PRIVADO O ENTIDADES FEDERATIVAS Y MUNICIPIOS</v>
      </c>
      <c r="X82" s="178" t="s">
        <v>576</v>
      </c>
      <c r="Y82" s="174" t="str">
        <f>VLOOKUP(CONCATENATE(V82,X82),'06. Clasificación Programática'!$F$3:G$32,2,FALSE)</f>
        <v>Sujetos a Reglas de Operación</v>
      </c>
      <c r="Z82" s="186">
        <v>5</v>
      </c>
      <c r="AA82" s="174" t="str">
        <f>VLOOKUP('Presupuesto 2015'!Z82,'07. Proyectos de Inversión'!$A$2:$B$11,2,FALSE)</f>
        <v>Representación, Asesoria y Orientación Legal al FIGUEIN.</v>
      </c>
      <c r="AB82" s="184">
        <v>3</v>
      </c>
      <c r="AC82" s="185">
        <v>7</v>
      </c>
      <c r="AD82" s="184">
        <v>9</v>
      </c>
      <c r="AE82" s="182">
        <v>1</v>
      </c>
      <c r="AF82" s="183" t="str">
        <f t="shared" si="40"/>
        <v>37901</v>
      </c>
      <c r="AG82" s="187" t="str">
        <f>VLOOKUP('Presupuesto 2015'!AF82,'5. COG Guerrero '!$K$2:$L1310,2,FALSE)</f>
        <v>Peaje</v>
      </c>
      <c r="AH82" s="184"/>
      <c r="AI82" s="188">
        <v>1100</v>
      </c>
      <c r="AJ82" s="193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>
        <f t="shared" si="54"/>
        <v>0</v>
      </c>
      <c r="AV82" s="194">
        <v>1100</v>
      </c>
      <c r="AW82" s="194"/>
      <c r="AX82" s="194">
        <v>1002</v>
      </c>
      <c r="AY82" s="194">
        <f t="shared" si="55"/>
        <v>98</v>
      </c>
      <c r="AZ82" s="194"/>
      <c r="BA82" s="194"/>
      <c r="BB82" s="194"/>
      <c r="BC82" s="194">
        <f t="shared" si="56"/>
        <v>0</v>
      </c>
      <c r="BD82" s="194"/>
      <c r="BE82" s="194"/>
      <c r="BF82" s="194"/>
      <c r="BG82" s="194">
        <f t="shared" si="57"/>
        <v>0</v>
      </c>
      <c r="BH82" s="194"/>
      <c r="BI82" s="194"/>
      <c r="BJ82" s="194"/>
      <c r="BK82" s="194">
        <f t="shared" si="58"/>
        <v>0</v>
      </c>
      <c r="BL82" s="194">
        <v>354</v>
      </c>
      <c r="BM82" s="194"/>
      <c r="BN82" s="194"/>
      <c r="BO82" s="194">
        <f t="shared" si="59"/>
        <v>354</v>
      </c>
      <c r="BP82" s="194"/>
      <c r="BQ82" s="194"/>
      <c r="BR82" s="194"/>
      <c r="BS82" s="194">
        <f t="shared" si="60"/>
        <v>0</v>
      </c>
      <c r="BT82" s="194"/>
      <c r="BU82" s="194"/>
      <c r="BV82" s="194"/>
      <c r="BW82" s="194">
        <f t="shared" si="61"/>
        <v>0</v>
      </c>
      <c r="BX82" s="194"/>
      <c r="BY82" s="194"/>
      <c r="BZ82" s="194"/>
      <c r="CA82" s="194">
        <f t="shared" si="62"/>
        <v>0</v>
      </c>
      <c r="CB82" s="194"/>
      <c r="CC82" s="194"/>
      <c r="CD82" s="194"/>
      <c r="CE82" s="194">
        <f t="shared" si="63"/>
        <v>0</v>
      </c>
      <c r="CF82" s="194">
        <f t="shared" si="64"/>
        <v>452</v>
      </c>
      <c r="CG82" s="169">
        <f t="shared" si="65"/>
        <v>1454</v>
      </c>
      <c r="CH82" s="169">
        <f t="shared" si="52"/>
        <v>-1002</v>
      </c>
      <c r="CJ82" s="169">
        <f t="shared" si="53"/>
        <v>1100</v>
      </c>
    </row>
    <row r="83" spans="1:88" ht="12" hidden="1" customHeight="1" x14ac:dyDescent="0.2">
      <c r="D83" s="172">
        <v>2</v>
      </c>
      <c r="E83" s="172">
        <v>1</v>
      </c>
      <c r="F83" s="172">
        <v>1</v>
      </c>
      <c r="G83" s="172">
        <v>2</v>
      </c>
      <c r="H83" s="172">
        <v>3</v>
      </c>
      <c r="I83" s="173">
        <v>39</v>
      </c>
      <c r="J83" s="174" t="str">
        <f>VLOOKUP(CONCATENATE(D83,E83,F83,G83,H83,I83),'01. Administrativa'!$O$36:$P418,2,FALSE)</f>
        <v>Fideicomiso Guerrero Industrial</v>
      </c>
      <c r="K83" s="173"/>
      <c r="L83" s="175">
        <v>3</v>
      </c>
      <c r="M83" s="174" t="str">
        <f>VLOOKUP(CONCATENATE(L83),'02. Finalidad'!$O$3:$P$145,2,FALSE)</f>
        <v>DESARROLLO ECONÓMICO</v>
      </c>
      <c r="N83" s="175">
        <v>9</v>
      </c>
      <c r="O83" s="174" t="str">
        <f>VLOOKUP(CONCATENATE(L83,N83),'02. Finalidad'!$O$3:$P$145,2,FALSE)</f>
        <v>OTRAS INDUSTRIAS Y OTROS ASUNTOS ECONÓMICOS</v>
      </c>
      <c r="P83" s="175">
        <v>2</v>
      </c>
      <c r="Q83" s="174" t="str">
        <f>VLOOKUP(CONCATENATE(L83,N83,P83),'02. Finalidad'!$O$3:$P$145,2,FALSE)</f>
        <v>Otras Industrias</v>
      </c>
      <c r="R83" s="176">
        <v>1</v>
      </c>
      <c r="S83" s="174" t="str">
        <f>VLOOKUP('Presupuesto 2015'!R83,'03. Tipo Gasto'!$A$2:$B$4,2,FALSE)</f>
        <v>GASTO CORRIENTE</v>
      </c>
      <c r="T83" s="177">
        <v>1</v>
      </c>
      <c r="U83" s="174" t="str">
        <f>VLOOKUP('Presupuesto 2015'!T83,'04. Fuente Financiamiento'!$A$2:B$14,2,FALSE)</f>
        <v>Recursos Propios</v>
      </c>
      <c r="V83" s="178">
        <v>1</v>
      </c>
      <c r="W83" s="174" t="str">
        <f>VLOOKUP(CONCATENATE(V83),'06. Clasificación Programática'!$F$3:G$32,2,FALSE)</f>
        <v>SUBSIDIOS: SECTOR SOCIAL Y PRIVADO O ENTIDADES FEDERATIVAS Y MUNICIPIOS</v>
      </c>
      <c r="X83" s="178" t="s">
        <v>576</v>
      </c>
      <c r="Y83" s="174" t="str">
        <f>VLOOKUP(CONCATENATE(V83,X83),'06. Clasificación Programática'!$F$3:G$32,2,FALSE)</f>
        <v>Sujetos a Reglas de Operación</v>
      </c>
      <c r="Z83" s="186">
        <v>5</v>
      </c>
      <c r="AA83" s="174" t="str">
        <f>VLOOKUP('Presupuesto 2015'!Z83,'07. Proyectos de Inversión'!$A$2:$B$11,2,FALSE)</f>
        <v>Representación, Asesoria y Orientación Legal al FIGUEIN.</v>
      </c>
      <c r="AB83" s="184">
        <v>3</v>
      </c>
      <c r="AC83" s="185">
        <v>7</v>
      </c>
      <c r="AD83" s="184">
        <v>5</v>
      </c>
      <c r="AE83" s="182">
        <v>4</v>
      </c>
      <c r="AF83" s="183" t="str">
        <f t="shared" si="40"/>
        <v>37504</v>
      </c>
      <c r="AG83" s="187" t="str">
        <f>VLOOKUP('Presupuesto 2015'!AF83,'5. COG Guerrero '!$K$2:$L1310,2,FALSE)</f>
        <v>Pasajes</v>
      </c>
      <c r="AH83" s="184"/>
      <c r="AI83" s="188">
        <v>2500</v>
      </c>
      <c r="AJ83" s="193">
        <f t="shared" si="14"/>
        <v>208.33333333333334</v>
      </c>
      <c r="AK83" s="194"/>
      <c r="AL83" s="194"/>
      <c r="AM83" s="194">
        <f t="shared" si="67"/>
        <v>208.33333333333334</v>
      </c>
      <c r="AN83" s="194">
        <f t="shared" si="41"/>
        <v>208.33333333333334</v>
      </c>
      <c r="AO83" s="194"/>
      <c r="AP83" s="194">
        <v>120</v>
      </c>
      <c r="AQ83" s="194">
        <f t="shared" si="66"/>
        <v>88.333333333333343</v>
      </c>
      <c r="AR83" s="194">
        <f t="shared" si="42"/>
        <v>208.33333333333334</v>
      </c>
      <c r="AS83" s="194"/>
      <c r="AT83" s="194"/>
      <c r="AU83" s="194">
        <f t="shared" si="54"/>
        <v>208.33333333333334</v>
      </c>
      <c r="AV83" s="194">
        <f t="shared" si="43"/>
        <v>208.33333333333334</v>
      </c>
      <c r="AW83" s="194"/>
      <c r="AX83" s="194"/>
      <c r="AY83" s="194">
        <f t="shared" si="55"/>
        <v>208.33333333333334</v>
      </c>
      <c r="AZ83" s="194">
        <f t="shared" si="44"/>
        <v>208.33333333333334</v>
      </c>
      <c r="BA83" s="194"/>
      <c r="BB83" s="194"/>
      <c r="BC83" s="194">
        <f t="shared" si="56"/>
        <v>208.33333333333334</v>
      </c>
      <c r="BD83" s="194">
        <f t="shared" si="45"/>
        <v>208.33333333333334</v>
      </c>
      <c r="BE83" s="194"/>
      <c r="BF83" s="194"/>
      <c r="BG83" s="194">
        <f t="shared" si="57"/>
        <v>208.33333333333334</v>
      </c>
      <c r="BH83" s="194">
        <f t="shared" si="46"/>
        <v>208.33333333333334</v>
      </c>
      <c r="BI83" s="194"/>
      <c r="BJ83" s="194"/>
      <c r="BK83" s="194">
        <f t="shared" si="58"/>
        <v>208.33333333333334</v>
      </c>
      <c r="BL83" s="194">
        <f t="shared" si="47"/>
        <v>208.33333333333334</v>
      </c>
      <c r="BM83" s="194"/>
      <c r="BN83" s="194"/>
      <c r="BO83" s="194">
        <f t="shared" si="59"/>
        <v>208.33333333333334</v>
      </c>
      <c r="BP83" s="194">
        <f t="shared" si="48"/>
        <v>208.33333333333334</v>
      </c>
      <c r="BQ83" s="194"/>
      <c r="BR83" s="194"/>
      <c r="BS83" s="194">
        <f t="shared" si="60"/>
        <v>208.33333333333334</v>
      </c>
      <c r="BT83" s="194">
        <f t="shared" si="49"/>
        <v>208.33333333333334</v>
      </c>
      <c r="BU83" s="194"/>
      <c r="BV83" s="194"/>
      <c r="BW83" s="194">
        <f t="shared" si="61"/>
        <v>208.33333333333334</v>
      </c>
      <c r="BX83" s="194">
        <f t="shared" si="50"/>
        <v>208.33333333333334</v>
      </c>
      <c r="BY83" s="194"/>
      <c r="BZ83" s="194"/>
      <c r="CA83" s="194">
        <f t="shared" si="62"/>
        <v>208.33333333333334</v>
      </c>
      <c r="CB83" s="194">
        <f t="shared" si="51"/>
        <v>208.33333333333334</v>
      </c>
      <c r="CC83" s="194"/>
      <c r="CD83" s="194"/>
      <c r="CE83" s="194">
        <f t="shared" si="63"/>
        <v>208.33333333333334</v>
      </c>
      <c r="CF83" s="194">
        <f t="shared" si="64"/>
        <v>2380</v>
      </c>
      <c r="CG83" s="169">
        <f t="shared" si="65"/>
        <v>2500</v>
      </c>
      <c r="CH83" s="169">
        <f t="shared" si="52"/>
        <v>-120</v>
      </c>
      <c r="CJ83" s="169">
        <f t="shared" si="53"/>
        <v>833.33333333333337</v>
      </c>
    </row>
    <row r="84" spans="1:88" ht="12" hidden="1" customHeight="1" x14ac:dyDescent="0.2">
      <c r="D84" s="172">
        <v>2</v>
      </c>
      <c r="E84" s="172">
        <v>1</v>
      </c>
      <c r="F84" s="172">
        <v>1</v>
      </c>
      <c r="G84" s="172">
        <v>2</v>
      </c>
      <c r="H84" s="172">
        <v>3</v>
      </c>
      <c r="I84" s="173">
        <v>39</v>
      </c>
      <c r="J84" s="174" t="str">
        <f>VLOOKUP(CONCATENATE(D84,E84,F84,G84,H84,I84),'01. Administrativa'!$O$36:$P419,2,FALSE)</f>
        <v>Fideicomiso Guerrero Industrial</v>
      </c>
      <c r="K84" s="173"/>
      <c r="L84" s="175">
        <v>3</v>
      </c>
      <c r="M84" s="174" t="str">
        <f>VLOOKUP(CONCATENATE(L84),'02. Finalidad'!$O$3:$P$145,2,FALSE)</f>
        <v>DESARROLLO ECONÓMICO</v>
      </c>
      <c r="N84" s="175">
        <v>9</v>
      </c>
      <c r="O84" s="174" t="str">
        <f>VLOOKUP(CONCATENATE(L84,N84),'02. Finalidad'!$O$3:$P$145,2,FALSE)</f>
        <v>OTRAS INDUSTRIAS Y OTROS ASUNTOS ECONÓMICOS</v>
      </c>
      <c r="P84" s="175">
        <v>2</v>
      </c>
      <c r="Q84" s="174" t="str">
        <f>VLOOKUP(CONCATENATE(L84,N84,P84),'02. Finalidad'!$O$3:$P$145,2,FALSE)</f>
        <v>Otras Industrias</v>
      </c>
      <c r="R84" s="176">
        <v>1</v>
      </c>
      <c r="S84" s="174" t="str">
        <f>VLOOKUP('Presupuesto 2015'!R84,'03. Tipo Gasto'!$A$2:$B$4,2,FALSE)</f>
        <v>GASTO CORRIENTE</v>
      </c>
      <c r="T84" s="177">
        <v>1</v>
      </c>
      <c r="U84" s="174" t="str">
        <f>VLOOKUP('Presupuesto 2015'!T84,'04. Fuente Financiamiento'!$A$2:B$14,2,FALSE)</f>
        <v>Recursos Propios</v>
      </c>
      <c r="V84" s="178">
        <v>1</v>
      </c>
      <c r="W84" s="174" t="str">
        <f>VLOOKUP(CONCATENATE(V84),'06. Clasificación Programática'!$F$3:G$32,2,FALSE)</f>
        <v>SUBSIDIOS: SECTOR SOCIAL Y PRIVADO O ENTIDADES FEDERATIVAS Y MUNICIPIOS</v>
      </c>
      <c r="X84" s="178" t="s">
        <v>576</v>
      </c>
      <c r="Y84" s="174" t="str">
        <f>VLOOKUP(CONCATENATE(V84,X84),'06. Clasificación Programática'!$F$3:G$32,2,FALSE)</f>
        <v>Sujetos a Reglas de Operación</v>
      </c>
      <c r="Z84" s="186">
        <v>5</v>
      </c>
      <c r="AA84" s="174" t="str">
        <f>VLOOKUP('Presupuesto 2015'!Z84,'07. Proyectos de Inversión'!$A$2:$B$11,2,FALSE)</f>
        <v>Representación, Asesoria y Orientación Legal al FIGUEIN.</v>
      </c>
      <c r="AB84" s="184">
        <v>3</v>
      </c>
      <c r="AC84" s="185">
        <v>9</v>
      </c>
      <c r="AD84" s="184">
        <v>2</v>
      </c>
      <c r="AE84" s="182">
        <v>3</v>
      </c>
      <c r="AF84" s="183" t="str">
        <f t="shared" si="40"/>
        <v>39203</v>
      </c>
      <c r="AG84" s="187" t="str">
        <f>VLOOKUP('Presupuesto 2015'!AF84,'5. COG Guerrero '!$K$2:$L1311,2,FALSE)</f>
        <v>Derechos por certificación de documentos</v>
      </c>
      <c r="AH84" s="184"/>
      <c r="AI84" s="188">
        <v>20000</v>
      </c>
      <c r="AJ84" s="193">
        <f t="shared" si="14"/>
        <v>1666.6666666666667</v>
      </c>
      <c r="AK84" s="194"/>
      <c r="AL84" s="194"/>
      <c r="AM84" s="194">
        <f t="shared" si="67"/>
        <v>1666.6666666666667</v>
      </c>
      <c r="AN84" s="194">
        <f t="shared" si="41"/>
        <v>1666.6666666666667</v>
      </c>
      <c r="AO84" s="194"/>
      <c r="AP84" s="194"/>
      <c r="AQ84" s="194">
        <f t="shared" si="66"/>
        <v>1666.6666666666667</v>
      </c>
      <c r="AR84" s="194">
        <f t="shared" si="42"/>
        <v>1666.6666666666667</v>
      </c>
      <c r="AS84" s="194"/>
      <c r="AT84" s="194"/>
      <c r="AU84" s="194">
        <f t="shared" si="54"/>
        <v>1666.6666666666667</v>
      </c>
      <c r="AV84" s="194">
        <f t="shared" si="43"/>
        <v>1666.6666666666667</v>
      </c>
      <c r="AW84" s="194"/>
      <c r="AX84" s="194"/>
      <c r="AY84" s="194">
        <f t="shared" si="55"/>
        <v>1666.6666666666667</v>
      </c>
      <c r="AZ84" s="194">
        <f t="shared" si="44"/>
        <v>1666.6666666666667</v>
      </c>
      <c r="BA84" s="194"/>
      <c r="BB84" s="194"/>
      <c r="BC84" s="194">
        <f t="shared" si="56"/>
        <v>1666.6666666666667</v>
      </c>
      <c r="BD84" s="194">
        <f t="shared" si="45"/>
        <v>1666.6666666666667</v>
      </c>
      <c r="BE84" s="194">
        <v>497</v>
      </c>
      <c r="BF84" s="194"/>
      <c r="BG84" s="194">
        <f t="shared" si="57"/>
        <v>1169.6666666666667</v>
      </c>
      <c r="BH84" s="194">
        <f t="shared" si="46"/>
        <v>1666.6666666666667</v>
      </c>
      <c r="BI84" s="194">
        <v>500</v>
      </c>
      <c r="BJ84" s="194"/>
      <c r="BK84" s="194">
        <f t="shared" si="58"/>
        <v>1166.6666666666667</v>
      </c>
      <c r="BL84" s="194">
        <f t="shared" si="47"/>
        <v>1666.6666666666667</v>
      </c>
      <c r="BM84" s="194"/>
      <c r="BN84" s="194"/>
      <c r="BO84" s="194">
        <f t="shared" si="59"/>
        <v>1666.6666666666667</v>
      </c>
      <c r="BP84" s="194">
        <f t="shared" si="48"/>
        <v>1666.6666666666667</v>
      </c>
      <c r="BQ84" s="194"/>
      <c r="BR84" s="194"/>
      <c r="BS84" s="194">
        <f t="shared" si="60"/>
        <v>1666.6666666666667</v>
      </c>
      <c r="BT84" s="194">
        <f t="shared" si="49"/>
        <v>1666.6666666666667</v>
      </c>
      <c r="BU84" s="194"/>
      <c r="BV84" s="194"/>
      <c r="BW84" s="194">
        <f t="shared" si="61"/>
        <v>1666.6666666666667</v>
      </c>
      <c r="BX84" s="194">
        <f t="shared" si="50"/>
        <v>1666.6666666666667</v>
      </c>
      <c r="BY84" s="194"/>
      <c r="BZ84" s="194"/>
      <c r="CA84" s="194">
        <f t="shared" si="62"/>
        <v>1666.6666666666667</v>
      </c>
      <c r="CB84" s="194">
        <f t="shared" si="51"/>
        <v>1666.6666666666667</v>
      </c>
      <c r="CC84" s="194"/>
      <c r="CD84" s="194"/>
      <c r="CE84" s="194">
        <f t="shared" si="63"/>
        <v>1666.6666666666667</v>
      </c>
      <c r="CF84" s="194">
        <f t="shared" si="64"/>
        <v>19003</v>
      </c>
      <c r="CG84" s="169">
        <f t="shared" si="65"/>
        <v>20000</v>
      </c>
      <c r="CH84" s="169">
        <f t="shared" si="52"/>
        <v>-997</v>
      </c>
      <c r="CJ84" s="169">
        <f t="shared" si="53"/>
        <v>6666.666666666667</v>
      </c>
    </row>
    <row r="85" spans="1:88" ht="12" hidden="1" customHeight="1" x14ac:dyDescent="0.2">
      <c r="A85" s="5">
        <v>5101</v>
      </c>
      <c r="B85" s="5">
        <v>8</v>
      </c>
      <c r="C85" s="5">
        <v>1008</v>
      </c>
      <c r="D85" s="172">
        <v>2</v>
      </c>
      <c r="E85" s="172">
        <v>1</v>
      </c>
      <c r="F85" s="172">
        <v>1</v>
      </c>
      <c r="G85" s="172">
        <v>2</v>
      </c>
      <c r="H85" s="172">
        <v>3</v>
      </c>
      <c r="I85" s="173">
        <v>39</v>
      </c>
      <c r="J85" s="174" t="str">
        <f>VLOOKUP(CONCATENATE(D85,E85,F85,G85,H85,I85),'01. Administrativa'!$O$36:$P420,2,FALSE)</f>
        <v>Fideicomiso Guerrero Industrial</v>
      </c>
      <c r="K85" s="173"/>
      <c r="L85" s="175">
        <v>3</v>
      </c>
      <c r="M85" s="174" t="str">
        <f>VLOOKUP(CONCATENATE(L85),'02. Finalidad'!$O$3:$P$145,2,FALSE)</f>
        <v>DESARROLLO ECONÓMICO</v>
      </c>
      <c r="N85" s="175">
        <v>9</v>
      </c>
      <c r="O85" s="174" t="str">
        <f>VLOOKUP(CONCATENATE(L85,N85),'02. Finalidad'!$O$3:$P$145,2,FALSE)</f>
        <v>OTRAS INDUSTRIAS Y OTROS ASUNTOS ECONÓMICOS</v>
      </c>
      <c r="P85" s="175">
        <v>2</v>
      </c>
      <c r="Q85" s="174" t="str">
        <f>VLOOKUP(CONCATENATE(L85,N85,P85),'02. Finalidad'!$O$3:$P$145,2,FALSE)</f>
        <v>Otras Industrias</v>
      </c>
      <c r="R85" s="176">
        <v>1</v>
      </c>
      <c r="S85" s="174" t="str">
        <f>VLOOKUP('Presupuesto 2015'!R85,'03. Tipo Gasto'!$A$2:$B$4,2,FALSE)</f>
        <v>GASTO CORRIENTE</v>
      </c>
      <c r="T85" s="177">
        <v>1</v>
      </c>
      <c r="U85" s="174" t="str">
        <f>VLOOKUP('Presupuesto 2015'!T85,'04. Fuente Financiamiento'!$A$2:B$14,2,FALSE)</f>
        <v>Recursos Propios</v>
      </c>
      <c r="V85" s="178">
        <v>1</v>
      </c>
      <c r="W85" s="174" t="str">
        <f>VLOOKUP(CONCATENATE(V85),'06. Clasificación Programática'!$F$3:G$32,2,FALSE)</f>
        <v>SUBSIDIOS: SECTOR SOCIAL Y PRIVADO O ENTIDADES FEDERATIVAS Y MUNICIPIOS</v>
      </c>
      <c r="X85" s="178" t="s">
        <v>576</v>
      </c>
      <c r="Y85" s="174" t="str">
        <f>VLOOKUP(CONCATENATE(V85,X85),'06. Clasificación Programática'!$F$3:G$32,2,FALSE)</f>
        <v>Sujetos a Reglas de Operación</v>
      </c>
      <c r="Z85" s="186">
        <v>4</v>
      </c>
      <c r="AA85" s="174" t="str">
        <f>VLOOKUP('Presupuesto 2015'!Z85,'07. Proyectos de Inversión'!$A$2:$B$11,2,FALSE)</f>
        <v>Administración y Promoción del Parque Industrial Guerrero.</v>
      </c>
      <c r="AB85" s="184">
        <v>1</v>
      </c>
      <c r="AC85" s="185">
        <v>2</v>
      </c>
      <c r="AD85" s="184">
        <v>2</v>
      </c>
      <c r="AE85" s="182">
        <v>1</v>
      </c>
      <c r="AF85" s="183" t="str">
        <f t="shared" ref="AF85:AF123" si="68">CONCATENATE(TEXT(AB85,"0"),TEXT(AC85,"0"),TEXT(AD85,"0"),TEXT(AE85,"00"))</f>
        <v>12201</v>
      </c>
      <c r="AG85" s="187" t="str">
        <f>VLOOKUP('Presupuesto 2015'!AF85,'5. COG Guerrero '!$K$2:$L1305,2,FALSE)</f>
        <v>Sueldos al Personal Eventual</v>
      </c>
      <c r="AH85" s="184"/>
      <c r="AI85" s="188">
        <v>425000</v>
      </c>
      <c r="AJ85" s="193">
        <f t="shared" si="14"/>
        <v>35416.666666666664</v>
      </c>
      <c r="AK85" s="194"/>
      <c r="AL85" s="194">
        <v>34974.74</v>
      </c>
      <c r="AM85" s="194">
        <f t="shared" si="67"/>
        <v>441.92666666666628</v>
      </c>
      <c r="AN85" s="194">
        <f t="shared" si="41"/>
        <v>35416.666666666664</v>
      </c>
      <c r="AO85" s="194">
        <v>17548.96</v>
      </c>
      <c r="AP85" s="194">
        <v>16625.060000000001</v>
      </c>
      <c r="AQ85" s="194">
        <f t="shared" si="66"/>
        <v>1242.6466666666638</v>
      </c>
      <c r="AR85" s="194">
        <v>44822.2</v>
      </c>
      <c r="AS85" s="194">
        <v>6398.24</v>
      </c>
      <c r="AT85" s="194">
        <v>38423.96</v>
      </c>
      <c r="AU85" s="194">
        <f t="shared" si="54"/>
        <v>0</v>
      </c>
      <c r="AV85" s="194">
        <v>37508.449999999997</v>
      </c>
      <c r="AW85" s="194"/>
      <c r="AX85" s="194">
        <v>37508.449999999997</v>
      </c>
      <c r="AY85" s="194">
        <f t="shared" si="55"/>
        <v>0</v>
      </c>
      <c r="AZ85" s="194">
        <v>41481.67</v>
      </c>
      <c r="BA85" s="194"/>
      <c r="BB85" s="194">
        <v>41480.28</v>
      </c>
      <c r="BC85" s="194">
        <f t="shared" si="56"/>
        <v>1.3899999999994179</v>
      </c>
      <c r="BD85" s="194">
        <v>38716.67</v>
      </c>
      <c r="BE85" s="194">
        <v>29032.799999999999</v>
      </c>
      <c r="BF85" s="194">
        <v>9677.6</v>
      </c>
      <c r="BG85" s="194">
        <f t="shared" si="57"/>
        <v>6.2699999999986176</v>
      </c>
      <c r="BH85" s="194">
        <f t="shared" si="46"/>
        <v>35416.666666666664</v>
      </c>
      <c r="BI85" s="194"/>
      <c r="BJ85" s="194">
        <v>51120.83</v>
      </c>
      <c r="BK85" s="194">
        <f t="shared" si="58"/>
        <v>-15704.163333333338</v>
      </c>
      <c r="BL85" s="194">
        <f t="shared" si="47"/>
        <v>35416.666666666664</v>
      </c>
      <c r="BM85" s="194">
        <v>34766</v>
      </c>
      <c r="BN85" s="194">
        <v>11710.21</v>
      </c>
      <c r="BO85" s="194">
        <f t="shared" si="59"/>
        <v>-11059.543333333335</v>
      </c>
      <c r="BP85" s="194">
        <f t="shared" si="48"/>
        <v>35416.666666666664</v>
      </c>
      <c r="BQ85" s="194"/>
      <c r="BR85" s="194"/>
      <c r="BS85" s="194">
        <f t="shared" si="60"/>
        <v>35416.666666666664</v>
      </c>
      <c r="BT85" s="194">
        <f t="shared" si="49"/>
        <v>35416.666666666664</v>
      </c>
      <c r="BU85" s="194"/>
      <c r="BV85" s="194"/>
      <c r="BW85" s="194">
        <f t="shared" si="61"/>
        <v>35416.666666666664</v>
      </c>
      <c r="BX85" s="194">
        <f t="shared" si="50"/>
        <v>35416.666666666664</v>
      </c>
      <c r="BY85" s="194"/>
      <c r="BZ85" s="194"/>
      <c r="CA85" s="194">
        <f t="shared" si="62"/>
        <v>35416.666666666664</v>
      </c>
      <c r="CB85" s="194">
        <v>14554.34</v>
      </c>
      <c r="CC85" s="194"/>
      <c r="CD85" s="194"/>
      <c r="CE85" s="194">
        <f t="shared" si="63"/>
        <v>14554.34</v>
      </c>
      <c r="CF85" s="194">
        <f t="shared" si="64"/>
        <v>95732.86666666664</v>
      </c>
      <c r="CG85" s="224">
        <f t="shared" si="65"/>
        <v>424999.99666666676</v>
      </c>
      <c r="CH85" s="169">
        <f t="shared" si="52"/>
        <v>-329267.13000000012</v>
      </c>
      <c r="CJ85" s="169">
        <f>AJ85+AN85+AR85+AV85</f>
        <v>153163.98333333334</v>
      </c>
    </row>
    <row r="86" spans="1:88" ht="12" hidden="1" customHeight="1" x14ac:dyDescent="0.2">
      <c r="A86" s="5">
        <v>5101</v>
      </c>
      <c r="B86" s="5">
        <v>8</v>
      </c>
      <c r="C86" s="5">
        <v>1009</v>
      </c>
      <c r="D86" s="172">
        <v>2</v>
      </c>
      <c r="E86" s="172">
        <v>1</v>
      </c>
      <c r="F86" s="172">
        <v>1</v>
      </c>
      <c r="G86" s="172">
        <v>2</v>
      </c>
      <c r="H86" s="172">
        <v>3</v>
      </c>
      <c r="I86" s="173">
        <v>39</v>
      </c>
      <c r="J86" s="174" t="str">
        <f>VLOOKUP(CONCATENATE(D86,E86,F86,G86,H86,I86),'01. Administrativa'!$O$36:$P421,2,FALSE)</f>
        <v>Fideicomiso Guerrero Industrial</v>
      </c>
      <c r="K86" s="173"/>
      <c r="L86" s="175">
        <v>3</v>
      </c>
      <c r="M86" s="174" t="str">
        <f>VLOOKUP(CONCATENATE(L86),'02. Finalidad'!$O$3:$P$145,2,FALSE)</f>
        <v>DESARROLLO ECONÓMICO</v>
      </c>
      <c r="N86" s="175">
        <v>9</v>
      </c>
      <c r="O86" s="174" t="str">
        <f>VLOOKUP(CONCATENATE(L86,N86),'02. Finalidad'!$O$3:$P$145,2,FALSE)</f>
        <v>OTRAS INDUSTRIAS Y OTROS ASUNTOS ECONÓMICOS</v>
      </c>
      <c r="P86" s="175">
        <v>2</v>
      </c>
      <c r="Q86" s="174" t="str">
        <f>VLOOKUP(CONCATENATE(L86,N86,P86),'02. Finalidad'!$O$3:$P$145,2,FALSE)</f>
        <v>Otras Industrias</v>
      </c>
      <c r="R86" s="176">
        <v>1</v>
      </c>
      <c r="S86" s="174" t="str">
        <f>VLOOKUP('Presupuesto 2015'!R86,'03. Tipo Gasto'!$A$2:$B$4,2,FALSE)</f>
        <v>GASTO CORRIENTE</v>
      </c>
      <c r="T86" s="177">
        <v>1</v>
      </c>
      <c r="U86" s="174" t="str">
        <f>VLOOKUP('Presupuesto 2015'!T86,'04. Fuente Financiamiento'!$A$2:B$14,2,FALSE)</f>
        <v>Recursos Propios</v>
      </c>
      <c r="V86" s="178">
        <v>1</v>
      </c>
      <c r="W86" s="174" t="str">
        <f>VLOOKUP(CONCATENATE(V86),'06. Clasificación Programática'!$F$3:G$32,2,FALSE)</f>
        <v>SUBSIDIOS: SECTOR SOCIAL Y PRIVADO O ENTIDADES FEDERATIVAS Y MUNICIPIOS</v>
      </c>
      <c r="X86" s="178" t="s">
        <v>576</v>
      </c>
      <c r="Y86" s="174" t="str">
        <f>VLOOKUP(CONCATENATE(V86,X86),'06. Clasificación Programática'!$F$3:G$32,2,FALSE)</f>
        <v>Sujetos a Reglas de Operación</v>
      </c>
      <c r="Z86" s="179">
        <v>4</v>
      </c>
      <c r="AA86" s="174" t="str">
        <f>VLOOKUP('Presupuesto 2015'!Z86,'07. Proyectos de Inversión'!$A$2:$B$11,2,FALSE)</f>
        <v>Administración y Promoción del Parque Industrial Guerrero.</v>
      </c>
      <c r="AB86" s="184">
        <v>2</v>
      </c>
      <c r="AC86" s="185">
        <v>1</v>
      </c>
      <c r="AD86" s="184">
        <v>1</v>
      </c>
      <c r="AE86" s="182">
        <v>1</v>
      </c>
      <c r="AF86" s="183" t="str">
        <f t="shared" si="68"/>
        <v>21101</v>
      </c>
      <c r="AG86" s="187" t="str">
        <f>VLOOKUP('Presupuesto 2015'!AF86,'5. COG Guerrero '!$K$2:$L1306,2,FALSE)</f>
        <v>De oficina</v>
      </c>
      <c r="AH86" s="184"/>
      <c r="AI86" s="188">
        <v>6600</v>
      </c>
      <c r="AJ86" s="193">
        <v>550</v>
      </c>
      <c r="AK86" s="194"/>
      <c r="AL86" s="194"/>
      <c r="AM86" s="194">
        <f t="shared" si="67"/>
        <v>550</v>
      </c>
      <c r="AN86" s="194">
        <v>550</v>
      </c>
      <c r="AO86" s="194"/>
      <c r="AP86" s="194"/>
      <c r="AQ86" s="194">
        <f t="shared" si="66"/>
        <v>550</v>
      </c>
      <c r="AR86" s="194">
        <v>445.1</v>
      </c>
      <c r="AS86" s="194"/>
      <c r="AT86" s="194"/>
      <c r="AU86" s="194">
        <f t="shared" si="54"/>
        <v>445.1</v>
      </c>
      <c r="AV86" s="194">
        <v>445.1</v>
      </c>
      <c r="AW86" s="194"/>
      <c r="AX86" s="194"/>
      <c r="AY86" s="194">
        <f t="shared" si="55"/>
        <v>445.1</v>
      </c>
      <c r="AZ86" s="194">
        <v>445.1</v>
      </c>
      <c r="BA86" s="194"/>
      <c r="BB86" s="194"/>
      <c r="BC86" s="194">
        <f t="shared" si="56"/>
        <v>445.1</v>
      </c>
      <c r="BD86" s="194">
        <f t="shared" si="45"/>
        <v>550</v>
      </c>
      <c r="BE86" s="194"/>
      <c r="BF86" s="194"/>
      <c r="BG86" s="194">
        <f t="shared" si="57"/>
        <v>550</v>
      </c>
      <c r="BH86" s="194">
        <f t="shared" si="46"/>
        <v>550</v>
      </c>
      <c r="BI86" s="194"/>
      <c r="BJ86" s="194"/>
      <c r="BK86" s="194">
        <f t="shared" si="58"/>
        <v>550</v>
      </c>
      <c r="BL86" s="194">
        <f t="shared" si="47"/>
        <v>550</v>
      </c>
      <c r="BM86" s="194"/>
      <c r="BN86" s="194"/>
      <c r="BO86" s="194">
        <f t="shared" si="59"/>
        <v>550</v>
      </c>
      <c r="BP86" s="194">
        <f t="shared" si="48"/>
        <v>550</v>
      </c>
      <c r="BQ86" s="194"/>
      <c r="BR86" s="194"/>
      <c r="BS86" s="194">
        <f t="shared" si="60"/>
        <v>550</v>
      </c>
      <c r="BT86" s="194">
        <f t="shared" si="49"/>
        <v>550</v>
      </c>
      <c r="BU86" s="194"/>
      <c r="BV86" s="194"/>
      <c r="BW86" s="194">
        <f t="shared" si="61"/>
        <v>550</v>
      </c>
      <c r="BX86" s="194">
        <f t="shared" si="50"/>
        <v>550</v>
      </c>
      <c r="BY86" s="194"/>
      <c r="BZ86" s="194"/>
      <c r="CA86" s="194">
        <f t="shared" si="62"/>
        <v>550</v>
      </c>
      <c r="CB86" s="194">
        <v>864.7</v>
      </c>
      <c r="CC86" s="194"/>
      <c r="CD86" s="194"/>
      <c r="CE86" s="194">
        <f t="shared" si="63"/>
        <v>864.7</v>
      </c>
      <c r="CF86" s="194">
        <f t="shared" si="64"/>
        <v>6599.9999999999991</v>
      </c>
      <c r="CG86" s="169">
        <f t="shared" si="65"/>
        <v>6599.9999999999991</v>
      </c>
      <c r="CH86" s="169">
        <f t="shared" si="52"/>
        <v>0</v>
      </c>
      <c r="CJ86" s="169">
        <f t="shared" ref="CJ86:CJ149" si="69">AJ86+AN86+AR86+AV86</f>
        <v>1990.1999999999998</v>
      </c>
    </row>
    <row r="87" spans="1:88" ht="12" hidden="1" customHeight="1" x14ac:dyDescent="0.2">
      <c r="A87" s="5">
        <v>5101</v>
      </c>
      <c r="B87" s="5">
        <v>8</v>
      </c>
      <c r="C87" s="5">
        <v>1010</v>
      </c>
      <c r="D87" s="172">
        <v>2</v>
      </c>
      <c r="E87" s="172">
        <v>1</v>
      </c>
      <c r="F87" s="172">
        <v>1</v>
      </c>
      <c r="G87" s="172">
        <v>2</v>
      </c>
      <c r="H87" s="172">
        <v>3</v>
      </c>
      <c r="I87" s="173">
        <v>39</v>
      </c>
      <c r="J87" s="174" t="str">
        <f>VLOOKUP(CONCATENATE(D87,E87,F87,G87,H87,I87),'01. Administrativa'!$O$36:$P422,2,FALSE)</f>
        <v>Fideicomiso Guerrero Industrial</v>
      </c>
      <c r="K87" s="173"/>
      <c r="L87" s="175">
        <v>3</v>
      </c>
      <c r="M87" s="174" t="str">
        <f>VLOOKUP(CONCATENATE(L87),'02. Finalidad'!$O$3:$P$145,2,FALSE)</f>
        <v>DESARROLLO ECONÓMICO</v>
      </c>
      <c r="N87" s="175">
        <v>9</v>
      </c>
      <c r="O87" s="174" t="str">
        <f>VLOOKUP(CONCATENATE(L87,N87),'02. Finalidad'!$O$3:$P$145,2,FALSE)</f>
        <v>OTRAS INDUSTRIAS Y OTROS ASUNTOS ECONÓMICOS</v>
      </c>
      <c r="P87" s="175">
        <v>2</v>
      </c>
      <c r="Q87" s="174" t="str">
        <f>VLOOKUP(CONCATENATE(L87,N87,P87),'02. Finalidad'!$O$3:$P$145,2,FALSE)</f>
        <v>Otras Industrias</v>
      </c>
      <c r="R87" s="176">
        <v>1</v>
      </c>
      <c r="S87" s="174" t="str">
        <f>VLOOKUP('Presupuesto 2015'!R87,'03. Tipo Gasto'!$A$2:$B$4,2,FALSE)</f>
        <v>GASTO CORRIENTE</v>
      </c>
      <c r="T87" s="177">
        <v>1</v>
      </c>
      <c r="U87" s="174" t="str">
        <f>VLOOKUP('Presupuesto 2015'!T87,'04. Fuente Financiamiento'!$A$2:B$14,2,FALSE)</f>
        <v>Recursos Propios</v>
      </c>
      <c r="V87" s="178">
        <v>1</v>
      </c>
      <c r="W87" s="174" t="str">
        <f>VLOOKUP(CONCATENATE(V87),'06. Clasificación Programática'!$F$3:G$32,2,FALSE)</f>
        <v>SUBSIDIOS: SECTOR SOCIAL Y PRIVADO O ENTIDADES FEDERATIVAS Y MUNICIPIOS</v>
      </c>
      <c r="X87" s="178" t="s">
        <v>576</v>
      </c>
      <c r="Y87" s="174" t="str">
        <f>VLOOKUP(CONCATENATE(V87,X87),'06. Clasificación Programática'!$F$3:G$32,2,FALSE)</f>
        <v>Sujetos a Reglas de Operación</v>
      </c>
      <c r="Z87" s="179">
        <v>4</v>
      </c>
      <c r="AA87" s="174" t="str">
        <f>VLOOKUP('Presupuesto 2015'!Z87,'07. Proyectos de Inversión'!$A$2:$B$11,2,FALSE)</f>
        <v>Administración y Promoción del Parque Industrial Guerrero.</v>
      </c>
      <c r="AB87" s="184">
        <v>2</v>
      </c>
      <c r="AC87" s="185">
        <v>1</v>
      </c>
      <c r="AD87" s="184">
        <v>5</v>
      </c>
      <c r="AE87" s="182">
        <v>5</v>
      </c>
      <c r="AF87" s="183" t="str">
        <f t="shared" si="68"/>
        <v>21505</v>
      </c>
      <c r="AG87" s="187" t="str">
        <f>VLOOKUP('Presupuesto 2015'!AF87,'5. COG Guerrero '!$K$2:$L1307,2,FALSE)</f>
        <v>Material impreso e información digital</v>
      </c>
      <c r="AH87" s="184"/>
      <c r="AI87" s="188">
        <v>51200</v>
      </c>
      <c r="AJ87" s="193">
        <f t="shared" ref="AJ87:AJ189" si="70">AI87/12</f>
        <v>4266.666666666667</v>
      </c>
      <c r="AK87" s="194"/>
      <c r="AL87" s="194"/>
      <c r="AM87" s="194">
        <f t="shared" si="67"/>
        <v>4266.666666666667</v>
      </c>
      <c r="AN87" s="194">
        <f t="shared" si="41"/>
        <v>4266.666666666667</v>
      </c>
      <c r="AO87" s="194"/>
      <c r="AP87" s="194"/>
      <c r="AQ87" s="194">
        <f t="shared" si="66"/>
        <v>4266.666666666667</v>
      </c>
      <c r="AR87" s="194">
        <f t="shared" si="42"/>
        <v>4266.666666666667</v>
      </c>
      <c r="AS87" s="194"/>
      <c r="AT87" s="194"/>
      <c r="AU87" s="194">
        <f t="shared" si="54"/>
        <v>4266.666666666667</v>
      </c>
      <c r="AV87" s="194">
        <f t="shared" si="43"/>
        <v>4266.666666666667</v>
      </c>
      <c r="AW87" s="194"/>
      <c r="AX87" s="194"/>
      <c r="AY87" s="194">
        <f t="shared" si="55"/>
        <v>4266.666666666667</v>
      </c>
      <c r="AZ87" s="194">
        <f t="shared" si="44"/>
        <v>4266.666666666667</v>
      </c>
      <c r="BA87" s="194"/>
      <c r="BB87" s="194"/>
      <c r="BC87" s="194">
        <f t="shared" si="56"/>
        <v>4266.666666666667</v>
      </c>
      <c r="BD87" s="194">
        <f t="shared" si="45"/>
        <v>4266.666666666667</v>
      </c>
      <c r="BE87" s="194"/>
      <c r="BF87" s="194"/>
      <c r="BG87" s="194">
        <f t="shared" si="57"/>
        <v>4266.666666666667</v>
      </c>
      <c r="BH87" s="194">
        <f t="shared" si="46"/>
        <v>4266.666666666667</v>
      </c>
      <c r="BI87" s="194"/>
      <c r="BJ87" s="194"/>
      <c r="BK87" s="194">
        <f t="shared" si="58"/>
        <v>4266.666666666667</v>
      </c>
      <c r="BL87" s="194">
        <f t="shared" si="47"/>
        <v>4266.666666666667</v>
      </c>
      <c r="BM87" s="194"/>
      <c r="BN87" s="194"/>
      <c r="BO87" s="194">
        <f t="shared" si="59"/>
        <v>4266.666666666667</v>
      </c>
      <c r="BP87" s="194">
        <f t="shared" si="48"/>
        <v>4266.666666666667</v>
      </c>
      <c r="BQ87" s="194"/>
      <c r="BR87" s="194"/>
      <c r="BS87" s="194">
        <f t="shared" si="60"/>
        <v>4266.666666666667</v>
      </c>
      <c r="BT87" s="194">
        <f t="shared" si="49"/>
        <v>4266.666666666667</v>
      </c>
      <c r="BU87" s="194"/>
      <c r="BV87" s="194"/>
      <c r="BW87" s="194">
        <f t="shared" si="61"/>
        <v>4266.666666666667</v>
      </c>
      <c r="BX87" s="194">
        <f t="shared" si="50"/>
        <v>4266.666666666667</v>
      </c>
      <c r="BY87" s="194"/>
      <c r="BZ87" s="194"/>
      <c r="CA87" s="194">
        <f t="shared" si="62"/>
        <v>4266.666666666667</v>
      </c>
      <c r="CB87" s="194">
        <v>4266.67</v>
      </c>
      <c r="CC87" s="194"/>
      <c r="CD87" s="194"/>
      <c r="CE87" s="194">
        <f t="shared" si="63"/>
        <v>4266.67</v>
      </c>
      <c r="CF87" s="194">
        <f t="shared" si="64"/>
        <v>51200.003333333327</v>
      </c>
      <c r="CG87" s="169">
        <f t="shared" si="65"/>
        <v>51200.003333333327</v>
      </c>
      <c r="CH87" s="169">
        <f t="shared" si="52"/>
        <v>0</v>
      </c>
      <c r="CJ87" s="169">
        <f t="shared" si="69"/>
        <v>17066.666666666668</v>
      </c>
    </row>
    <row r="88" spans="1:88" ht="12" hidden="1" customHeight="1" x14ac:dyDescent="0.2">
      <c r="A88" s="5">
        <v>5101</v>
      </c>
      <c r="B88" s="5">
        <v>8</v>
      </c>
      <c r="C88" s="5">
        <v>1012</v>
      </c>
      <c r="D88" s="172">
        <v>2</v>
      </c>
      <c r="E88" s="172">
        <v>1</v>
      </c>
      <c r="F88" s="172">
        <v>1</v>
      </c>
      <c r="G88" s="172">
        <v>2</v>
      </c>
      <c r="H88" s="172">
        <v>3</v>
      </c>
      <c r="I88" s="173">
        <v>39</v>
      </c>
      <c r="J88" s="174" t="str">
        <f>VLOOKUP(CONCATENATE(D88,E88,F88,G88,H88,I88),'01. Administrativa'!$O$36:$P423,2,FALSE)</f>
        <v>Fideicomiso Guerrero Industrial</v>
      </c>
      <c r="K88" s="173"/>
      <c r="L88" s="175">
        <v>3</v>
      </c>
      <c r="M88" s="174" t="str">
        <f>VLOOKUP(CONCATENATE(L88),'02. Finalidad'!$O$3:$P$145,2,FALSE)</f>
        <v>DESARROLLO ECONÓMICO</v>
      </c>
      <c r="N88" s="175">
        <v>9</v>
      </c>
      <c r="O88" s="174" t="str">
        <f>VLOOKUP(CONCATENATE(L88,N88),'02. Finalidad'!$O$3:$P$145,2,FALSE)</f>
        <v>OTRAS INDUSTRIAS Y OTROS ASUNTOS ECONÓMICOS</v>
      </c>
      <c r="P88" s="175">
        <v>2</v>
      </c>
      <c r="Q88" s="174" t="str">
        <f>VLOOKUP(CONCATENATE(L88,N88,P88),'02. Finalidad'!$O$3:$P$145,2,FALSE)</f>
        <v>Otras Industrias</v>
      </c>
      <c r="R88" s="176">
        <v>1</v>
      </c>
      <c r="S88" s="174" t="str">
        <f>VLOOKUP('Presupuesto 2015'!R88,'03. Tipo Gasto'!$A$2:$B$4,2,FALSE)</f>
        <v>GASTO CORRIENTE</v>
      </c>
      <c r="T88" s="177">
        <v>1</v>
      </c>
      <c r="U88" s="174" t="str">
        <f>VLOOKUP('Presupuesto 2015'!T88,'04. Fuente Financiamiento'!$A$2:B$14,2,FALSE)</f>
        <v>Recursos Propios</v>
      </c>
      <c r="V88" s="178">
        <v>1</v>
      </c>
      <c r="W88" s="174" t="str">
        <f>VLOOKUP(CONCATENATE(V88),'06. Clasificación Programática'!$F$3:G$32,2,FALSE)</f>
        <v>SUBSIDIOS: SECTOR SOCIAL Y PRIVADO O ENTIDADES FEDERATIVAS Y MUNICIPIOS</v>
      </c>
      <c r="X88" s="178" t="s">
        <v>576</v>
      </c>
      <c r="Y88" s="174" t="str">
        <f>VLOOKUP(CONCATENATE(V88,X88),'06. Clasificación Programática'!$F$3:G$32,2,FALSE)</f>
        <v>Sujetos a Reglas de Operación</v>
      </c>
      <c r="Z88" s="179">
        <v>4</v>
      </c>
      <c r="AA88" s="174" t="str">
        <f>VLOOKUP('Presupuesto 2015'!Z88,'07. Proyectos de Inversión'!$A$2:$B$11,2,FALSE)</f>
        <v>Administración y Promoción del Parque Industrial Guerrero.</v>
      </c>
      <c r="AB88" s="184">
        <v>2</v>
      </c>
      <c r="AC88" s="185">
        <v>2</v>
      </c>
      <c r="AD88" s="184">
        <v>1</v>
      </c>
      <c r="AE88" s="182">
        <v>2</v>
      </c>
      <c r="AF88" s="183" t="str">
        <f t="shared" si="68"/>
        <v>22102</v>
      </c>
      <c r="AG88" s="187" t="str">
        <f>VLOOKUP('Presupuesto 2015'!AF88,'5. COG Guerrero '!$K$2:$L1308,2,FALSE)</f>
        <v>Alimentos al personal por actividades extraordinarias</v>
      </c>
      <c r="AH88" s="184"/>
      <c r="AI88" s="188">
        <v>21000</v>
      </c>
      <c r="AJ88" s="193">
        <v>1503</v>
      </c>
      <c r="AK88" s="194"/>
      <c r="AL88" s="194"/>
      <c r="AM88" s="194">
        <f t="shared" si="67"/>
        <v>1503</v>
      </c>
      <c r="AN88" s="194">
        <v>1997</v>
      </c>
      <c r="AO88" s="194"/>
      <c r="AP88" s="194">
        <v>1997</v>
      </c>
      <c r="AQ88" s="194">
        <f t="shared" si="66"/>
        <v>0</v>
      </c>
      <c r="AR88" s="194">
        <f t="shared" si="42"/>
        <v>1750</v>
      </c>
      <c r="AS88" s="194"/>
      <c r="AT88" s="194"/>
      <c r="AU88" s="194">
        <f t="shared" si="54"/>
        <v>1750</v>
      </c>
      <c r="AV88" s="194">
        <f t="shared" si="43"/>
        <v>1750</v>
      </c>
      <c r="AW88" s="194"/>
      <c r="AX88" s="194"/>
      <c r="AY88" s="194">
        <f t="shared" si="55"/>
        <v>1750</v>
      </c>
      <c r="AZ88" s="194">
        <f t="shared" si="44"/>
        <v>1750</v>
      </c>
      <c r="BA88" s="194"/>
      <c r="BB88" s="194"/>
      <c r="BC88" s="194">
        <f t="shared" si="56"/>
        <v>1750</v>
      </c>
      <c r="BD88" s="194">
        <f t="shared" si="45"/>
        <v>1750</v>
      </c>
      <c r="BE88" s="194"/>
      <c r="BF88" s="194"/>
      <c r="BG88" s="194">
        <f t="shared" si="57"/>
        <v>1750</v>
      </c>
      <c r="BH88" s="194">
        <f t="shared" si="46"/>
        <v>1750</v>
      </c>
      <c r="BI88" s="194"/>
      <c r="BJ88" s="194"/>
      <c r="BK88" s="194">
        <f t="shared" si="58"/>
        <v>1750</v>
      </c>
      <c r="BL88" s="194">
        <f t="shared" si="47"/>
        <v>1750</v>
      </c>
      <c r="BM88" s="194"/>
      <c r="BN88" s="194"/>
      <c r="BO88" s="194">
        <f t="shared" si="59"/>
        <v>1750</v>
      </c>
      <c r="BP88" s="194">
        <f t="shared" si="48"/>
        <v>1750</v>
      </c>
      <c r="BQ88" s="194"/>
      <c r="BR88" s="194"/>
      <c r="BS88" s="194">
        <f t="shared" si="60"/>
        <v>1750</v>
      </c>
      <c r="BT88" s="194">
        <f t="shared" si="49"/>
        <v>1750</v>
      </c>
      <c r="BU88" s="194"/>
      <c r="BV88" s="194"/>
      <c r="BW88" s="194">
        <f t="shared" si="61"/>
        <v>1750</v>
      </c>
      <c r="BX88" s="194">
        <f t="shared" si="50"/>
        <v>1750</v>
      </c>
      <c r="BY88" s="194"/>
      <c r="BZ88" s="194"/>
      <c r="CA88" s="194">
        <f t="shared" si="62"/>
        <v>1750</v>
      </c>
      <c r="CB88" s="194">
        <f t="shared" si="51"/>
        <v>1750</v>
      </c>
      <c r="CC88" s="194"/>
      <c r="CD88" s="194"/>
      <c r="CE88" s="194">
        <f t="shared" si="63"/>
        <v>1750</v>
      </c>
      <c r="CF88" s="194">
        <f t="shared" si="64"/>
        <v>19003</v>
      </c>
      <c r="CG88" s="169">
        <f t="shared" si="65"/>
        <v>21000</v>
      </c>
      <c r="CH88" s="169">
        <f t="shared" si="52"/>
        <v>-1997</v>
      </c>
      <c r="CJ88" s="169">
        <f t="shared" si="69"/>
        <v>7000</v>
      </c>
    </row>
    <row r="89" spans="1:88" ht="12" hidden="1" customHeight="1" x14ac:dyDescent="0.2">
      <c r="D89" s="172">
        <v>2</v>
      </c>
      <c r="E89" s="172">
        <v>1</v>
      </c>
      <c r="F89" s="172">
        <v>1</v>
      </c>
      <c r="G89" s="172">
        <v>2</v>
      </c>
      <c r="H89" s="172">
        <v>3</v>
      </c>
      <c r="I89" s="173">
        <v>39</v>
      </c>
      <c r="J89" s="174" t="str">
        <f>VLOOKUP(CONCATENATE(D89,E89,F89,G89,H89,I89),'01. Administrativa'!$O$36:$P424,2,FALSE)</f>
        <v>Fideicomiso Guerrero Industrial</v>
      </c>
      <c r="K89" s="173"/>
      <c r="L89" s="175">
        <v>3</v>
      </c>
      <c r="M89" s="174" t="str">
        <f>VLOOKUP(CONCATENATE(L89),'02. Finalidad'!$O$3:$P$145,2,FALSE)</f>
        <v>DESARROLLO ECONÓMICO</v>
      </c>
      <c r="N89" s="175">
        <v>9</v>
      </c>
      <c r="O89" s="174" t="str">
        <f>VLOOKUP(CONCATENATE(L89,N89),'02. Finalidad'!$O$3:$P$145,2,FALSE)</f>
        <v>OTRAS INDUSTRIAS Y OTROS ASUNTOS ECONÓMICOS</v>
      </c>
      <c r="P89" s="175">
        <v>2</v>
      </c>
      <c r="Q89" s="174" t="str">
        <f>VLOOKUP(CONCATENATE(L89,N89,P89),'02. Finalidad'!$O$3:$P$145,2,FALSE)</f>
        <v>Otras Industrias</v>
      </c>
      <c r="R89" s="176">
        <v>1</v>
      </c>
      <c r="S89" s="174" t="str">
        <f>VLOOKUP('Presupuesto 2015'!R89,'03. Tipo Gasto'!$A$2:$B$4,2,FALSE)</f>
        <v>GASTO CORRIENTE</v>
      </c>
      <c r="T89" s="177">
        <v>1</v>
      </c>
      <c r="U89" s="174" t="str">
        <f>VLOOKUP('Presupuesto 2015'!T89,'04. Fuente Financiamiento'!$A$2:B$14,2,FALSE)</f>
        <v>Recursos Propios</v>
      </c>
      <c r="V89" s="178">
        <v>1</v>
      </c>
      <c r="W89" s="174" t="str">
        <f>VLOOKUP(CONCATENATE(V89),'06. Clasificación Programática'!$F$3:G$32,2,FALSE)</f>
        <v>SUBSIDIOS: SECTOR SOCIAL Y PRIVADO O ENTIDADES FEDERATIVAS Y MUNICIPIOS</v>
      </c>
      <c r="X89" s="178" t="s">
        <v>576</v>
      </c>
      <c r="Y89" s="174" t="str">
        <f>VLOOKUP(CONCATENATE(V89,X89),'06. Clasificación Programática'!$F$3:G$32,2,FALSE)</f>
        <v>Sujetos a Reglas de Operación</v>
      </c>
      <c r="Z89" s="179">
        <v>4</v>
      </c>
      <c r="AA89" s="174" t="str">
        <f>VLOOKUP('Presupuesto 2015'!Z89,'07. Proyectos de Inversión'!$A$2:$B$11,2,FALSE)</f>
        <v>Administración y Promoción del Parque Industrial Guerrero.</v>
      </c>
      <c r="AB89" s="184">
        <v>2</v>
      </c>
      <c r="AC89" s="185">
        <v>4</v>
      </c>
      <c r="AD89" s="184">
        <v>9</v>
      </c>
      <c r="AE89" s="182">
        <v>2</v>
      </c>
      <c r="AF89" s="183" t="str">
        <f t="shared" si="68"/>
        <v>24902</v>
      </c>
      <c r="AG89" s="187" t="str">
        <f>VLOOKUP('Presupuesto 2015'!AF89,'5. COG Guerrero '!$K$2:$L1309,2,FALSE)</f>
        <v>Pinturas</v>
      </c>
      <c r="AH89" s="184"/>
      <c r="AI89" s="188">
        <v>7000</v>
      </c>
      <c r="AJ89" s="193">
        <v>0</v>
      </c>
      <c r="AK89" s="194"/>
      <c r="AL89" s="194"/>
      <c r="AM89" s="194">
        <f t="shared" si="67"/>
        <v>0</v>
      </c>
      <c r="AN89" s="194">
        <v>880</v>
      </c>
      <c r="AO89" s="194"/>
      <c r="AP89" s="194">
        <v>880</v>
      </c>
      <c r="AQ89" s="194">
        <f t="shared" si="66"/>
        <v>0</v>
      </c>
      <c r="AR89" s="194">
        <v>0</v>
      </c>
      <c r="AS89" s="194"/>
      <c r="AT89" s="194"/>
      <c r="AU89" s="194">
        <f t="shared" si="54"/>
        <v>0</v>
      </c>
      <c r="AV89" s="194">
        <v>6120</v>
      </c>
      <c r="AW89" s="194"/>
      <c r="AX89" s="194">
        <v>5855</v>
      </c>
      <c r="AY89" s="194">
        <f t="shared" si="55"/>
        <v>265</v>
      </c>
      <c r="AZ89" s="194">
        <v>0</v>
      </c>
      <c r="BA89" s="194"/>
      <c r="BB89" s="194"/>
      <c r="BC89" s="194">
        <f t="shared" si="56"/>
        <v>0</v>
      </c>
      <c r="BD89" s="194">
        <v>0</v>
      </c>
      <c r="BE89" s="194"/>
      <c r="BF89" s="194"/>
      <c r="BG89" s="194">
        <f t="shared" si="57"/>
        <v>0</v>
      </c>
      <c r="BH89" s="194">
        <v>0</v>
      </c>
      <c r="BI89" s="194"/>
      <c r="BJ89" s="194"/>
      <c r="BK89" s="194">
        <f t="shared" si="58"/>
        <v>0</v>
      </c>
      <c r="BL89" s="194">
        <v>0</v>
      </c>
      <c r="BM89" s="194"/>
      <c r="BN89" s="194"/>
      <c r="BO89" s="194">
        <f t="shared" si="59"/>
        <v>0</v>
      </c>
      <c r="BP89" s="194">
        <v>0</v>
      </c>
      <c r="BQ89" s="194"/>
      <c r="BR89" s="194"/>
      <c r="BS89" s="194">
        <f t="shared" si="60"/>
        <v>0</v>
      </c>
      <c r="BT89" s="194">
        <v>0</v>
      </c>
      <c r="BU89" s="194"/>
      <c r="BV89" s="194"/>
      <c r="BW89" s="194">
        <f t="shared" si="61"/>
        <v>0</v>
      </c>
      <c r="BX89" s="194">
        <v>0</v>
      </c>
      <c r="BY89" s="194"/>
      <c r="BZ89" s="194"/>
      <c r="CA89" s="194">
        <f t="shared" si="62"/>
        <v>0</v>
      </c>
      <c r="CB89" s="194">
        <v>0</v>
      </c>
      <c r="CC89" s="194"/>
      <c r="CD89" s="194"/>
      <c r="CE89" s="194">
        <f t="shared" si="63"/>
        <v>0</v>
      </c>
      <c r="CF89" s="194">
        <f t="shared" si="64"/>
        <v>265</v>
      </c>
      <c r="CG89" s="169">
        <f t="shared" si="65"/>
        <v>7000</v>
      </c>
      <c r="CH89" s="169">
        <f t="shared" si="52"/>
        <v>-6735</v>
      </c>
      <c r="CJ89" s="169">
        <f t="shared" si="69"/>
        <v>7000</v>
      </c>
    </row>
    <row r="90" spans="1:88" ht="12" hidden="1" customHeight="1" x14ac:dyDescent="0.2">
      <c r="A90" s="5">
        <v>5101</v>
      </c>
      <c r="B90" s="5">
        <v>8</v>
      </c>
      <c r="C90" s="5">
        <v>1012</v>
      </c>
      <c r="D90" s="172">
        <v>2</v>
      </c>
      <c r="E90" s="172">
        <v>1</v>
      </c>
      <c r="F90" s="172">
        <v>1</v>
      </c>
      <c r="G90" s="172">
        <v>2</v>
      </c>
      <c r="H90" s="172">
        <v>3</v>
      </c>
      <c r="I90" s="173">
        <v>39</v>
      </c>
      <c r="J90" s="174" t="str">
        <f>VLOOKUP(CONCATENATE(D90,E90,F90,G90,H90,I90),'01. Administrativa'!$O$36:$P425,2,FALSE)</f>
        <v>Fideicomiso Guerrero Industrial</v>
      </c>
      <c r="K90" s="173"/>
      <c r="L90" s="175">
        <v>3</v>
      </c>
      <c r="M90" s="174" t="str">
        <f>VLOOKUP(CONCATENATE(L90),'02. Finalidad'!$O$3:$P$145,2,FALSE)</f>
        <v>DESARROLLO ECONÓMICO</v>
      </c>
      <c r="N90" s="175">
        <v>9</v>
      </c>
      <c r="O90" s="174" t="str">
        <f>VLOOKUP(CONCATENATE(L90,N90),'02. Finalidad'!$O$3:$P$145,2,FALSE)</f>
        <v>OTRAS INDUSTRIAS Y OTROS ASUNTOS ECONÓMICOS</v>
      </c>
      <c r="P90" s="175">
        <v>2</v>
      </c>
      <c r="Q90" s="174" t="str">
        <f>VLOOKUP(CONCATENATE(L90,N90,P90),'02. Finalidad'!$O$3:$P$145,2,FALSE)</f>
        <v>Otras Industrias</v>
      </c>
      <c r="R90" s="176">
        <v>1</v>
      </c>
      <c r="S90" s="174" t="str">
        <f>VLOOKUP('Presupuesto 2015'!R90,'03. Tipo Gasto'!$A$2:$B$4,2,FALSE)</f>
        <v>GASTO CORRIENTE</v>
      </c>
      <c r="T90" s="177">
        <v>1</v>
      </c>
      <c r="U90" s="174" t="str">
        <f>VLOOKUP('Presupuesto 2015'!T90,'04. Fuente Financiamiento'!$A$2:B$14,2,FALSE)</f>
        <v>Recursos Propios</v>
      </c>
      <c r="V90" s="178">
        <v>1</v>
      </c>
      <c r="W90" s="174" t="str">
        <f>VLOOKUP(CONCATENATE(V90),'06. Clasificación Programática'!$F$3:G$32,2,FALSE)</f>
        <v>SUBSIDIOS: SECTOR SOCIAL Y PRIVADO O ENTIDADES FEDERATIVAS Y MUNICIPIOS</v>
      </c>
      <c r="X90" s="178" t="s">
        <v>576</v>
      </c>
      <c r="Y90" s="174" t="str">
        <f>VLOOKUP(CONCATENATE(V90,X90),'06. Clasificación Programática'!$F$3:G$32,2,FALSE)</f>
        <v>Sujetos a Reglas de Operación</v>
      </c>
      <c r="Z90" s="179">
        <v>4</v>
      </c>
      <c r="AA90" s="174" t="str">
        <f>VLOOKUP('Presupuesto 2015'!Z90,'07. Proyectos de Inversión'!$A$2:$B$11,2,FALSE)</f>
        <v>Administración y Promoción del Parque Industrial Guerrero.</v>
      </c>
      <c r="AB90" s="184">
        <v>2</v>
      </c>
      <c r="AC90" s="185">
        <v>5</v>
      </c>
      <c r="AD90" s="184">
        <v>2</v>
      </c>
      <c r="AE90" s="182">
        <v>1</v>
      </c>
      <c r="AF90" s="183" t="str">
        <f t="shared" si="68"/>
        <v>25201</v>
      </c>
      <c r="AG90" s="187" t="str">
        <f>VLOOKUP('Presupuesto 2015'!AF90,'5. COG Guerrero '!$K$2:$L1309,2,FALSE)</f>
        <v>Fertilizantes, pesticidas y otros agroquímicos</v>
      </c>
      <c r="AH90" s="184"/>
      <c r="AI90" s="188">
        <v>18000</v>
      </c>
      <c r="AJ90" s="193">
        <f t="shared" si="70"/>
        <v>1500</v>
      </c>
      <c r="AK90" s="194"/>
      <c r="AL90" s="194"/>
      <c r="AM90" s="194">
        <f t="shared" si="67"/>
        <v>1500</v>
      </c>
      <c r="AN90" s="194">
        <f>AI90/12</f>
        <v>1500</v>
      </c>
      <c r="AO90" s="194"/>
      <c r="AP90" s="194"/>
      <c r="AQ90" s="194">
        <f t="shared" si="66"/>
        <v>1500</v>
      </c>
      <c r="AR90" s="194">
        <f>AI90/12</f>
        <v>1500</v>
      </c>
      <c r="AS90" s="194"/>
      <c r="AT90" s="194"/>
      <c r="AU90" s="194">
        <f t="shared" si="54"/>
        <v>1500</v>
      </c>
      <c r="AV90" s="194">
        <f>AI90/12</f>
        <v>1500</v>
      </c>
      <c r="AW90" s="194"/>
      <c r="AX90" s="194"/>
      <c r="AY90" s="194">
        <f t="shared" si="55"/>
        <v>1500</v>
      </c>
      <c r="AZ90" s="194">
        <f>AI90/12</f>
        <v>1500</v>
      </c>
      <c r="BA90" s="194"/>
      <c r="BB90" s="194">
        <v>579</v>
      </c>
      <c r="BC90" s="194">
        <f t="shared" si="56"/>
        <v>921</v>
      </c>
      <c r="BD90" s="194">
        <f>AI90/12</f>
        <v>1500</v>
      </c>
      <c r="BE90" s="194"/>
      <c r="BF90" s="194"/>
      <c r="BG90" s="194">
        <f t="shared" si="57"/>
        <v>1500</v>
      </c>
      <c r="BH90" s="194">
        <f>AI90/12</f>
        <v>1500</v>
      </c>
      <c r="BI90" s="194"/>
      <c r="BJ90" s="194"/>
      <c r="BK90" s="194">
        <f t="shared" si="58"/>
        <v>1500</v>
      </c>
      <c r="BL90" s="194">
        <f>AI90/12</f>
        <v>1500</v>
      </c>
      <c r="BM90" s="194"/>
      <c r="BN90" s="194"/>
      <c r="BO90" s="194">
        <f t="shared" si="59"/>
        <v>1500</v>
      </c>
      <c r="BP90" s="194">
        <f>AI90/12</f>
        <v>1500</v>
      </c>
      <c r="BQ90" s="194"/>
      <c r="BR90" s="194"/>
      <c r="BS90" s="194">
        <f t="shared" si="60"/>
        <v>1500</v>
      </c>
      <c r="BT90" s="194">
        <f>AI90/12</f>
        <v>1500</v>
      </c>
      <c r="BU90" s="194"/>
      <c r="BV90" s="194"/>
      <c r="BW90" s="194">
        <f t="shared" si="61"/>
        <v>1500</v>
      </c>
      <c r="BX90" s="194">
        <f>AI90/12</f>
        <v>1500</v>
      </c>
      <c r="BY90" s="194"/>
      <c r="BZ90" s="194"/>
      <c r="CA90" s="194">
        <f t="shared" si="62"/>
        <v>1500</v>
      </c>
      <c r="CB90" s="194">
        <f>AI90/12</f>
        <v>1500</v>
      </c>
      <c r="CC90" s="194"/>
      <c r="CD90" s="194"/>
      <c r="CE90" s="194">
        <f t="shared" si="63"/>
        <v>1500</v>
      </c>
      <c r="CF90" s="194">
        <f t="shared" si="64"/>
        <v>17421</v>
      </c>
      <c r="CG90" s="169">
        <f t="shared" si="65"/>
        <v>18000</v>
      </c>
      <c r="CH90" s="169">
        <f t="shared" si="52"/>
        <v>-579</v>
      </c>
      <c r="CJ90" s="169">
        <f t="shared" si="69"/>
        <v>6000</v>
      </c>
    </row>
    <row r="91" spans="1:88" ht="12" hidden="1" customHeight="1" x14ac:dyDescent="0.2">
      <c r="D91" s="172">
        <v>2</v>
      </c>
      <c r="E91" s="172">
        <v>1</v>
      </c>
      <c r="F91" s="172">
        <v>1</v>
      </c>
      <c r="G91" s="172">
        <v>2</v>
      </c>
      <c r="H91" s="172">
        <v>3</v>
      </c>
      <c r="I91" s="173">
        <v>39</v>
      </c>
      <c r="J91" s="174" t="str">
        <f>VLOOKUP(CONCATENATE(D91,E91,F91,G91,H91,I91),'01. Administrativa'!$O$36:$P426,2,FALSE)</f>
        <v>Fideicomiso Guerrero Industrial</v>
      </c>
      <c r="K91" s="173"/>
      <c r="L91" s="175">
        <v>3</v>
      </c>
      <c r="M91" s="174" t="str">
        <f>VLOOKUP(CONCATENATE(L91),'02. Finalidad'!$O$3:$P$145,2,FALSE)</f>
        <v>DESARROLLO ECONÓMICO</v>
      </c>
      <c r="N91" s="175">
        <v>9</v>
      </c>
      <c r="O91" s="174" t="str">
        <f>VLOOKUP(CONCATENATE(L91,N91),'02. Finalidad'!$O$3:$P$145,2,FALSE)</f>
        <v>OTRAS INDUSTRIAS Y OTROS ASUNTOS ECONÓMICOS</v>
      </c>
      <c r="P91" s="175">
        <v>2</v>
      </c>
      <c r="Q91" s="174" t="str">
        <f>VLOOKUP(CONCATENATE(L91,N91,P91),'02. Finalidad'!$O$3:$P$145,2,FALSE)</f>
        <v>Otras Industrias</v>
      </c>
      <c r="R91" s="176">
        <v>1</v>
      </c>
      <c r="S91" s="174" t="str">
        <f>VLOOKUP('Presupuesto 2015'!R91,'03. Tipo Gasto'!$A$2:$B$4,2,FALSE)</f>
        <v>GASTO CORRIENTE</v>
      </c>
      <c r="T91" s="177">
        <v>1</v>
      </c>
      <c r="U91" s="174" t="str">
        <f>VLOOKUP('Presupuesto 2015'!T91,'04. Fuente Financiamiento'!$A$2:B$14,2,FALSE)</f>
        <v>Recursos Propios</v>
      </c>
      <c r="V91" s="178">
        <v>1</v>
      </c>
      <c r="W91" s="174" t="str">
        <f>VLOOKUP(CONCATENATE(V91),'06. Clasificación Programática'!$F$3:G$32,2,FALSE)</f>
        <v>SUBSIDIOS: SECTOR SOCIAL Y PRIVADO O ENTIDADES FEDERATIVAS Y MUNICIPIOS</v>
      </c>
      <c r="X91" s="178" t="s">
        <v>576</v>
      </c>
      <c r="Y91" s="174" t="str">
        <f>VLOOKUP(CONCATENATE(V91,X91),'06. Clasificación Programática'!$F$3:G$32,2,FALSE)</f>
        <v>Sujetos a Reglas de Operación</v>
      </c>
      <c r="Z91" s="179">
        <v>4</v>
      </c>
      <c r="AA91" s="174" t="str">
        <f>VLOOKUP('Presupuesto 2015'!Z91,'07. Proyectos de Inversión'!$A$2:$B$11,2,FALSE)</f>
        <v>Administración y Promoción del Parque Industrial Guerrero.</v>
      </c>
      <c r="AB91" s="184">
        <v>2</v>
      </c>
      <c r="AC91" s="185">
        <v>5</v>
      </c>
      <c r="AD91" s="184">
        <v>6</v>
      </c>
      <c r="AE91" s="182">
        <v>1</v>
      </c>
      <c r="AF91" s="183" t="str">
        <f t="shared" si="68"/>
        <v>25601</v>
      </c>
      <c r="AG91" s="187" t="str">
        <f>VLOOKUP('Presupuesto 2015'!AF91,'5. COG Guerrero '!$K$2:$L1310,2,FALSE)</f>
        <v>Fibras  Sintéticas, hule, plástico y Derivados</v>
      </c>
      <c r="AH91" s="184"/>
      <c r="AI91" s="188">
        <v>5800</v>
      </c>
      <c r="AJ91" s="193">
        <v>0</v>
      </c>
      <c r="AK91" s="194"/>
      <c r="AL91" s="194"/>
      <c r="AM91" s="194">
        <f t="shared" si="67"/>
        <v>0</v>
      </c>
      <c r="AN91" s="194">
        <v>0</v>
      </c>
      <c r="AO91" s="194"/>
      <c r="AP91" s="194"/>
      <c r="AQ91" s="194">
        <f t="shared" si="66"/>
        <v>0</v>
      </c>
      <c r="AR91" s="194">
        <v>5400</v>
      </c>
      <c r="AS91" s="194"/>
      <c r="AT91" s="194">
        <v>5400</v>
      </c>
      <c r="AU91" s="194">
        <f t="shared" si="54"/>
        <v>0</v>
      </c>
      <c r="AV91" s="194">
        <v>400</v>
      </c>
      <c r="AW91" s="194"/>
      <c r="AX91" s="194">
        <v>393</v>
      </c>
      <c r="AY91" s="194">
        <f t="shared" si="55"/>
        <v>7</v>
      </c>
      <c r="AZ91" s="194">
        <v>0</v>
      </c>
      <c r="BA91" s="194"/>
      <c r="BB91" s="194"/>
      <c r="BC91" s="194">
        <f t="shared" si="56"/>
        <v>0</v>
      </c>
      <c r="BD91" s="194">
        <v>0</v>
      </c>
      <c r="BE91" s="194"/>
      <c r="BF91" s="194"/>
      <c r="BG91" s="194">
        <f t="shared" si="57"/>
        <v>0</v>
      </c>
      <c r="BH91" s="194">
        <v>0</v>
      </c>
      <c r="BI91" s="194"/>
      <c r="BJ91" s="194"/>
      <c r="BK91" s="194">
        <f t="shared" si="58"/>
        <v>0</v>
      </c>
      <c r="BL91" s="194">
        <v>0</v>
      </c>
      <c r="BM91" s="194"/>
      <c r="BN91" s="194"/>
      <c r="BO91" s="194">
        <f t="shared" si="59"/>
        <v>0</v>
      </c>
      <c r="BP91" s="194">
        <v>0</v>
      </c>
      <c r="BQ91" s="194"/>
      <c r="BR91" s="194"/>
      <c r="BS91" s="194">
        <f t="shared" si="60"/>
        <v>0</v>
      </c>
      <c r="BT91" s="194">
        <v>0</v>
      </c>
      <c r="BU91" s="194"/>
      <c r="BV91" s="194"/>
      <c r="BW91" s="194">
        <f t="shared" si="61"/>
        <v>0</v>
      </c>
      <c r="BX91" s="194">
        <v>0</v>
      </c>
      <c r="BY91" s="194"/>
      <c r="BZ91" s="194"/>
      <c r="CA91" s="194">
        <f t="shared" si="62"/>
        <v>0</v>
      </c>
      <c r="CB91" s="194">
        <v>0</v>
      </c>
      <c r="CC91" s="194"/>
      <c r="CD91" s="194"/>
      <c r="CE91" s="194">
        <f t="shared" si="63"/>
        <v>0</v>
      </c>
      <c r="CF91" s="194">
        <f t="shared" si="64"/>
        <v>7</v>
      </c>
      <c r="CG91" s="169">
        <f t="shared" si="65"/>
        <v>5800</v>
      </c>
      <c r="CH91" s="169">
        <f t="shared" si="52"/>
        <v>-5793</v>
      </c>
      <c r="CJ91" s="169">
        <f t="shared" si="69"/>
        <v>5800</v>
      </c>
    </row>
    <row r="92" spans="1:88" ht="12" hidden="1" customHeight="1" x14ac:dyDescent="0.2">
      <c r="A92" s="5">
        <v>5101</v>
      </c>
      <c r="B92" s="5">
        <v>8</v>
      </c>
      <c r="C92" s="5">
        <v>1013</v>
      </c>
      <c r="D92" s="172">
        <v>2</v>
      </c>
      <c r="E92" s="172">
        <v>1</v>
      </c>
      <c r="F92" s="172">
        <v>1</v>
      </c>
      <c r="G92" s="172">
        <v>2</v>
      </c>
      <c r="H92" s="172">
        <v>3</v>
      </c>
      <c r="I92" s="173">
        <v>39</v>
      </c>
      <c r="J92" s="174" t="str">
        <f>VLOOKUP(CONCATENATE(D92,E92,F92,G92,H92,I92),'01. Administrativa'!$O$36:$P427,2,FALSE)</f>
        <v>Fideicomiso Guerrero Industrial</v>
      </c>
      <c r="K92" s="173"/>
      <c r="L92" s="175">
        <v>3</v>
      </c>
      <c r="M92" s="174" t="str">
        <f>VLOOKUP(CONCATENATE(L92),'02. Finalidad'!$O$3:$P$145,2,FALSE)</f>
        <v>DESARROLLO ECONÓMICO</v>
      </c>
      <c r="N92" s="175">
        <v>9</v>
      </c>
      <c r="O92" s="174" t="str">
        <f>VLOOKUP(CONCATENATE(L92,N92),'02. Finalidad'!$O$3:$P$145,2,FALSE)</f>
        <v>OTRAS INDUSTRIAS Y OTROS ASUNTOS ECONÓMICOS</v>
      </c>
      <c r="P92" s="175">
        <v>2</v>
      </c>
      <c r="Q92" s="174" t="str">
        <f>VLOOKUP(CONCATENATE(L92,N92,P92),'02. Finalidad'!$O$3:$P$145,2,FALSE)</f>
        <v>Otras Industrias</v>
      </c>
      <c r="R92" s="176">
        <v>1</v>
      </c>
      <c r="S92" s="174" t="str">
        <f>VLOOKUP('Presupuesto 2015'!R92,'03. Tipo Gasto'!$A$2:$B$4,2,FALSE)</f>
        <v>GASTO CORRIENTE</v>
      </c>
      <c r="T92" s="177">
        <v>1</v>
      </c>
      <c r="U92" s="174" t="str">
        <f>VLOOKUP('Presupuesto 2015'!T92,'04. Fuente Financiamiento'!$A$2:B$14,2,FALSE)</f>
        <v>Recursos Propios</v>
      </c>
      <c r="V92" s="178">
        <v>1</v>
      </c>
      <c r="W92" s="174" t="str">
        <f>VLOOKUP(CONCATENATE(V92),'06. Clasificación Programática'!$F$3:G$32,2,FALSE)</f>
        <v>SUBSIDIOS: SECTOR SOCIAL Y PRIVADO O ENTIDADES FEDERATIVAS Y MUNICIPIOS</v>
      </c>
      <c r="X92" s="178" t="s">
        <v>576</v>
      </c>
      <c r="Y92" s="174" t="str">
        <f>VLOOKUP(CONCATENATE(V92,X92),'06. Clasificación Programática'!$F$3:G$32,2,FALSE)</f>
        <v>Sujetos a Reglas de Operación</v>
      </c>
      <c r="Z92" s="179">
        <v>4</v>
      </c>
      <c r="AA92" s="174" t="str">
        <f>VLOOKUP('Presupuesto 2015'!Z92,'07. Proyectos de Inversión'!$A$2:$B$11,2,FALSE)</f>
        <v>Administración y Promoción del Parque Industrial Guerrero.</v>
      </c>
      <c r="AB92" s="184">
        <v>2</v>
      </c>
      <c r="AC92" s="185">
        <v>6</v>
      </c>
      <c r="AD92" s="184">
        <v>1</v>
      </c>
      <c r="AE92" s="182">
        <v>1</v>
      </c>
      <c r="AF92" s="183" t="str">
        <f t="shared" si="68"/>
        <v>26101</v>
      </c>
      <c r="AG92" s="187" t="str">
        <f>VLOOKUP('Presupuesto 2015'!AF92,'5. COG Guerrero '!$K$2:$L1310,2,FALSE)</f>
        <v>Combustibles, Lubricantes y Aditivos</v>
      </c>
      <c r="AH92" s="184"/>
      <c r="AI92" s="188">
        <v>50000</v>
      </c>
      <c r="AJ92" s="193">
        <f t="shared" si="70"/>
        <v>4166.666666666667</v>
      </c>
      <c r="AK92" s="194"/>
      <c r="AL92" s="194"/>
      <c r="AM92" s="194">
        <f t="shared" si="67"/>
        <v>4166.666666666667</v>
      </c>
      <c r="AN92" s="194">
        <f>AI92/12</f>
        <v>4166.666666666667</v>
      </c>
      <c r="AO92" s="194">
        <v>3310</v>
      </c>
      <c r="AP92" s="194"/>
      <c r="AQ92" s="194">
        <f t="shared" si="66"/>
        <v>856.66666666666697</v>
      </c>
      <c r="AR92" s="194">
        <f>AI92/12</f>
        <v>4166.666666666667</v>
      </c>
      <c r="AS92" s="194"/>
      <c r="AT92" s="194">
        <v>600</v>
      </c>
      <c r="AU92" s="194">
        <f t="shared" si="54"/>
        <v>3566.666666666667</v>
      </c>
      <c r="AV92" s="194">
        <f>AI92/12</f>
        <v>4166.666666666667</v>
      </c>
      <c r="AW92" s="194"/>
      <c r="AX92" s="194"/>
      <c r="AY92" s="194">
        <f t="shared" si="55"/>
        <v>4166.666666666667</v>
      </c>
      <c r="AZ92" s="194">
        <f>AI92/12</f>
        <v>4166.666666666667</v>
      </c>
      <c r="BA92" s="194">
        <v>2636</v>
      </c>
      <c r="BB92" s="194"/>
      <c r="BC92" s="194">
        <f t="shared" si="56"/>
        <v>1530.666666666667</v>
      </c>
      <c r="BD92" s="194">
        <f>AI92/12</f>
        <v>4166.666666666667</v>
      </c>
      <c r="BE92" s="194">
        <v>672</v>
      </c>
      <c r="BF92" s="194"/>
      <c r="BG92" s="194">
        <f t="shared" si="57"/>
        <v>3494.666666666667</v>
      </c>
      <c r="BH92" s="194">
        <f>AI92/12</f>
        <v>4166.666666666667</v>
      </c>
      <c r="BI92" s="194"/>
      <c r="BJ92" s="194">
        <v>353</v>
      </c>
      <c r="BK92" s="194">
        <f t="shared" si="58"/>
        <v>3813.666666666667</v>
      </c>
      <c r="BL92" s="194">
        <f>AI92/12</f>
        <v>4166.666666666667</v>
      </c>
      <c r="BM92" s="194"/>
      <c r="BN92" s="194"/>
      <c r="BO92" s="194">
        <f t="shared" si="59"/>
        <v>4166.666666666667</v>
      </c>
      <c r="BP92" s="194">
        <f>AI92/12</f>
        <v>4166.666666666667</v>
      </c>
      <c r="BQ92" s="194">
        <v>1050</v>
      </c>
      <c r="BR92" s="194"/>
      <c r="BS92" s="194">
        <f t="shared" si="60"/>
        <v>3116.666666666667</v>
      </c>
      <c r="BT92" s="194">
        <f>AI92/12</f>
        <v>4166.666666666667</v>
      </c>
      <c r="BU92" s="194"/>
      <c r="BV92" s="194"/>
      <c r="BW92" s="194">
        <f t="shared" si="61"/>
        <v>4166.666666666667</v>
      </c>
      <c r="BX92" s="194">
        <f>AI92/12</f>
        <v>4166.666666666667</v>
      </c>
      <c r="BY92" s="194"/>
      <c r="BZ92" s="194"/>
      <c r="CA92" s="194">
        <f t="shared" si="62"/>
        <v>4166.666666666667</v>
      </c>
      <c r="CB92" s="194">
        <f>AI92/12</f>
        <v>4166.666666666667</v>
      </c>
      <c r="CC92" s="194"/>
      <c r="CD92" s="194"/>
      <c r="CE92" s="194">
        <f t="shared" si="63"/>
        <v>4166.666666666667</v>
      </c>
      <c r="CF92" s="194">
        <f t="shared" si="64"/>
        <v>41379</v>
      </c>
      <c r="CG92" s="169">
        <f t="shared" si="65"/>
        <v>49999.999999999993</v>
      </c>
      <c r="CH92" s="169">
        <f t="shared" si="52"/>
        <v>-8620.9999999999927</v>
      </c>
      <c r="CJ92" s="169">
        <f t="shared" si="69"/>
        <v>16666.666666666668</v>
      </c>
    </row>
    <row r="93" spans="1:88" ht="12" hidden="1" customHeight="1" x14ac:dyDescent="0.2">
      <c r="A93" s="5">
        <v>5101</v>
      </c>
      <c r="B93" s="5">
        <v>8</v>
      </c>
      <c r="C93" s="5">
        <v>1014</v>
      </c>
      <c r="D93" s="172">
        <v>2</v>
      </c>
      <c r="E93" s="172">
        <v>1</v>
      </c>
      <c r="F93" s="172">
        <v>1</v>
      </c>
      <c r="G93" s="172">
        <v>2</v>
      </c>
      <c r="H93" s="172">
        <v>3</v>
      </c>
      <c r="I93" s="173">
        <v>39</v>
      </c>
      <c r="J93" s="174" t="str">
        <f>VLOOKUP(CONCATENATE(D93,E93,F93,G93,H93,I93),'01. Administrativa'!$O$36:$P428,2,FALSE)</f>
        <v>Fideicomiso Guerrero Industrial</v>
      </c>
      <c r="K93" s="173"/>
      <c r="L93" s="175">
        <v>3</v>
      </c>
      <c r="M93" s="174" t="str">
        <f>VLOOKUP(CONCATENATE(L93),'02. Finalidad'!$O$3:$P$145,2,FALSE)</f>
        <v>DESARROLLO ECONÓMICO</v>
      </c>
      <c r="N93" s="175">
        <v>9</v>
      </c>
      <c r="O93" s="174" t="str">
        <f>VLOOKUP(CONCATENATE(L93,N93),'02. Finalidad'!$O$3:$P$145,2,FALSE)</f>
        <v>OTRAS INDUSTRIAS Y OTROS ASUNTOS ECONÓMICOS</v>
      </c>
      <c r="P93" s="175">
        <v>2</v>
      </c>
      <c r="Q93" s="174" t="str">
        <f>VLOOKUP(CONCATENATE(L93,N93,P93),'02. Finalidad'!$O$3:$P$145,2,FALSE)</f>
        <v>Otras Industrias</v>
      </c>
      <c r="R93" s="176">
        <v>1</v>
      </c>
      <c r="S93" s="174" t="str">
        <f>VLOOKUP('Presupuesto 2015'!R93,'03. Tipo Gasto'!$A$2:$B$4,2,FALSE)</f>
        <v>GASTO CORRIENTE</v>
      </c>
      <c r="T93" s="177">
        <v>1</v>
      </c>
      <c r="U93" s="174" t="str">
        <f>VLOOKUP('Presupuesto 2015'!T93,'04. Fuente Financiamiento'!$A$2:B$14,2,FALSE)</f>
        <v>Recursos Propios</v>
      </c>
      <c r="V93" s="178">
        <v>1</v>
      </c>
      <c r="W93" s="174" t="str">
        <f>VLOOKUP(CONCATENATE(V93),'06. Clasificación Programática'!$F$3:G$32,2,FALSE)</f>
        <v>SUBSIDIOS: SECTOR SOCIAL Y PRIVADO O ENTIDADES FEDERATIVAS Y MUNICIPIOS</v>
      </c>
      <c r="X93" s="178" t="s">
        <v>576</v>
      </c>
      <c r="Y93" s="174" t="str">
        <f>VLOOKUP(CONCATENATE(V93,X93),'06. Clasificación Programática'!$F$3:G$32,2,FALSE)</f>
        <v>Sujetos a Reglas de Operación</v>
      </c>
      <c r="Z93" s="179">
        <v>4</v>
      </c>
      <c r="AA93" s="174" t="str">
        <f>VLOOKUP('Presupuesto 2015'!Z93,'07. Proyectos de Inversión'!$A$2:$B$11,2,FALSE)</f>
        <v>Administración y Promoción del Parque Industrial Guerrero.</v>
      </c>
      <c r="AB93" s="184">
        <v>2</v>
      </c>
      <c r="AC93" s="185">
        <v>9</v>
      </c>
      <c r="AD93" s="184">
        <v>1</v>
      </c>
      <c r="AE93" s="182">
        <v>1</v>
      </c>
      <c r="AF93" s="183" t="str">
        <f t="shared" si="68"/>
        <v>29101</v>
      </c>
      <c r="AG93" s="187" t="str">
        <f>VLOOKUP('Presupuesto 2015'!AF93,'5. COG Guerrero '!$K$2:$L1311,2,FALSE)</f>
        <v>herramientas menores</v>
      </c>
      <c r="AH93" s="184"/>
      <c r="AI93" s="188">
        <v>25000</v>
      </c>
      <c r="AJ93" s="193">
        <f t="shared" si="70"/>
        <v>2083.3333333333335</v>
      </c>
      <c r="AK93" s="194"/>
      <c r="AL93" s="194"/>
      <c r="AM93" s="194">
        <f t="shared" si="67"/>
        <v>2083.3333333333335</v>
      </c>
      <c r="AN93" s="194">
        <f>AI93/12</f>
        <v>2083.3333333333335</v>
      </c>
      <c r="AO93" s="194"/>
      <c r="AP93" s="194"/>
      <c r="AQ93" s="194">
        <f t="shared" si="66"/>
        <v>2083.3333333333335</v>
      </c>
      <c r="AR93" s="194">
        <f>AI93/12</f>
        <v>2083.3333333333335</v>
      </c>
      <c r="AS93" s="194"/>
      <c r="AT93" s="194">
        <v>1225</v>
      </c>
      <c r="AU93" s="194">
        <f t="shared" si="54"/>
        <v>858.33333333333348</v>
      </c>
      <c r="AV93" s="194">
        <f>AI93/12</f>
        <v>2083.3333333333335</v>
      </c>
      <c r="AW93" s="194"/>
      <c r="AX93" s="194">
        <v>810</v>
      </c>
      <c r="AY93" s="194">
        <f t="shared" si="55"/>
        <v>1273.3333333333335</v>
      </c>
      <c r="AZ93" s="194">
        <f>AI93/12</f>
        <v>2083.3333333333335</v>
      </c>
      <c r="BA93" s="194"/>
      <c r="BB93" s="194"/>
      <c r="BC93" s="194">
        <f t="shared" si="56"/>
        <v>2083.3333333333335</v>
      </c>
      <c r="BD93" s="194">
        <f>AI93/12</f>
        <v>2083.3333333333335</v>
      </c>
      <c r="BE93" s="194"/>
      <c r="BF93" s="194"/>
      <c r="BG93" s="194">
        <f t="shared" si="57"/>
        <v>2083.3333333333335</v>
      </c>
      <c r="BH93" s="194">
        <f>AI93/12</f>
        <v>2083.3333333333335</v>
      </c>
      <c r="BI93" s="194"/>
      <c r="BJ93" s="194">
        <v>150</v>
      </c>
      <c r="BK93" s="194">
        <f t="shared" si="58"/>
        <v>1933.3333333333335</v>
      </c>
      <c r="BL93" s="194">
        <f>AI93/12</f>
        <v>2083.3333333333335</v>
      </c>
      <c r="BM93" s="194"/>
      <c r="BN93" s="194"/>
      <c r="BO93" s="194">
        <f t="shared" si="59"/>
        <v>2083.3333333333335</v>
      </c>
      <c r="BP93" s="194">
        <f>AI93/12</f>
        <v>2083.3333333333335</v>
      </c>
      <c r="BQ93" s="194"/>
      <c r="BR93" s="194"/>
      <c r="BS93" s="194">
        <f t="shared" si="60"/>
        <v>2083.3333333333335</v>
      </c>
      <c r="BT93" s="194">
        <f>AI93/12</f>
        <v>2083.3333333333335</v>
      </c>
      <c r="BU93" s="194"/>
      <c r="BV93" s="194"/>
      <c r="BW93" s="194">
        <f t="shared" si="61"/>
        <v>2083.3333333333335</v>
      </c>
      <c r="BX93" s="194">
        <f>AI93/12</f>
        <v>2083.3333333333335</v>
      </c>
      <c r="BY93" s="194"/>
      <c r="BZ93" s="194"/>
      <c r="CA93" s="194">
        <f t="shared" si="62"/>
        <v>2083.3333333333335</v>
      </c>
      <c r="CB93" s="194">
        <f>AI93/12</f>
        <v>2083.3333333333335</v>
      </c>
      <c r="CC93" s="194"/>
      <c r="CD93" s="194"/>
      <c r="CE93" s="194">
        <f t="shared" si="63"/>
        <v>2083.3333333333335</v>
      </c>
      <c r="CF93" s="194">
        <f t="shared" si="64"/>
        <v>22815</v>
      </c>
      <c r="CG93" s="169">
        <f t="shared" si="65"/>
        <v>24999.999999999996</v>
      </c>
      <c r="CH93" s="169">
        <f t="shared" si="52"/>
        <v>-2184.9999999999964</v>
      </c>
      <c r="CJ93" s="169">
        <f t="shared" si="69"/>
        <v>8333.3333333333339</v>
      </c>
    </row>
    <row r="94" spans="1:88" ht="12" hidden="1" customHeight="1" x14ac:dyDescent="0.2">
      <c r="D94" s="172">
        <v>2</v>
      </c>
      <c r="E94" s="172">
        <v>1</v>
      </c>
      <c r="F94" s="172">
        <v>1</v>
      </c>
      <c r="G94" s="172">
        <v>2</v>
      </c>
      <c r="H94" s="172">
        <v>3</v>
      </c>
      <c r="I94" s="173">
        <v>39</v>
      </c>
      <c r="J94" s="174" t="str">
        <f>VLOOKUP(CONCATENATE(D94,E94,F94,G94,H94,I94),'01. Administrativa'!$O$36:$P429,2,FALSE)</f>
        <v>Fideicomiso Guerrero Industrial</v>
      </c>
      <c r="K94" s="173"/>
      <c r="L94" s="175">
        <v>3</v>
      </c>
      <c r="M94" s="174" t="str">
        <f>VLOOKUP(CONCATENATE(L94),'02. Finalidad'!$O$3:$P$145,2,FALSE)</f>
        <v>DESARROLLO ECONÓMICO</v>
      </c>
      <c r="N94" s="175">
        <v>9</v>
      </c>
      <c r="O94" s="174" t="str">
        <f>VLOOKUP(CONCATENATE(L94,N94),'02. Finalidad'!$O$3:$P$145,2,FALSE)</f>
        <v>OTRAS INDUSTRIAS Y OTROS ASUNTOS ECONÓMICOS</v>
      </c>
      <c r="P94" s="175">
        <v>2</v>
      </c>
      <c r="Q94" s="174" t="str">
        <f>VLOOKUP(CONCATENATE(L94,N94,P94),'02. Finalidad'!$O$3:$P$145,2,FALSE)</f>
        <v>Otras Industrias</v>
      </c>
      <c r="R94" s="176">
        <v>1</v>
      </c>
      <c r="S94" s="174" t="str">
        <f>VLOOKUP('Presupuesto 2015'!R94,'03. Tipo Gasto'!$A$2:$B$4,2,FALSE)</f>
        <v>GASTO CORRIENTE</v>
      </c>
      <c r="T94" s="177">
        <v>1</v>
      </c>
      <c r="U94" s="174" t="str">
        <f>VLOOKUP('Presupuesto 2015'!T94,'04. Fuente Financiamiento'!$A$2:B$14,2,FALSE)</f>
        <v>Recursos Propios</v>
      </c>
      <c r="V94" s="178">
        <v>1</v>
      </c>
      <c r="W94" s="174" t="str">
        <f>VLOOKUP(CONCATENATE(V94),'06. Clasificación Programática'!$F$3:G$32,2,FALSE)</f>
        <v>SUBSIDIOS: SECTOR SOCIAL Y PRIVADO O ENTIDADES FEDERATIVAS Y MUNICIPIOS</v>
      </c>
      <c r="X94" s="178" t="s">
        <v>576</v>
      </c>
      <c r="Y94" s="174" t="str">
        <f>VLOOKUP(CONCATENATE(V94,X94),'06. Clasificación Programática'!$F$3:G$32,2,FALSE)</f>
        <v>Sujetos a Reglas de Operación</v>
      </c>
      <c r="Z94" s="179">
        <v>4</v>
      </c>
      <c r="AA94" s="174" t="str">
        <f>VLOOKUP('Presupuesto 2015'!Z94,'07. Proyectos de Inversión'!$A$2:$B$11,2,FALSE)</f>
        <v>Administración y Promoción del Parque Industrial Guerrero.</v>
      </c>
      <c r="AB94" s="184">
        <v>2</v>
      </c>
      <c r="AC94" s="185">
        <v>9</v>
      </c>
      <c r="AD94" s="184">
        <v>8</v>
      </c>
      <c r="AE94" s="182">
        <v>1</v>
      </c>
      <c r="AF94" s="183" t="str">
        <f t="shared" si="68"/>
        <v>29801</v>
      </c>
      <c r="AG94" s="187" t="str">
        <f>VLOOKUP('Presupuesto 2015'!AF94,'5. COG Guerrero '!$K$2:$L1312,2,FALSE)</f>
        <v>Refacciones y accesorios menores de maquinaria</v>
      </c>
      <c r="AH94" s="184"/>
      <c r="AI94" s="188">
        <v>5000</v>
      </c>
      <c r="AJ94" s="193">
        <v>485</v>
      </c>
      <c r="AK94" s="194"/>
      <c r="AL94" s="194">
        <v>485</v>
      </c>
      <c r="AM94" s="194">
        <f t="shared" si="67"/>
        <v>0</v>
      </c>
      <c r="AN94" s="194">
        <v>348.34</v>
      </c>
      <c r="AO94" s="194"/>
      <c r="AP94" s="194">
        <v>31</v>
      </c>
      <c r="AQ94" s="194">
        <f t="shared" si="66"/>
        <v>317.33999999999997</v>
      </c>
      <c r="AR94" s="194">
        <f>AI94/12</f>
        <v>416.66666666666669</v>
      </c>
      <c r="AS94" s="194"/>
      <c r="AT94" s="194"/>
      <c r="AU94" s="194">
        <f t="shared" si="54"/>
        <v>416.66666666666669</v>
      </c>
      <c r="AV94" s="194">
        <f>AI94/12</f>
        <v>416.66666666666669</v>
      </c>
      <c r="AW94" s="194"/>
      <c r="AX94" s="194">
        <v>60</v>
      </c>
      <c r="AY94" s="194">
        <f t="shared" si="55"/>
        <v>356.66666666666669</v>
      </c>
      <c r="AZ94" s="194">
        <f>AI94/12</f>
        <v>416.66666666666669</v>
      </c>
      <c r="BA94" s="194"/>
      <c r="BB94" s="194"/>
      <c r="BC94" s="194">
        <f t="shared" si="56"/>
        <v>416.66666666666669</v>
      </c>
      <c r="BD94" s="194">
        <f>AI94/12</f>
        <v>416.66666666666669</v>
      </c>
      <c r="BE94" s="194"/>
      <c r="BF94" s="194"/>
      <c r="BG94" s="194">
        <f t="shared" si="57"/>
        <v>416.66666666666669</v>
      </c>
      <c r="BH94" s="194">
        <f>AI94/12</f>
        <v>416.66666666666669</v>
      </c>
      <c r="BI94" s="194"/>
      <c r="BJ94" s="194"/>
      <c r="BK94" s="194">
        <f t="shared" si="58"/>
        <v>416.66666666666669</v>
      </c>
      <c r="BL94" s="194">
        <f>AI94/12</f>
        <v>416.66666666666669</v>
      </c>
      <c r="BM94" s="194"/>
      <c r="BN94" s="194"/>
      <c r="BO94" s="194">
        <f t="shared" si="59"/>
        <v>416.66666666666669</v>
      </c>
      <c r="BP94" s="194">
        <f>AI94/12</f>
        <v>416.66666666666669</v>
      </c>
      <c r="BQ94" s="194"/>
      <c r="BR94" s="194"/>
      <c r="BS94" s="194">
        <f t="shared" si="60"/>
        <v>416.66666666666669</v>
      </c>
      <c r="BT94" s="194">
        <f>AI94/12</f>
        <v>416.66666666666669</v>
      </c>
      <c r="BU94" s="194"/>
      <c r="BV94" s="194"/>
      <c r="BW94" s="194">
        <f t="shared" si="61"/>
        <v>416.66666666666669</v>
      </c>
      <c r="BX94" s="194">
        <f>AI94/12</f>
        <v>416.66666666666669</v>
      </c>
      <c r="BY94" s="194"/>
      <c r="BZ94" s="194"/>
      <c r="CA94" s="194">
        <f t="shared" si="62"/>
        <v>416.66666666666669</v>
      </c>
      <c r="CB94" s="194">
        <v>416.66</v>
      </c>
      <c r="CC94" s="194"/>
      <c r="CD94" s="194"/>
      <c r="CE94" s="194">
        <f t="shared" si="63"/>
        <v>416.66</v>
      </c>
      <c r="CF94" s="194">
        <f t="shared" si="64"/>
        <v>4424</v>
      </c>
      <c r="CG94" s="169">
        <f t="shared" si="65"/>
        <v>5000</v>
      </c>
      <c r="CH94" s="169">
        <f t="shared" si="52"/>
        <v>-576</v>
      </c>
      <c r="CJ94" s="169">
        <f t="shared" si="69"/>
        <v>1666.6733333333334</v>
      </c>
    </row>
    <row r="95" spans="1:88" ht="12" hidden="1" customHeight="1" x14ac:dyDescent="0.2">
      <c r="A95" s="5">
        <v>5101</v>
      </c>
      <c r="B95" s="5">
        <v>9</v>
      </c>
      <c r="C95" s="5">
        <v>1005</v>
      </c>
      <c r="D95" s="172">
        <v>2</v>
      </c>
      <c r="E95" s="172">
        <v>1</v>
      </c>
      <c r="F95" s="172">
        <v>1</v>
      </c>
      <c r="G95" s="172">
        <v>2</v>
      </c>
      <c r="H95" s="172">
        <v>3</v>
      </c>
      <c r="I95" s="173">
        <v>39</v>
      </c>
      <c r="J95" s="174" t="str">
        <f>VLOOKUP(CONCATENATE(D95,E95,F95,G95,H95,I95),'01. Administrativa'!$O$36:$P430,2,FALSE)</f>
        <v>Fideicomiso Guerrero Industrial</v>
      </c>
      <c r="K95" s="173"/>
      <c r="L95" s="175">
        <v>3</v>
      </c>
      <c r="M95" s="174" t="str">
        <f>VLOOKUP(CONCATENATE(L95),'02. Finalidad'!$O$3:$P$145,2,FALSE)</f>
        <v>DESARROLLO ECONÓMICO</v>
      </c>
      <c r="N95" s="175">
        <v>9</v>
      </c>
      <c r="O95" s="174" t="str">
        <f>VLOOKUP(CONCATENATE(L95,N95),'02. Finalidad'!$O$3:$P$145,2,FALSE)</f>
        <v>OTRAS INDUSTRIAS Y OTROS ASUNTOS ECONÓMICOS</v>
      </c>
      <c r="P95" s="175">
        <v>2</v>
      </c>
      <c r="Q95" s="174" t="str">
        <f>VLOOKUP(CONCATENATE(L95,N95,P95),'02. Finalidad'!$O$3:$P$145,2,FALSE)</f>
        <v>Otras Industrias</v>
      </c>
      <c r="R95" s="176">
        <v>1</v>
      </c>
      <c r="S95" s="174" t="str">
        <f>VLOOKUP('Presupuesto 2015'!R95,'03. Tipo Gasto'!$A$2:$B$4,2,FALSE)</f>
        <v>GASTO CORRIENTE</v>
      </c>
      <c r="T95" s="177">
        <v>1</v>
      </c>
      <c r="U95" s="174" t="str">
        <f>VLOOKUP('Presupuesto 2015'!T95,'04. Fuente Financiamiento'!$A$2:B$14,2,FALSE)</f>
        <v>Recursos Propios</v>
      </c>
      <c r="V95" s="178">
        <v>1</v>
      </c>
      <c r="W95" s="174" t="str">
        <f>VLOOKUP(CONCATENATE(V95),'06. Clasificación Programática'!$F$3:G$32,2,FALSE)</f>
        <v>SUBSIDIOS: SECTOR SOCIAL Y PRIVADO O ENTIDADES FEDERATIVAS Y MUNICIPIOS</v>
      </c>
      <c r="X95" s="178" t="s">
        <v>576</v>
      </c>
      <c r="Y95" s="174" t="str">
        <f>VLOOKUP(CONCATENATE(V95,X95),'06. Clasificación Programática'!$F$3:G$32,2,FALSE)</f>
        <v>Sujetos a Reglas de Operación</v>
      </c>
      <c r="Z95" s="179">
        <v>4</v>
      </c>
      <c r="AA95" s="174" t="str">
        <f>VLOOKUP('Presupuesto 2015'!Z95,'07. Proyectos de Inversión'!$A$2:$B$11,2,FALSE)</f>
        <v>Administración y Promoción del Parque Industrial Guerrero.</v>
      </c>
      <c r="AB95" s="184">
        <v>3</v>
      </c>
      <c r="AC95" s="185">
        <v>1</v>
      </c>
      <c r="AD95" s="184">
        <v>1</v>
      </c>
      <c r="AE95" s="182">
        <v>1</v>
      </c>
      <c r="AF95" s="183" t="str">
        <f t="shared" si="68"/>
        <v>31101</v>
      </c>
      <c r="AG95" s="187" t="str">
        <f>VLOOKUP('Presupuesto 2015'!AF95,'5. COG Guerrero '!$K$2:$L1312,2,FALSE)</f>
        <v>Servicio de Energía Eléctrica</v>
      </c>
      <c r="AH95" s="184"/>
      <c r="AI95" s="188">
        <v>21000</v>
      </c>
      <c r="AJ95" s="193">
        <f t="shared" si="70"/>
        <v>1750</v>
      </c>
      <c r="AK95" s="194"/>
      <c r="AL95" s="194"/>
      <c r="AM95" s="194">
        <f t="shared" si="67"/>
        <v>1750</v>
      </c>
      <c r="AN95" s="194">
        <f t="shared" ref="AN95:AN151" si="71">AI95/12</f>
        <v>1750</v>
      </c>
      <c r="AO95" s="194"/>
      <c r="AP95" s="194"/>
      <c r="AQ95" s="194">
        <f t="shared" si="66"/>
        <v>1750</v>
      </c>
      <c r="AR95" s="194">
        <f t="shared" ref="AR95:AR149" si="72">AI95/12</f>
        <v>1750</v>
      </c>
      <c r="AS95" s="194"/>
      <c r="AT95" s="194"/>
      <c r="AU95" s="194">
        <f t="shared" si="54"/>
        <v>1750</v>
      </c>
      <c r="AV95" s="194">
        <f t="shared" ref="AV95:AV149" si="73">AI95/12</f>
        <v>1750</v>
      </c>
      <c r="AW95" s="194"/>
      <c r="AX95" s="194"/>
      <c r="AY95" s="194">
        <f t="shared" si="55"/>
        <v>1750</v>
      </c>
      <c r="AZ95" s="194">
        <f t="shared" ref="AZ95:AZ151" si="74">AI95/12</f>
        <v>1750</v>
      </c>
      <c r="BA95" s="194"/>
      <c r="BB95" s="194"/>
      <c r="BC95" s="194">
        <f t="shared" si="56"/>
        <v>1750</v>
      </c>
      <c r="BD95" s="194">
        <f t="shared" ref="BD95:BD151" si="75">AI95/12</f>
        <v>1750</v>
      </c>
      <c r="BE95" s="194"/>
      <c r="BF95" s="194"/>
      <c r="BG95" s="194">
        <f t="shared" si="57"/>
        <v>1750</v>
      </c>
      <c r="BH95" s="194">
        <f t="shared" ref="BH95:BH151" si="76">AI95/12</f>
        <v>1750</v>
      </c>
      <c r="BI95" s="194"/>
      <c r="BJ95" s="194"/>
      <c r="BK95" s="194">
        <f t="shared" si="58"/>
        <v>1750</v>
      </c>
      <c r="BL95" s="194">
        <f t="shared" ref="BL95:BL151" si="77">AI95/12</f>
        <v>1750</v>
      </c>
      <c r="BM95" s="194"/>
      <c r="BN95" s="194"/>
      <c r="BO95" s="194">
        <f t="shared" si="59"/>
        <v>1750</v>
      </c>
      <c r="BP95" s="194">
        <f t="shared" ref="BP95:BP149" si="78">AI95/12</f>
        <v>1750</v>
      </c>
      <c r="BQ95" s="194"/>
      <c r="BR95" s="194"/>
      <c r="BS95" s="194">
        <f t="shared" si="60"/>
        <v>1750</v>
      </c>
      <c r="BT95" s="194">
        <f t="shared" ref="BT95:BT149" si="79">AI95/12</f>
        <v>1750</v>
      </c>
      <c r="BU95" s="194"/>
      <c r="BV95" s="194"/>
      <c r="BW95" s="194">
        <f t="shared" si="61"/>
        <v>1750</v>
      </c>
      <c r="BX95" s="194">
        <f t="shared" ref="BX95:BX149" si="80">AI95/12</f>
        <v>1750</v>
      </c>
      <c r="BY95" s="194"/>
      <c r="BZ95" s="194"/>
      <c r="CA95" s="194">
        <f t="shared" si="62"/>
        <v>1750</v>
      </c>
      <c r="CB95" s="194">
        <f t="shared" ref="CB95:CB149" si="81">AI95/12</f>
        <v>1750</v>
      </c>
      <c r="CC95" s="194"/>
      <c r="CD95" s="194"/>
      <c r="CE95" s="194">
        <f t="shared" si="63"/>
        <v>1750</v>
      </c>
      <c r="CF95" s="194">
        <f t="shared" si="64"/>
        <v>21000</v>
      </c>
      <c r="CG95" s="169">
        <f t="shared" si="65"/>
        <v>21000</v>
      </c>
      <c r="CH95" s="169">
        <f t="shared" si="52"/>
        <v>0</v>
      </c>
      <c r="CJ95" s="169">
        <f t="shared" si="69"/>
        <v>7000</v>
      </c>
    </row>
    <row r="96" spans="1:88" ht="12" hidden="1" customHeight="1" x14ac:dyDescent="0.2">
      <c r="A96" s="5">
        <v>5101</v>
      </c>
      <c r="B96" s="5">
        <v>9</v>
      </c>
      <c r="C96" s="5">
        <v>1012</v>
      </c>
      <c r="D96" s="172">
        <v>2</v>
      </c>
      <c r="E96" s="172">
        <v>1</v>
      </c>
      <c r="F96" s="172">
        <v>1</v>
      </c>
      <c r="G96" s="172">
        <v>2</v>
      </c>
      <c r="H96" s="172">
        <v>3</v>
      </c>
      <c r="I96" s="173">
        <v>39</v>
      </c>
      <c r="J96" s="174" t="str">
        <f>VLOOKUP(CONCATENATE(D96,E96,F96,G96,H96,I96),'01. Administrativa'!$O$36:$P431,2,FALSE)</f>
        <v>Fideicomiso Guerrero Industrial</v>
      </c>
      <c r="K96" s="173"/>
      <c r="L96" s="175">
        <v>3</v>
      </c>
      <c r="M96" s="174" t="str">
        <f>VLOOKUP(CONCATENATE(L96),'02. Finalidad'!$O$3:$P$145,2,FALSE)</f>
        <v>DESARROLLO ECONÓMICO</v>
      </c>
      <c r="N96" s="175">
        <v>9</v>
      </c>
      <c r="O96" s="174" t="str">
        <f>VLOOKUP(CONCATENATE(L96,N96),'02. Finalidad'!$O$3:$P$145,2,FALSE)</f>
        <v>OTRAS INDUSTRIAS Y OTROS ASUNTOS ECONÓMICOS</v>
      </c>
      <c r="P96" s="175">
        <v>2</v>
      </c>
      <c r="Q96" s="174" t="str">
        <f>VLOOKUP(CONCATENATE(L96,N96,P96),'02. Finalidad'!$O$3:$P$145,2,FALSE)</f>
        <v>Otras Industrias</v>
      </c>
      <c r="R96" s="176">
        <v>1</v>
      </c>
      <c r="S96" s="174" t="str">
        <f>VLOOKUP('Presupuesto 2015'!R96,'03. Tipo Gasto'!$A$2:$B$4,2,FALSE)</f>
        <v>GASTO CORRIENTE</v>
      </c>
      <c r="T96" s="177">
        <v>1</v>
      </c>
      <c r="U96" s="174" t="str">
        <f>VLOOKUP('Presupuesto 2015'!T96,'04. Fuente Financiamiento'!$A$2:B$14,2,FALSE)</f>
        <v>Recursos Propios</v>
      </c>
      <c r="V96" s="178">
        <v>1</v>
      </c>
      <c r="W96" s="174" t="str">
        <f>VLOOKUP(CONCATENATE(V96),'06. Clasificación Programática'!$F$3:G$32,2,FALSE)</f>
        <v>SUBSIDIOS: SECTOR SOCIAL Y PRIVADO O ENTIDADES FEDERATIVAS Y MUNICIPIOS</v>
      </c>
      <c r="X96" s="178" t="s">
        <v>576</v>
      </c>
      <c r="Y96" s="174" t="str">
        <f>VLOOKUP(CONCATENATE(V96,X96),'06. Clasificación Programática'!$F$3:G$32,2,FALSE)</f>
        <v>Sujetos a Reglas de Operación</v>
      </c>
      <c r="Z96" s="179">
        <v>4</v>
      </c>
      <c r="AA96" s="174" t="str">
        <f>VLOOKUP('Presupuesto 2015'!Z96,'07. Proyectos de Inversión'!$A$2:$B$11,2,FALSE)</f>
        <v>Administración y Promoción del Parque Industrial Guerrero.</v>
      </c>
      <c r="AB96" s="184">
        <v>3</v>
      </c>
      <c r="AC96" s="185">
        <v>1</v>
      </c>
      <c r="AD96" s="184">
        <v>4</v>
      </c>
      <c r="AE96" s="182">
        <v>1</v>
      </c>
      <c r="AF96" s="183" t="str">
        <f t="shared" si="68"/>
        <v>31401</v>
      </c>
      <c r="AG96" s="187" t="str">
        <f>VLOOKUP('Presupuesto 2015'!AF96,'5. COG Guerrero '!$K$2:$L1313,2,FALSE)</f>
        <v>Telefonía tradicional</v>
      </c>
      <c r="AH96" s="184"/>
      <c r="AI96" s="188">
        <v>8400</v>
      </c>
      <c r="AJ96" s="193">
        <f t="shared" si="70"/>
        <v>700</v>
      </c>
      <c r="AK96" s="194"/>
      <c r="AL96" s="194"/>
      <c r="AM96" s="194">
        <f t="shared" si="67"/>
        <v>700</v>
      </c>
      <c r="AN96" s="194">
        <f t="shared" si="71"/>
        <v>700</v>
      </c>
      <c r="AO96" s="194"/>
      <c r="AP96" s="194"/>
      <c r="AQ96" s="194">
        <f t="shared" si="66"/>
        <v>700</v>
      </c>
      <c r="AR96" s="194">
        <f t="shared" si="72"/>
        <v>700</v>
      </c>
      <c r="AS96" s="194"/>
      <c r="AT96" s="194"/>
      <c r="AU96" s="194">
        <f t="shared" si="54"/>
        <v>700</v>
      </c>
      <c r="AV96" s="194">
        <f t="shared" si="73"/>
        <v>700</v>
      </c>
      <c r="AW96" s="194"/>
      <c r="AX96" s="194">
        <v>320</v>
      </c>
      <c r="AY96" s="194">
        <f t="shared" si="55"/>
        <v>380</v>
      </c>
      <c r="AZ96" s="194">
        <f t="shared" si="74"/>
        <v>700</v>
      </c>
      <c r="BA96" s="194"/>
      <c r="BB96" s="194">
        <v>549.01</v>
      </c>
      <c r="BC96" s="194">
        <f t="shared" si="56"/>
        <v>150.99</v>
      </c>
      <c r="BD96" s="194">
        <f t="shared" si="75"/>
        <v>700</v>
      </c>
      <c r="BE96" s="194"/>
      <c r="BF96" s="194">
        <v>549</v>
      </c>
      <c r="BG96" s="194">
        <f t="shared" si="57"/>
        <v>151</v>
      </c>
      <c r="BH96" s="194">
        <f t="shared" si="76"/>
        <v>700</v>
      </c>
      <c r="BI96" s="194"/>
      <c r="BJ96" s="194">
        <v>549</v>
      </c>
      <c r="BK96" s="194">
        <f t="shared" si="58"/>
        <v>151</v>
      </c>
      <c r="BL96" s="194">
        <f t="shared" si="77"/>
        <v>700</v>
      </c>
      <c r="BM96" s="194"/>
      <c r="BN96" s="194"/>
      <c r="BO96" s="194">
        <f t="shared" si="59"/>
        <v>700</v>
      </c>
      <c r="BP96" s="194">
        <f t="shared" si="78"/>
        <v>700</v>
      </c>
      <c r="BQ96" s="194">
        <v>549.01</v>
      </c>
      <c r="BR96" s="194"/>
      <c r="BS96" s="194">
        <f t="shared" si="60"/>
        <v>150.99</v>
      </c>
      <c r="BT96" s="194">
        <f t="shared" si="79"/>
        <v>700</v>
      </c>
      <c r="BU96" s="194"/>
      <c r="BV96" s="194"/>
      <c r="BW96" s="194">
        <f t="shared" si="61"/>
        <v>700</v>
      </c>
      <c r="BX96" s="194">
        <f t="shared" si="80"/>
        <v>700</v>
      </c>
      <c r="BY96" s="194"/>
      <c r="BZ96" s="194"/>
      <c r="CA96" s="194">
        <f t="shared" si="62"/>
        <v>700</v>
      </c>
      <c r="CB96" s="194">
        <f t="shared" si="81"/>
        <v>700</v>
      </c>
      <c r="CC96" s="194"/>
      <c r="CD96" s="194"/>
      <c r="CE96" s="194">
        <f t="shared" si="63"/>
        <v>700</v>
      </c>
      <c r="CF96" s="194">
        <f t="shared" si="64"/>
        <v>5883.98</v>
      </c>
      <c r="CG96" s="169">
        <f t="shared" si="65"/>
        <v>8400</v>
      </c>
      <c r="CH96" s="169">
        <f t="shared" si="52"/>
        <v>-2516.0200000000004</v>
      </c>
      <c r="CJ96" s="169">
        <f t="shared" si="69"/>
        <v>2800</v>
      </c>
    </row>
    <row r="97" spans="1:88" ht="12" hidden="1" customHeight="1" x14ac:dyDescent="0.2">
      <c r="A97" s="5">
        <v>5101</v>
      </c>
      <c r="B97" s="5">
        <v>9</v>
      </c>
      <c r="C97" s="5">
        <v>1012</v>
      </c>
      <c r="D97" s="172">
        <v>2</v>
      </c>
      <c r="E97" s="172">
        <v>1</v>
      </c>
      <c r="F97" s="172">
        <v>1</v>
      </c>
      <c r="G97" s="172">
        <v>2</v>
      </c>
      <c r="H97" s="172">
        <v>3</v>
      </c>
      <c r="I97" s="173">
        <v>39</v>
      </c>
      <c r="J97" s="174" t="str">
        <f>VLOOKUP(CONCATENATE(D97,E97,F97,G97,H97,I97),'01. Administrativa'!$O$36:$P432,2,FALSE)</f>
        <v>Fideicomiso Guerrero Industrial</v>
      </c>
      <c r="K97" s="173"/>
      <c r="L97" s="175">
        <v>3</v>
      </c>
      <c r="M97" s="174" t="str">
        <f>VLOOKUP(CONCATENATE(L97),'02. Finalidad'!$O$3:$P$145,2,FALSE)</f>
        <v>DESARROLLO ECONÓMICO</v>
      </c>
      <c r="N97" s="175">
        <v>9</v>
      </c>
      <c r="O97" s="174" t="str">
        <f>VLOOKUP(CONCATENATE(L97,N97),'02. Finalidad'!$O$3:$P$145,2,FALSE)</f>
        <v>OTRAS INDUSTRIAS Y OTROS ASUNTOS ECONÓMICOS</v>
      </c>
      <c r="P97" s="175">
        <v>2</v>
      </c>
      <c r="Q97" s="174" t="str">
        <f>VLOOKUP(CONCATENATE(L97,N97,P97),'02. Finalidad'!$O$3:$P$145,2,FALSE)</f>
        <v>Otras Industrias</v>
      </c>
      <c r="R97" s="176">
        <v>1</v>
      </c>
      <c r="S97" s="174" t="str">
        <f>VLOOKUP('Presupuesto 2015'!R97,'03. Tipo Gasto'!$A$2:$B$4,2,FALSE)</f>
        <v>GASTO CORRIENTE</v>
      </c>
      <c r="T97" s="177">
        <v>1</v>
      </c>
      <c r="U97" s="174" t="str">
        <f>VLOOKUP('Presupuesto 2015'!T97,'04. Fuente Financiamiento'!$A$2:B$14,2,FALSE)</f>
        <v>Recursos Propios</v>
      </c>
      <c r="V97" s="178">
        <v>1</v>
      </c>
      <c r="W97" s="174" t="str">
        <f>VLOOKUP(CONCATENATE(V97),'06. Clasificación Programática'!$F$3:G$32,2,FALSE)</f>
        <v>SUBSIDIOS: SECTOR SOCIAL Y PRIVADO O ENTIDADES FEDERATIVAS Y MUNICIPIOS</v>
      </c>
      <c r="X97" s="178" t="s">
        <v>576</v>
      </c>
      <c r="Y97" s="174" t="str">
        <f>VLOOKUP(CONCATENATE(V97,X97),'06. Clasificación Programática'!$F$3:G$32,2,FALSE)</f>
        <v>Sujetos a Reglas de Operación</v>
      </c>
      <c r="Z97" s="179">
        <v>4</v>
      </c>
      <c r="AA97" s="174" t="str">
        <f>VLOOKUP('Presupuesto 2015'!Z97,'07. Proyectos de Inversión'!$A$2:$B$11,2,FALSE)</f>
        <v>Administración y Promoción del Parque Industrial Guerrero.</v>
      </c>
      <c r="AB97" s="184">
        <v>3</v>
      </c>
      <c r="AC97" s="185">
        <v>5</v>
      </c>
      <c r="AD97" s="184">
        <v>3</v>
      </c>
      <c r="AE97" s="182">
        <v>1</v>
      </c>
      <c r="AF97" s="183" t="str">
        <f t="shared" si="68"/>
        <v>35301</v>
      </c>
      <c r="AG97" s="187" t="str">
        <f>VLOOKUP('Presupuesto 2015'!AF97,'5. COG Guerrero '!$K$2:$L1314,2,FALSE)</f>
        <v>Mantenimiento y conservación de equipo de computo y accesorios</v>
      </c>
      <c r="AH97" s="184"/>
      <c r="AI97" s="188">
        <v>5200</v>
      </c>
      <c r="AJ97" s="193">
        <v>0</v>
      </c>
      <c r="AK97" s="194"/>
      <c r="AL97" s="194"/>
      <c r="AM97" s="194">
        <f t="shared" si="67"/>
        <v>0</v>
      </c>
      <c r="AN97" s="194">
        <v>0</v>
      </c>
      <c r="AO97" s="194"/>
      <c r="AP97" s="194"/>
      <c r="AQ97" s="194">
        <f t="shared" si="66"/>
        <v>0</v>
      </c>
      <c r="AR97" s="194">
        <v>0</v>
      </c>
      <c r="AS97" s="194"/>
      <c r="AT97" s="194"/>
      <c r="AU97" s="194">
        <f t="shared" si="54"/>
        <v>0</v>
      </c>
      <c r="AV97" s="194">
        <f t="shared" si="73"/>
        <v>433.33333333333331</v>
      </c>
      <c r="AW97" s="194"/>
      <c r="AX97" s="194"/>
      <c r="AY97" s="194">
        <f t="shared" si="55"/>
        <v>433.33333333333331</v>
      </c>
      <c r="AZ97" s="194">
        <v>1733.32</v>
      </c>
      <c r="BA97" s="194">
        <v>1668</v>
      </c>
      <c r="BB97" s="194"/>
      <c r="BC97" s="194">
        <f t="shared" si="56"/>
        <v>65.319999999999936</v>
      </c>
      <c r="BD97" s="194">
        <f t="shared" si="75"/>
        <v>433.33333333333331</v>
      </c>
      <c r="BE97" s="194"/>
      <c r="BF97" s="194"/>
      <c r="BG97" s="194">
        <f t="shared" si="57"/>
        <v>433.33333333333331</v>
      </c>
      <c r="BH97" s="194">
        <f t="shared" si="76"/>
        <v>433.33333333333331</v>
      </c>
      <c r="BI97" s="194"/>
      <c r="BJ97" s="194"/>
      <c r="BK97" s="194">
        <f t="shared" si="58"/>
        <v>433.33333333333331</v>
      </c>
      <c r="BL97" s="194">
        <f t="shared" si="77"/>
        <v>433.33333333333331</v>
      </c>
      <c r="BM97" s="194"/>
      <c r="BN97" s="194"/>
      <c r="BO97" s="194">
        <f t="shared" si="59"/>
        <v>433.33333333333331</v>
      </c>
      <c r="BP97" s="194">
        <f t="shared" si="78"/>
        <v>433.33333333333331</v>
      </c>
      <c r="BQ97" s="194"/>
      <c r="BR97" s="194"/>
      <c r="BS97" s="194">
        <f t="shared" si="60"/>
        <v>433.33333333333331</v>
      </c>
      <c r="BT97" s="194">
        <f t="shared" si="79"/>
        <v>433.33333333333331</v>
      </c>
      <c r="BU97" s="194"/>
      <c r="BV97" s="194"/>
      <c r="BW97" s="194">
        <f t="shared" si="61"/>
        <v>433.33333333333331</v>
      </c>
      <c r="BX97" s="194">
        <f t="shared" si="80"/>
        <v>433.33333333333331</v>
      </c>
      <c r="BY97" s="194"/>
      <c r="BZ97" s="194"/>
      <c r="CA97" s="194">
        <f t="shared" si="62"/>
        <v>433.33333333333331</v>
      </c>
      <c r="CB97" s="194">
        <v>433.34</v>
      </c>
      <c r="CC97" s="194"/>
      <c r="CD97" s="194"/>
      <c r="CE97" s="194">
        <f t="shared" si="63"/>
        <v>433.34</v>
      </c>
      <c r="CF97" s="194">
        <f t="shared" si="64"/>
        <v>3531.9933333333338</v>
      </c>
      <c r="CG97" s="169">
        <f t="shared" si="65"/>
        <v>5199.9933333333338</v>
      </c>
      <c r="CH97" s="169">
        <f t="shared" si="52"/>
        <v>-1668</v>
      </c>
      <c r="CJ97" s="169">
        <f t="shared" si="69"/>
        <v>433.33333333333331</v>
      </c>
    </row>
    <row r="98" spans="1:88" ht="12" hidden="1" customHeight="1" x14ac:dyDescent="0.2">
      <c r="D98" s="172">
        <v>2</v>
      </c>
      <c r="E98" s="172">
        <v>1</v>
      </c>
      <c r="F98" s="172">
        <v>1</v>
      </c>
      <c r="G98" s="172">
        <v>2</v>
      </c>
      <c r="H98" s="172">
        <v>3</v>
      </c>
      <c r="I98" s="173">
        <v>39</v>
      </c>
      <c r="J98" s="174" t="str">
        <f>VLOOKUP(CONCATENATE(D98,E98,F98,G98,H98,I98),'01. Administrativa'!$O$36:$P433,2,FALSE)</f>
        <v>Fideicomiso Guerrero Industrial</v>
      </c>
      <c r="K98" s="173"/>
      <c r="L98" s="175">
        <v>3</v>
      </c>
      <c r="M98" s="174" t="str">
        <f>VLOOKUP(CONCATENATE(L98),'02. Finalidad'!$O$3:$P$145,2,FALSE)</f>
        <v>DESARROLLO ECONÓMICO</v>
      </c>
      <c r="N98" s="175">
        <v>9</v>
      </c>
      <c r="O98" s="174" t="str">
        <f>VLOOKUP(CONCATENATE(L98,N98),'02. Finalidad'!$O$3:$P$145,2,FALSE)</f>
        <v>OTRAS INDUSTRIAS Y OTROS ASUNTOS ECONÓMICOS</v>
      </c>
      <c r="P98" s="175">
        <v>2</v>
      </c>
      <c r="Q98" s="174" t="str">
        <f>VLOOKUP(CONCATENATE(L98,N98,P98),'02. Finalidad'!$O$3:$P$145,2,FALSE)</f>
        <v>Otras Industrias</v>
      </c>
      <c r="R98" s="176">
        <v>1</v>
      </c>
      <c r="S98" s="174" t="str">
        <f>VLOOKUP('Presupuesto 2015'!R98,'03. Tipo Gasto'!$A$2:$B$4,2,FALSE)</f>
        <v>GASTO CORRIENTE</v>
      </c>
      <c r="T98" s="177">
        <v>1</v>
      </c>
      <c r="U98" s="174" t="str">
        <f>VLOOKUP('Presupuesto 2015'!T98,'04. Fuente Financiamiento'!$A$2:B$14,2,FALSE)</f>
        <v>Recursos Propios</v>
      </c>
      <c r="V98" s="178">
        <v>1</v>
      </c>
      <c r="W98" s="174" t="str">
        <f>VLOOKUP(CONCATENATE(V98),'06. Clasificación Programática'!$F$3:G$32,2,FALSE)</f>
        <v>SUBSIDIOS: SECTOR SOCIAL Y PRIVADO O ENTIDADES FEDERATIVAS Y MUNICIPIOS</v>
      </c>
      <c r="X98" s="178" t="s">
        <v>576</v>
      </c>
      <c r="Y98" s="174" t="str">
        <f>VLOOKUP(CONCATENATE(V98,X98),'06. Clasificación Programática'!$F$3:G$32,2,FALSE)</f>
        <v>Sujetos a Reglas de Operación</v>
      </c>
      <c r="Z98" s="179">
        <v>4</v>
      </c>
      <c r="AA98" s="174" t="str">
        <f>VLOOKUP('Presupuesto 2015'!Z98,'07. Proyectos de Inversión'!$A$2:$B$11,2,FALSE)</f>
        <v>Administración y Promoción del Parque Industrial Guerrero.</v>
      </c>
      <c r="AB98" s="184">
        <v>3</v>
      </c>
      <c r="AC98" s="185">
        <v>7</v>
      </c>
      <c r="AD98" s="184">
        <v>2</v>
      </c>
      <c r="AE98" s="182">
        <v>1</v>
      </c>
      <c r="AF98" s="183" t="str">
        <f t="shared" si="68"/>
        <v>37201</v>
      </c>
      <c r="AG98" s="187" t="str">
        <f>VLOOKUP('Presupuesto 2015'!AF98,'5. COG Guerrero '!$K$2:$L1315,2,FALSE)</f>
        <v xml:space="preserve">Pasajes Terrestres   </v>
      </c>
      <c r="AH98" s="184"/>
      <c r="AI98" s="188">
        <v>800</v>
      </c>
      <c r="AJ98" s="193">
        <v>53.34</v>
      </c>
      <c r="AK98" s="194"/>
      <c r="AL98" s="194"/>
      <c r="AM98" s="194">
        <f t="shared" si="67"/>
        <v>53.34</v>
      </c>
      <c r="AN98" s="194">
        <f t="shared" si="71"/>
        <v>66.666666666666671</v>
      </c>
      <c r="AO98" s="194"/>
      <c r="AP98" s="194"/>
      <c r="AQ98" s="194">
        <f t="shared" si="66"/>
        <v>66.666666666666671</v>
      </c>
      <c r="AR98" s="194">
        <v>80</v>
      </c>
      <c r="AS98" s="194"/>
      <c r="AT98" s="194">
        <v>80</v>
      </c>
      <c r="AU98" s="194">
        <f t="shared" si="54"/>
        <v>0</v>
      </c>
      <c r="AV98" s="194">
        <v>53.34</v>
      </c>
      <c r="AW98" s="194"/>
      <c r="AX98" s="194"/>
      <c r="AY98" s="194">
        <f t="shared" si="55"/>
        <v>53.34</v>
      </c>
      <c r="AZ98" s="194">
        <v>80</v>
      </c>
      <c r="BA98" s="194">
        <v>80</v>
      </c>
      <c r="BB98" s="194"/>
      <c r="BC98" s="194">
        <f t="shared" si="56"/>
        <v>0</v>
      </c>
      <c r="BD98" s="194">
        <f t="shared" si="75"/>
        <v>66.666666666666671</v>
      </c>
      <c r="BE98" s="194"/>
      <c r="BF98" s="194"/>
      <c r="BG98" s="194">
        <f t="shared" si="57"/>
        <v>66.666666666666671</v>
      </c>
      <c r="BH98" s="194">
        <f t="shared" si="76"/>
        <v>66.666666666666671</v>
      </c>
      <c r="BI98" s="194"/>
      <c r="BJ98" s="194"/>
      <c r="BK98" s="194">
        <f t="shared" si="58"/>
        <v>66.666666666666671</v>
      </c>
      <c r="BL98" s="194">
        <f t="shared" si="77"/>
        <v>66.666666666666671</v>
      </c>
      <c r="BM98" s="194"/>
      <c r="BN98" s="194"/>
      <c r="BO98" s="194">
        <f t="shared" si="59"/>
        <v>66.666666666666671</v>
      </c>
      <c r="BP98" s="194">
        <f t="shared" si="78"/>
        <v>66.666666666666671</v>
      </c>
      <c r="BQ98" s="194"/>
      <c r="BR98" s="194"/>
      <c r="BS98" s="194">
        <f t="shared" si="60"/>
        <v>66.666666666666671</v>
      </c>
      <c r="BT98" s="194">
        <f t="shared" si="79"/>
        <v>66.666666666666671</v>
      </c>
      <c r="BU98" s="194"/>
      <c r="BV98" s="194"/>
      <c r="BW98" s="194">
        <f t="shared" si="61"/>
        <v>66.666666666666671</v>
      </c>
      <c r="BX98" s="194">
        <f t="shared" si="80"/>
        <v>66.666666666666671</v>
      </c>
      <c r="BY98" s="194"/>
      <c r="BZ98" s="194"/>
      <c r="CA98" s="194">
        <f t="shared" si="62"/>
        <v>66.666666666666671</v>
      </c>
      <c r="CB98" s="194">
        <v>66.66</v>
      </c>
      <c r="CC98" s="194"/>
      <c r="CD98" s="194"/>
      <c r="CE98" s="194">
        <f t="shared" si="63"/>
        <v>66.66</v>
      </c>
      <c r="CF98" s="194">
        <f t="shared" si="64"/>
        <v>640.00666666666677</v>
      </c>
      <c r="CG98" s="169">
        <f t="shared" si="65"/>
        <v>800.00666666666655</v>
      </c>
      <c r="CH98" s="169">
        <f t="shared" si="52"/>
        <v>-159.99999999999977</v>
      </c>
      <c r="CJ98" s="169">
        <f t="shared" si="69"/>
        <v>253.34666666666666</v>
      </c>
    </row>
    <row r="99" spans="1:88" ht="12" hidden="1" customHeight="1" x14ac:dyDescent="0.2">
      <c r="D99" s="172">
        <v>2</v>
      </c>
      <c r="E99" s="172">
        <v>1</v>
      </c>
      <c r="F99" s="172">
        <v>1</v>
      </c>
      <c r="G99" s="172">
        <v>2</v>
      </c>
      <c r="H99" s="172">
        <v>3</v>
      </c>
      <c r="I99" s="173">
        <v>39</v>
      </c>
      <c r="J99" s="174" t="str">
        <f>VLOOKUP(CONCATENATE(D99,E99,F99,G99,H99,I99),'01. Administrativa'!$O$36:$P434,2,FALSE)</f>
        <v>Fideicomiso Guerrero Industrial</v>
      </c>
      <c r="K99" s="173"/>
      <c r="L99" s="175">
        <v>3</v>
      </c>
      <c r="M99" s="174" t="str">
        <f>VLOOKUP(CONCATENATE(L99),'02. Finalidad'!$O$3:$P$145,2,FALSE)</f>
        <v>DESARROLLO ECONÓMICO</v>
      </c>
      <c r="N99" s="175">
        <v>9</v>
      </c>
      <c r="O99" s="174" t="str">
        <f>VLOOKUP(CONCATENATE(L99,N99),'02. Finalidad'!$O$3:$P$145,2,FALSE)</f>
        <v>OTRAS INDUSTRIAS Y OTROS ASUNTOS ECONÓMICOS</v>
      </c>
      <c r="P99" s="175">
        <v>2</v>
      </c>
      <c r="Q99" s="174" t="str">
        <f>VLOOKUP(CONCATENATE(L99,N99,P99),'02. Finalidad'!$O$3:$P$145,2,FALSE)</f>
        <v>Otras Industrias</v>
      </c>
      <c r="R99" s="176">
        <v>1</v>
      </c>
      <c r="S99" s="174" t="str">
        <f>VLOOKUP('Presupuesto 2015'!R99,'03. Tipo Gasto'!$A$2:$B$4,2,FALSE)</f>
        <v>GASTO CORRIENTE</v>
      </c>
      <c r="T99" s="177">
        <v>1</v>
      </c>
      <c r="U99" s="174" t="str">
        <f>VLOOKUP('Presupuesto 2015'!T99,'04. Fuente Financiamiento'!$A$2:B$14,2,FALSE)</f>
        <v>Recursos Propios</v>
      </c>
      <c r="V99" s="178">
        <v>1</v>
      </c>
      <c r="W99" s="174" t="str">
        <f>VLOOKUP(CONCATENATE(V99),'06. Clasificación Programática'!$F$3:G$32,2,FALSE)</f>
        <v>SUBSIDIOS: SECTOR SOCIAL Y PRIVADO O ENTIDADES FEDERATIVAS Y MUNICIPIOS</v>
      </c>
      <c r="X99" s="178" t="s">
        <v>576</v>
      </c>
      <c r="Y99" s="174" t="str">
        <f>VLOOKUP(CONCATENATE(V99,X99),'06. Clasificación Programática'!$F$3:G$32,2,FALSE)</f>
        <v>Sujetos a Reglas de Operación</v>
      </c>
      <c r="Z99" s="179">
        <v>4</v>
      </c>
      <c r="AA99" s="174" t="str">
        <f>VLOOKUP('Presupuesto 2015'!Z99,'07. Proyectos de Inversión'!$A$2:$B$11,2,FALSE)</f>
        <v>Administración y Promoción del Parque Industrial Guerrero.</v>
      </c>
      <c r="AB99" s="184">
        <v>3</v>
      </c>
      <c r="AC99" s="185">
        <v>7</v>
      </c>
      <c r="AD99" s="184">
        <v>5</v>
      </c>
      <c r="AE99" s="182">
        <v>1</v>
      </c>
      <c r="AF99" s="183" t="str">
        <f t="shared" si="68"/>
        <v>37501</v>
      </c>
      <c r="AG99" s="187" t="str">
        <f>VLOOKUP('Presupuesto 2015'!AF99,'5. COG Guerrero '!$K$2:$L1316,2,FALSE)</f>
        <v>Alimentos Foraneos</v>
      </c>
      <c r="AH99" s="184"/>
      <c r="AI99" s="188">
        <v>16000</v>
      </c>
      <c r="AJ99" s="193">
        <f t="shared" si="70"/>
        <v>1333.3333333333333</v>
      </c>
      <c r="AK99" s="194"/>
      <c r="AL99" s="194">
        <v>1011.52</v>
      </c>
      <c r="AM99" s="194">
        <f t="shared" si="67"/>
        <v>321.81333333333328</v>
      </c>
      <c r="AN99" s="194">
        <f t="shared" si="71"/>
        <v>1333.3333333333333</v>
      </c>
      <c r="AO99" s="194"/>
      <c r="AP99" s="194">
        <v>538</v>
      </c>
      <c r="AQ99" s="194">
        <f t="shared" si="66"/>
        <v>795.33333333333326</v>
      </c>
      <c r="AR99" s="194">
        <f t="shared" si="72"/>
        <v>1333.3333333333333</v>
      </c>
      <c r="AS99" s="194"/>
      <c r="AT99" s="194">
        <v>450</v>
      </c>
      <c r="AU99" s="194">
        <f t="shared" si="54"/>
        <v>883.33333333333326</v>
      </c>
      <c r="AV99" s="194">
        <f t="shared" si="73"/>
        <v>1333.3333333333333</v>
      </c>
      <c r="AW99" s="194"/>
      <c r="AX99" s="194">
        <v>1144.99</v>
      </c>
      <c r="AY99" s="194">
        <f t="shared" si="55"/>
        <v>188.34333333333325</v>
      </c>
      <c r="AZ99" s="194">
        <f t="shared" si="74"/>
        <v>1333.3333333333333</v>
      </c>
      <c r="BA99" s="194">
        <v>1307</v>
      </c>
      <c r="BB99" s="194"/>
      <c r="BC99" s="194">
        <f t="shared" si="56"/>
        <v>26.333333333333258</v>
      </c>
      <c r="BD99" s="194">
        <v>1482.33</v>
      </c>
      <c r="BE99" s="194">
        <v>1481.99</v>
      </c>
      <c r="BF99" s="194"/>
      <c r="BG99" s="194">
        <f t="shared" si="57"/>
        <v>0.33999999999991815</v>
      </c>
      <c r="BH99" s="194">
        <f t="shared" si="76"/>
        <v>1333.3333333333333</v>
      </c>
      <c r="BI99" s="194">
        <v>475.6</v>
      </c>
      <c r="BJ99" s="194"/>
      <c r="BK99" s="194">
        <f t="shared" si="58"/>
        <v>857.73333333333323</v>
      </c>
      <c r="BL99" s="194">
        <f t="shared" si="77"/>
        <v>1333.3333333333333</v>
      </c>
      <c r="BM99" s="194">
        <v>1201</v>
      </c>
      <c r="BN99" s="194"/>
      <c r="BO99" s="194">
        <f t="shared" si="59"/>
        <v>132.33333333333326</v>
      </c>
      <c r="BP99" s="194">
        <f t="shared" si="78"/>
        <v>1333.3333333333333</v>
      </c>
      <c r="BQ99" s="194">
        <v>379.74</v>
      </c>
      <c r="BR99" s="194"/>
      <c r="BS99" s="194">
        <f t="shared" si="60"/>
        <v>953.59333333333325</v>
      </c>
      <c r="BT99" s="194">
        <f t="shared" si="79"/>
        <v>1333.3333333333333</v>
      </c>
      <c r="BU99" s="194"/>
      <c r="BV99" s="194"/>
      <c r="BW99" s="194">
        <f t="shared" si="61"/>
        <v>1333.3333333333333</v>
      </c>
      <c r="BX99" s="194">
        <f t="shared" si="80"/>
        <v>1333.3333333333333</v>
      </c>
      <c r="BY99" s="194"/>
      <c r="BZ99" s="194"/>
      <c r="CA99" s="194">
        <f t="shared" si="62"/>
        <v>1333.3333333333333</v>
      </c>
      <c r="CB99" s="194">
        <v>1184.33</v>
      </c>
      <c r="CC99" s="194"/>
      <c r="CD99" s="194"/>
      <c r="CE99" s="194">
        <f t="shared" si="63"/>
        <v>1184.33</v>
      </c>
      <c r="CF99" s="194">
        <f t="shared" si="64"/>
        <v>8010.1533333333318</v>
      </c>
      <c r="CG99" s="169">
        <f t="shared" si="65"/>
        <v>15999.993333333336</v>
      </c>
      <c r="CH99" s="169">
        <f t="shared" si="52"/>
        <v>-7989.8400000000038</v>
      </c>
      <c r="CJ99" s="169">
        <f t="shared" si="69"/>
        <v>5333.333333333333</v>
      </c>
    </row>
    <row r="100" spans="1:88" ht="12" hidden="1" customHeight="1" x14ac:dyDescent="0.2">
      <c r="A100" s="5">
        <v>5101</v>
      </c>
      <c r="B100" s="5">
        <v>9</v>
      </c>
      <c r="C100" s="5">
        <v>1014</v>
      </c>
      <c r="D100" s="172">
        <v>2</v>
      </c>
      <c r="E100" s="172">
        <v>1</v>
      </c>
      <c r="F100" s="172">
        <v>1</v>
      </c>
      <c r="G100" s="172">
        <v>2</v>
      </c>
      <c r="H100" s="172">
        <v>3</v>
      </c>
      <c r="I100" s="173">
        <v>39</v>
      </c>
      <c r="J100" s="174" t="str">
        <f>VLOOKUP(CONCATENATE(D100,E100,F100,G100,H100,I100),'01. Administrativa'!$O$36:$P433,2,FALSE)</f>
        <v>Fideicomiso Guerrero Industrial</v>
      </c>
      <c r="K100" s="173"/>
      <c r="L100" s="175">
        <v>3</v>
      </c>
      <c r="M100" s="174" t="str">
        <f>VLOOKUP(CONCATENATE(L100),'02. Finalidad'!$O$3:$P$145,2,FALSE)</f>
        <v>DESARROLLO ECONÓMICO</v>
      </c>
      <c r="N100" s="175">
        <v>9</v>
      </c>
      <c r="O100" s="174" t="str">
        <f>VLOOKUP(CONCATENATE(L100,N100),'02. Finalidad'!$O$3:$P$145,2,FALSE)</f>
        <v>OTRAS INDUSTRIAS Y OTROS ASUNTOS ECONÓMICOS</v>
      </c>
      <c r="P100" s="175">
        <v>2</v>
      </c>
      <c r="Q100" s="174" t="str">
        <f>VLOOKUP(CONCATENATE(L100,N100,P100),'02. Finalidad'!$O$3:$P$145,2,FALSE)</f>
        <v>Otras Industrias</v>
      </c>
      <c r="R100" s="176">
        <v>1</v>
      </c>
      <c r="S100" s="174" t="str">
        <f>VLOOKUP('Presupuesto 2015'!R100,'03. Tipo Gasto'!$A$2:$B$4,2,FALSE)</f>
        <v>GASTO CORRIENTE</v>
      </c>
      <c r="T100" s="177">
        <v>1</v>
      </c>
      <c r="U100" s="174" t="str">
        <f>VLOOKUP('Presupuesto 2015'!T100,'04. Fuente Financiamiento'!$A$2:B$14,2,FALSE)</f>
        <v>Recursos Propios</v>
      </c>
      <c r="V100" s="178">
        <v>1</v>
      </c>
      <c r="W100" s="174" t="str">
        <f>VLOOKUP(CONCATENATE(V100),'06. Clasificación Programática'!$F$3:G$32,2,FALSE)</f>
        <v>SUBSIDIOS: SECTOR SOCIAL Y PRIVADO O ENTIDADES FEDERATIVAS Y MUNICIPIOS</v>
      </c>
      <c r="X100" s="178" t="s">
        <v>576</v>
      </c>
      <c r="Y100" s="174" t="str">
        <f>VLOOKUP(CONCATENATE(V100,X100),'06. Clasificación Programática'!$F$3:G$32,2,FALSE)</f>
        <v>Sujetos a Reglas de Operación</v>
      </c>
      <c r="Z100" s="179">
        <v>4</v>
      </c>
      <c r="AA100" s="174" t="str">
        <f>VLOOKUP('Presupuesto 2015'!Z100,'07. Proyectos de Inversión'!$A$2:$B$11,2,FALSE)</f>
        <v>Administración y Promoción del Parque Industrial Guerrero.</v>
      </c>
      <c r="AB100" s="184">
        <v>3</v>
      </c>
      <c r="AC100" s="185">
        <v>7</v>
      </c>
      <c r="AD100" s="184">
        <v>5</v>
      </c>
      <c r="AE100" s="182">
        <v>2</v>
      </c>
      <c r="AF100" s="183" t="str">
        <f t="shared" si="68"/>
        <v>37502</v>
      </c>
      <c r="AG100" s="187" t="str">
        <f>VLOOKUP('Presupuesto 2015'!AF100,'5. COG Guerrero '!$K$2:$L1315,2,FALSE)</f>
        <v>Hospedaje</v>
      </c>
      <c r="AH100" s="184"/>
      <c r="AI100" s="188">
        <v>20000</v>
      </c>
      <c r="AJ100" s="193">
        <f t="shared" si="70"/>
        <v>1666.6666666666667</v>
      </c>
      <c r="AK100" s="194"/>
      <c r="AL100" s="194"/>
      <c r="AM100" s="194">
        <f t="shared" si="67"/>
        <v>1666.6666666666667</v>
      </c>
      <c r="AN100" s="194">
        <f t="shared" si="71"/>
        <v>1666.6666666666667</v>
      </c>
      <c r="AO100" s="194"/>
      <c r="AP100" s="194"/>
      <c r="AQ100" s="194">
        <f t="shared" si="66"/>
        <v>1666.6666666666667</v>
      </c>
      <c r="AR100" s="194">
        <f t="shared" si="72"/>
        <v>1666.6666666666667</v>
      </c>
      <c r="AS100" s="194"/>
      <c r="AT100" s="194"/>
      <c r="AU100" s="194">
        <f t="shared" si="54"/>
        <v>1666.6666666666667</v>
      </c>
      <c r="AV100" s="194">
        <f t="shared" si="73"/>
        <v>1666.6666666666667</v>
      </c>
      <c r="AW100" s="194"/>
      <c r="AX100" s="194"/>
      <c r="AY100" s="194">
        <f t="shared" si="55"/>
        <v>1666.6666666666667</v>
      </c>
      <c r="AZ100" s="194">
        <f t="shared" si="74"/>
        <v>1666.6666666666667</v>
      </c>
      <c r="BA100" s="194"/>
      <c r="BB100" s="194"/>
      <c r="BC100" s="194">
        <f t="shared" si="56"/>
        <v>1666.6666666666667</v>
      </c>
      <c r="BD100" s="194">
        <f t="shared" si="75"/>
        <v>1666.6666666666667</v>
      </c>
      <c r="BE100" s="194"/>
      <c r="BF100" s="194"/>
      <c r="BG100" s="194">
        <f t="shared" si="57"/>
        <v>1666.6666666666667</v>
      </c>
      <c r="BH100" s="194">
        <f t="shared" si="76"/>
        <v>1666.6666666666667</v>
      </c>
      <c r="BI100" s="194"/>
      <c r="BJ100" s="194"/>
      <c r="BK100" s="194">
        <f t="shared" si="58"/>
        <v>1666.6666666666667</v>
      </c>
      <c r="BL100" s="194">
        <f t="shared" si="77"/>
        <v>1666.6666666666667</v>
      </c>
      <c r="BM100" s="194"/>
      <c r="BN100" s="194"/>
      <c r="BO100" s="194">
        <f t="shared" si="59"/>
        <v>1666.6666666666667</v>
      </c>
      <c r="BP100" s="194">
        <f t="shared" si="78"/>
        <v>1666.6666666666667</v>
      </c>
      <c r="BQ100" s="194"/>
      <c r="BR100" s="194"/>
      <c r="BS100" s="194">
        <f t="shared" si="60"/>
        <v>1666.6666666666667</v>
      </c>
      <c r="BT100" s="194">
        <f t="shared" si="79"/>
        <v>1666.6666666666667</v>
      </c>
      <c r="BU100" s="194"/>
      <c r="BV100" s="194"/>
      <c r="BW100" s="194">
        <f t="shared" si="61"/>
        <v>1666.6666666666667</v>
      </c>
      <c r="BX100" s="194">
        <f t="shared" si="80"/>
        <v>1666.6666666666667</v>
      </c>
      <c r="BY100" s="194"/>
      <c r="BZ100" s="194"/>
      <c r="CA100" s="194">
        <f t="shared" si="62"/>
        <v>1666.6666666666667</v>
      </c>
      <c r="CB100" s="194">
        <f t="shared" si="81"/>
        <v>1666.6666666666667</v>
      </c>
      <c r="CC100" s="194"/>
      <c r="CD100" s="194"/>
      <c r="CE100" s="194">
        <f t="shared" si="63"/>
        <v>1666.6666666666667</v>
      </c>
      <c r="CF100" s="194">
        <f t="shared" si="64"/>
        <v>20000</v>
      </c>
      <c r="CG100" s="169">
        <f t="shared" si="65"/>
        <v>20000</v>
      </c>
      <c r="CH100" s="169">
        <f t="shared" si="52"/>
        <v>0</v>
      </c>
      <c r="CJ100" s="169">
        <f t="shared" si="69"/>
        <v>6666.666666666667</v>
      </c>
    </row>
    <row r="101" spans="1:88" hidden="1" x14ac:dyDescent="0.2">
      <c r="A101" s="5">
        <v>5101</v>
      </c>
      <c r="B101" s="5">
        <v>10</v>
      </c>
      <c r="C101" s="5">
        <v>1001</v>
      </c>
      <c r="D101" s="172">
        <v>2</v>
      </c>
      <c r="E101" s="172">
        <v>1</v>
      </c>
      <c r="F101" s="172">
        <v>1</v>
      </c>
      <c r="G101" s="172">
        <v>2</v>
      </c>
      <c r="H101" s="172">
        <v>3</v>
      </c>
      <c r="I101" s="173">
        <v>39</v>
      </c>
      <c r="J101" s="174" t="str">
        <f>VLOOKUP(CONCATENATE(D101,E101,F101,G101,H101,I101),'01. Administrativa'!$O$36:$P434,2,FALSE)</f>
        <v>Fideicomiso Guerrero Industrial</v>
      </c>
      <c r="K101" s="173"/>
      <c r="L101" s="175">
        <v>3</v>
      </c>
      <c r="M101" s="174" t="str">
        <f>VLOOKUP(CONCATENATE(L101),'02. Finalidad'!$O$3:$P$145,2,FALSE)</f>
        <v>DESARROLLO ECONÓMICO</v>
      </c>
      <c r="N101" s="175">
        <v>9</v>
      </c>
      <c r="O101" s="174" t="str">
        <f>VLOOKUP(CONCATENATE(L101,N101),'02. Finalidad'!$O$3:$P$145,2,FALSE)</f>
        <v>OTRAS INDUSTRIAS Y OTROS ASUNTOS ECONÓMICOS</v>
      </c>
      <c r="P101" s="175">
        <v>2</v>
      </c>
      <c r="Q101" s="174" t="str">
        <f>VLOOKUP(CONCATENATE(L101,N101,P101),'02. Finalidad'!$O$3:$P$145,2,FALSE)</f>
        <v>Otras Industrias</v>
      </c>
      <c r="R101" s="176">
        <v>1</v>
      </c>
      <c r="S101" s="174" t="str">
        <f>VLOOKUP('Presupuesto 2015'!R101,'03. Tipo Gasto'!$A$2:$B$4,2,FALSE)</f>
        <v>GASTO CORRIENTE</v>
      </c>
      <c r="T101" s="177">
        <v>1</v>
      </c>
      <c r="U101" s="174" t="str">
        <f>VLOOKUP('Presupuesto 2015'!T101,'04. Fuente Financiamiento'!$A$2:B$14,2,FALSE)</f>
        <v>Recursos Propios</v>
      </c>
      <c r="V101" s="178">
        <v>1</v>
      </c>
      <c r="W101" s="174" t="str">
        <f>VLOOKUP(CONCATENATE(V101),'06. Clasificación Programática'!$F$3:G$32,2,FALSE)</f>
        <v>SUBSIDIOS: SECTOR SOCIAL Y PRIVADO O ENTIDADES FEDERATIVAS Y MUNICIPIOS</v>
      </c>
      <c r="X101" s="178" t="s">
        <v>576</v>
      </c>
      <c r="Y101" s="174" t="str">
        <f>VLOOKUP(CONCATENATE(V101,X101),'06. Clasificación Programática'!$F$3:G$32,2,FALSE)</f>
        <v>Sujetos a Reglas de Operación</v>
      </c>
      <c r="Z101" s="179">
        <v>4</v>
      </c>
      <c r="AA101" s="174" t="str">
        <f>VLOOKUP('Presupuesto 2015'!Z101,'07. Proyectos de Inversión'!$A$2:$B$11,2,FALSE)</f>
        <v>Administración y Promoción del Parque Industrial Guerrero.</v>
      </c>
      <c r="AB101" s="184">
        <v>3</v>
      </c>
      <c r="AC101" s="185">
        <v>7</v>
      </c>
      <c r="AD101" s="184">
        <v>5</v>
      </c>
      <c r="AE101" s="182">
        <v>3</v>
      </c>
      <c r="AF101" s="183" t="str">
        <f t="shared" si="68"/>
        <v>37503</v>
      </c>
      <c r="AG101" s="187" t="str">
        <f>VLOOKUP('Presupuesto 2015'!AF101,'5. COG Guerrero '!$K$2:$L1316,2,FALSE)</f>
        <v>Arrendamiento de vehículos</v>
      </c>
      <c r="AH101" s="184"/>
      <c r="AI101" s="188">
        <v>55000</v>
      </c>
      <c r="AJ101" s="193">
        <f t="shared" si="70"/>
        <v>4583.333333333333</v>
      </c>
      <c r="AK101" s="194"/>
      <c r="AL101" s="194"/>
      <c r="AM101" s="194">
        <f t="shared" si="67"/>
        <v>4583.333333333333</v>
      </c>
      <c r="AN101" s="194">
        <f t="shared" si="71"/>
        <v>4583.333333333333</v>
      </c>
      <c r="AO101" s="194"/>
      <c r="AP101" s="194"/>
      <c r="AQ101" s="194">
        <f t="shared" si="66"/>
        <v>4583.333333333333</v>
      </c>
      <c r="AR101" s="194">
        <f t="shared" si="72"/>
        <v>4583.333333333333</v>
      </c>
      <c r="AS101" s="194"/>
      <c r="AT101" s="194"/>
      <c r="AU101" s="194">
        <f t="shared" si="54"/>
        <v>4583.333333333333</v>
      </c>
      <c r="AV101" s="194">
        <f t="shared" si="73"/>
        <v>4583.333333333333</v>
      </c>
      <c r="AW101" s="194"/>
      <c r="AX101" s="194"/>
      <c r="AY101" s="194">
        <f t="shared" si="55"/>
        <v>4583.333333333333</v>
      </c>
      <c r="AZ101" s="194">
        <f t="shared" si="74"/>
        <v>4583.333333333333</v>
      </c>
      <c r="BA101" s="194"/>
      <c r="BB101" s="194"/>
      <c r="BC101" s="194">
        <f t="shared" si="56"/>
        <v>4583.333333333333</v>
      </c>
      <c r="BD101" s="194">
        <f t="shared" si="75"/>
        <v>4583.333333333333</v>
      </c>
      <c r="BE101" s="194"/>
      <c r="BF101" s="194"/>
      <c r="BG101" s="194">
        <f t="shared" si="57"/>
        <v>4583.333333333333</v>
      </c>
      <c r="BH101" s="194">
        <f t="shared" si="76"/>
        <v>4583.333333333333</v>
      </c>
      <c r="BI101" s="194"/>
      <c r="BJ101" s="194"/>
      <c r="BK101" s="194">
        <f t="shared" si="58"/>
        <v>4583.333333333333</v>
      </c>
      <c r="BL101" s="194">
        <f t="shared" si="77"/>
        <v>4583.333333333333</v>
      </c>
      <c r="BM101" s="194"/>
      <c r="BN101" s="194"/>
      <c r="BO101" s="194">
        <f t="shared" si="59"/>
        <v>4583.333333333333</v>
      </c>
      <c r="BP101" s="194">
        <f t="shared" si="78"/>
        <v>4583.333333333333</v>
      </c>
      <c r="BQ101" s="194"/>
      <c r="BR101" s="194"/>
      <c r="BS101" s="194">
        <f t="shared" si="60"/>
        <v>4583.333333333333</v>
      </c>
      <c r="BT101" s="194">
        <f t="shared" si="79"/>
        <v>4583.333333333333</v>
      </c>
      <c r="BU101" s="194"/>
      <c r="BV101" s="194"/>
      <c r="BW101" s="194">
        <f t="shared" si="61"/>
        <v>4583.333333333333</v>
      </c>
      <c r="BX101" s="194">
        <f t="shared" si="80"/>
        <v>4583.333333333333</v>
      </c>
      <c r="BY101" s="194"/>
      <c r="BZ101" s="194"/>
      <c r="CA101" s="194">
        <f t="shared" si="62"/>
        <v>4583.333333333333</v>
      </c>
      <c r="CB101" s="194">
        <f t="shared" si="81"/>
        <v>4583.333333333333</v>
      </c>
      <c r="CC101" s="194"/>
      <c r="CD101" s="194"/>
      <c r="CE101" s="194">
        <f t="shared" si="63"/>
        <v>4583.333333333333</v>
      </c>
      <c r="CF101" s="194">
        <f t="shared" si="64"/>
        <v>55000.000000000007</v>
      </c>
      <c r="CG101" s="169">
        <f t="shared" si="65"/>
        <v>55000.000000000007</v>
      </c>
      <c r="CH101" s="169">
        <f t="shared" si="52"/>
        <v>0</v>
      </c>
      <c r="CJ101" s="169">
        <f t="shared" si="69"/>
        <v>18333.333333333332</v>
      </c>
    </row>
    <row r="102" spans="1:88" hidden="1" x14ac:dyDescent="0.2">
      <c r="A102" s="5">
        <v>5101</v>
      </c>
      <c r="B102" s="5">
        <v>10</v>
      </c>
      <c r="C102" s="5">
        <v>1003</v>
      </c>
      <c r="D102" s="172">
        <v>2</v>
      </c>
      <c r="E102" s="172">
        <v>1</v>
      </c>
      <c r="F102" s="172">
        <v>1</v>
      </c>
      <c r="G102" s="172">
        <v>2</v>
      </c>
      <c r="H102" s="172">
        <v>3</v>
      </c>
      <c r="I102" s="173">
        <v>39</v>
      </c>
      <c r="J102" s="174" t="str">
        <f>VLOOKUP(CONCATENATE(D102,E102,F102,G102,H102,I102),'01. Administrativa'!$O$36:$P435,2,FALSE)</f>
        <v>Fideicomiso Guerrero Industrial</v>
      </c>
      <c r="K102" s="173"/>
      <c r="L102" s="175">
        <v>3</v>
      </c>
      <c r="M102" s="174" t="str">
        <f>VLOOKUP(CONCATENATE(L102),'02. Finalidad'!$O$3:$P$145,2,FALSE)</f>
        <v>DESARROLLO ECONÓMICO</v>
      </c>
      <c r="N102" s="175">
        <v>9</v>
      </c>
      <c r="O102" s="174" t="str">
        <f>VLOOKUP(CONCATENATE(L102,N102),'02. Finalidad'!$O$3:$P$145,2,FALSE)</f>
        <v>OTRAS INDUSTRIAS Y OTROS ASUNTOS ECONÓMICOS</v>
      </c>
      <c r="P102" s="175">
        <v>2</v>
      </c>
      <c r="Q102" s="174" t="str">
        <f>VLOOKUP(CONCATENATE(L102,N102,P102),'02. Finalidad'!$O$3:$P$145,2,FALSE)</f>
        <v>Otras Industrias</v>
      </c>
      <c r="R102" s="176">
        <v>1</v>
      </c>
      <c r="S102" s="174" t="str">
        <f>VLOOKUP('Presupuesto 2015'!R102,'03. Tipo Gasto'!$A$2:$B$4,2,FALSE)</f>
        <v>GASTO CORRIENTE</v>
      </c>
      <c r="T102" s="177">
        <v>1</v>
      </c>
      <c r="U102" s="174" t="str">
        <f>VLOOKUP('Presupuesto 2015'!T102,'04. Fuente Financiamiento'!$A$2:B$14,2,FALSE)</f>
        <v>Recursos Propios</v>
      </c>
      <c r="V102" s="178">
        <v>1</v>
      </c>
      <c r="W102" s="174" t="str">
        <f>VLOOKUP(CONCATENATE(V102),'06. Clasificación Programática'!$F$3:G$32,2,FALSE)</f>
        <v>SUBSIDIOS: SECTOR SOCIAL Y PRIVADO O ENTIDADES FEDERATIVAS Y MUNICIPIOS</v>
      </c>
      <c r="X102" s="178" t="s">
        <v>576</v>
      </c>
      <c r="Y102" s="174" t="str">
        <f>VLOOKUP(CONCATENATE(V102,X102),'06. Clasificación Programática'!$F$3:G$32,2,FALSE)</f>
        <v>Sujetos a Reglas de Operación</v>
      </c>
      <c r="Z102" s="179">
        <v>4</v>
      </c>
      <c r="AA102" s="174" t="str">
        <f>VLOOKUP('Presupuesto 2015'!Z102,'07. Proyectos de Inversión'!$A$2:$B$11,2,FALSE)</f>
        <v>Administración y Promoción del Parque Industrial Guerrero.</v>
      </c>
      <c r="AB102" s="184">
        <v>3</v>
      </c>
      <c r="AC102" s="185">
        <v>7</v>
      </c>
      <c r="AD102" s="184">
        <v>5</v>
      </c>
      <c r="AE102" s="182">
        <v>4</v>
      </c>
      <c r="AF102" s="183" t="str">
        <f t="shared" si="68"/>
        <v>37504</v>
      </c>
      <c r="AG102" s="187" t="str">
        <f>VLOOKUP('Presupuesto 2015'!AF102,'5. COG Guerrero '!$K$2:$L1317,2,FALSE)</f>
        <v>Pasajes</v>
      </c>
      <c r="AH102" s="184"/>
      <c r="AI102" s="188">
        <v>5000</v>
      </c>
      <c r="AJ102" s="193">
        <v>383.34</v>
      </c>
      <c r="AK102" s="194"/>
      <c r="AL102" s="194">
        <v>200</v>
      </c>
      <c r="AM102" s="194">
        <f t="shared" si="67"/>
        <v>183.33999999999997</v>
      </c>
      <c r="AN102" s="194">
        <v>450</v>
      </c>
      <c r="AO102" s="194"/>
      <c r="AP102" s="194">
        <v>450</v>
      </c>
      <c r="AQ102" s="194">
        <f t="shared" si="66"/>
        <v>0</v>
      </c>
      <c r="AR102" s="194">
        <f t="shared" si="72"/>
        <v>416.66666666666669</v>
      </c>
      <c r="AS102" s="194"/>
      <c r="AT102" s="194"/>
      <c r="AU102" s="194">
        <f t="shared" si="54"/>
        <v>416.66666666666669</v>
      </c>
      <c r="AV102" s="194">
        <f t="shared" si="73"/>
        <v>416.66666666666669</v>
      </c>
      <c r="AW102" s="194"/>
      <c r="AX102" s="194"/>
      <c r="AY102" s="194">
        <f t="shared" si="55"/>
        <v>416.66666666666669</v>
      </c>
      <c r="AZ102" s="194">
        <f t="shared" si="74"/>
        <v>416.66666666666669</v>
      </c>
      <c r="BA102" s="194"/>
      <c r="BB102" s="194"/>
      <c r="BC102" s="194">
        <f t="shared" si="56"/>
        <v>416.66666666666669</v>
      </c>
      <c r="BD102" s="194">
        <f t="shared" si="75"/>
        <v>416.66666666666669</v>
      </c>
      <c r="BE102" s="194"/>
      <c r="BF102" s="194"/>
      <c r="BG102" s="194">
        <f t="shared" si="57"/>
        <v>416.66666666666669</v>
      </c>
      <c r="BH102" s="194">
        <f t="shared" si="76"/>
        <v>416.66666666666669</v>
      </c>
      <c r="BI102" s="194"/>
      <c r="BJ102" s="194"/>
      <c r="BK102" s="194">
        <f t="shared" si="58"/>
        <v>416.66666666666669</v>
      </c>
      <c r="BL102" s="194">
        <f t="shared" si="77"/>
        <v>416.66666666666669</v>
      </c>
      <c r="BM102" s="194"/>
      <c r="BN102" s="194"/>
      <c r="BO102" s="194">
        <f t="shared" si="59"/>
        <v>416.66666666666669</v>
      </c>
      <c r="BP102" s="194">
        <f t="shared" si="78"/>
        <v>416.66666666666669</v>
      </c>
      <c r="BQ102" s="194">
        <v>14</v>
      </c>
      <c r="BR102" s="194"/>
      <c r="BS102" s="194">
        <f t="shared" si="60"/>
        <v>402.66666666666669</v>
      </c>
      <c r="BT102" s="194">
        <f t="shared" si="79"/>
        <v>416.66666666666669</v>
      </c>
      <c r="BU102" s="194"/>
      <c r="BV102" s="194"/>
      <c r="BW102" s="194">
        <f t="shared" si="61"/>
        <v>416.66666666666669</v>
      </c>
      <c r="BX102" s="194">
        <f t="shared" si="80"/>
        <v>416.66666666666669</v>
      </c>
      <c r="BY102" s="194"/>
      <c r="BZ102" s="194"/>
      <c r="CA102" s="194">
        <f t="shared" si="62"/>
        <v>416.66666666666669</v>
      </c>
      <c r="CB102" s="194">
        <f t="shared" si="81"/>
        <v>416.66666666666669</v>
      </c>
      <c r="CC102" s="194"/>
      <c r="CD102" s="194"/>
      <c r="CE102" s="194">
        <f t="shared" si="63"/>
        <v>416.66666666666669</v>
      </c>
      <c r="CF102" s="194">
        <f t="shared" si="64"/>
        <v>4336.0066666666662</v>
      </c>
      <c r="CG102" s="169">
        <f t="shared" si="65"/>
        <v>5000.0066666666671</v>
      </c>
      <c r="CH102" s="169">
        <f t="shared" si="52"/>
        <v>-664.00000000000091</v>
      </c>
      <c r="CJ102" s="169">
        <f t="shared" si="69"/>
        <v>1666.6733333333334</v>
      </c>
    </row>
    <row r="103" spans="1:88" hidden="1" x14ac:dyDescent="0.2">
      <c r="A103" s="221"/>
      <c r="B103" s="221"/>
      <c r="C103" s="221"/>
      <c r="D103" s="172">
        <v>2</v>
      </c>
      <c r="E103" s="172">
        <v>1</v>
      </c>
      <c r="F103" s="172">
        <v>1</v>
      </c>
      <c r="G103" s="172">
        <v>2</v>
      </c>
      <c r="H103" s="172">
        <v>3</v>
      </c>
      <c r="I103" s="173">
        <v>39</v>
      </c>
      <c r="J103" s="174" t="str">
        <f>VLOOKUP(CONCATENATE(D103,E103,F103,G103,H103,I103),'01. Administrativa'!$O$36:$P436,2,FALSE)</f>
        <v>Fideicomiso Guerrero Industrial</v>
      </c>
      <c r="K103" s="222"/>
      <c r="L103" s="175">
        <v>3</v>
      </c>
      <c r="M103" s="174" t="str">
        <f>VLOOKUP(CONCATENATE(L103),'02. Finalidad'!$O$3:$P$145,2,FALSE)</f>
        <v>DESARROLLO ECONÓMICO</v>
      </c>
      <c r="N103" s="175">
        <v>9</v>
      </c>
      <c r="O103" s="174" t="str">
        <f>VLOOKUP(CONCATENATE(L103,N103),'02. Finalidad'!$O$3:$P$145,2,FALSE)</f>
        <v>OTRAS INDUSTRIAS Y OTROS ASUNTOS ECONÓMICOS</v>
      </c>
      <c r="P103" s="175">
        <v>2</v>
      </c>
      <c r="Q103" s="174" t="str">
        <f>VLOOKUP(CONCATENATE(L103,N103,P103),'02. Finalidad'!$O$3:$P$145,2,FALSE)</f>
        <v>Otras Industrias</v>
      </c>
      <c r="R103" s="176">
        <v>1</v>
      </c>
      <c r="S103" s="174" t="str">
        <f>VLOOKUP('Presupuesto 2015'!R103,'03. Tipo Gasto'!$A$2:$B$4,2,FALSE)</f>
        <v>GASTO CORRIENTE</v>
      </c>
      <c r="T103" s="177">
        <v>2</v>
      </c>
      <c r="U103" s="174" t="str">
        <f>VLOOKUP('Presupuesto 2015'!T103,'04. Fuente Financiamiento'!$A$2:B$14,2,FALSE)</f>
        <v>SEFINA</v>
      </c>
      <c r="V103" s="178">
        <v>1</v>
      </c>
      <c r="W103" s="174" t="str">
        <f>VLOOKUP(CONCATENATE(V103),'06. Clasificación Programática'!$F$3:G$32,2,FALSE)</f>
        <v>SUBSIDIOS: SECTOR SOCIAL Y PRIVADO O ENTIDADES FEDERATIVAS Y MUNICIPIOS</v>
      </c>
      <c r="X103" s="178" t="s">
        <v>576</v>
      </c>
      <c r="Y103" s="174" t="str">
        <f>VLOOKUP(CONCATENATE(V103,X103),'06. Clasificación Programática'!$F$3:G$32,2,FALSE)</f>
        <v>Sujetos a Reglas de Operación</v>
      </c>
      <c r="Z103" s="179">
        <v>4</v>
      </c>
      <c r="AA103" s="174" t="str">
        <f>VLOOKUP('Presupuesto 2015'!Z103,'07. Proyectos de Inversión'!$A$2:$B$11,2,FALSE)</f>
        <v>Administración y Promoción del Parque Industrial Guerrero.</v>
      </c>
      <c r="AB103" s="184">
        <v>3</v>
      </c>
      <c r="AC103" s="185">
        <v>7</v>
      </c>
      <c r="AD103" s="184">
        <v>9</v>
      </c>
      <c r="AE103" s="182">
        <v>1</v>
      </c>
      <c r="AF103" s="183" t="str">
        <f t="shared" si="68"/>
        <v>37901</v>
      </c>
      <c r="AG103" s="187" t="str">
        <f>VLOOKUP('Presupuesto 2015'!AF103,'5. COG Guerrero '!$K$2:$L1318,2,FALSE)</f>
        <v>Peaje</v>
      </c>
      <c r="AH103" s="223"/>
      <c r="AI103" s="188">
        <v>2100</v>
      </c>
      <c r="AJ103" s="193"/>
      <c r="AK103" s="194"/>
      <c r="AL103" s="194"/>
      <c r="AM103" s="194"/>
      <c r="AN103" s="194"/>
      <c r="AO103" s="194"/>
      <c r="AP103" s="194"/>
      <c r="AQ103" s="194"/>
      <c r="AR103" s="194">
        <v>1300</v>
      </c>
      <c r="AS103" s="194"/>
      <c r="AT103" s="194">
        <v>1284</v>
      </c>
      <c r="AU103" s="194">
        <f t="shared" si="54"/>
        <v>16</v>
      </c>
      <c r="AV103" s="194">
        <v>800</v>
      </c>
      <c r="AW103" s="194"/>
      <c r="AX103" s="194">
        <v>770</v>
      </c>
      <c r="AY103" s="194">
        <f t="shared" si="55"/>
        <v>30</v>
      </c>
      <c r="AZ103" s="194"/>
      <c r="BA103" s="194"/>
      <c r="BB103" s="194"/>
      <c r="BC103" s="194">
        <f t="shared" si="56"/>
        <v>0</v>
      </c>
      <c r="BD103" s="194"/>
      <c r="BE103" s="194"/>
      <c r="BF103" s="194"/>
      <c r="BG103" s="194">
        <f t="shared" si="57"/>
        <v>0</v>
      </c>
      <c r="BH103" s="194"/>
      <c r="BI103" s="194">
        <v>1110</v>
      </c>
      <c r="BJ103" s="194"/>
      <c r="BK103" s="194">
        <f t="shared" si="58"/>
        <v>-1110</v>
      </c>
      <c r="BL103" s="194">
        <v>1009</v>
      </c>
      <c r="BM103" s="194"/>
      <c r="BN103" s="194"/>
      <c r="BO103" s="194">
        <f t="shared" si="59"/>
        <v>1009</v>
      </c>
      <c r="BP103" s="194"/>
      <c r="BQ103" s="194">
        <v>75</v>
      </c>
      <c r="BR103" s="194"/>
      <c r="BS103" s="194">
        <f t="shared" si="60"/>
        <v>-75</v>
      </c>
      <c r="BT103" s="194"/>
      <c r="BU103" s="194"/>
      <c r="BV103" s="194"/>
      <c r="BW103" s="194">
        <f t="shared" si="61"/>
        <v>0</v>
      </c>
      <c r="BX103" s="194"/>
      <c r="BY103" s="194"/>
      <c r="BZ103" s="194"/>
      <c r="CA103" s="194">
        <f t="shared" si="62"/>
        <v>0</v>
      </c>
      <c r="CB103" s="194"/>
      <c r="CC103" s="194"/>
      <c r="CD103" s="194"/>
      <c r="CE103" s="194">
        <f t="shared" si="63"/>
        <v>0</v>
      </c>
      <c r="CF103" s="194">
        <f t="shared" si="64"/>
        <v>-130</v>
      </c>
      <c r="CG103" s="169">
        <f t="shared" si="65"/>
        <v>3109</v>
      </c>
      <c r="CH103" s="169">
        <f t="shared" si="52"/>
        <v>-3239</v>
      </c>
      <c r="CJ103" s="169">
        <f t="shared" si="69"/>
        <v>2100</v>
      </c>
    </row>
    <row r="104" spans="1:88" hidden="1" x14ac:dyDescent="0.2">
      <c r="D104" s="172">
        <v>2</v>
      </c>
      <c r="E104" s="172">
        <v>1</v>
      </c>
      <c r="F104" s="172">
        <v>1</v>
      </c>
      <c r="G104" s="172">
        <v>2</v>
      </c>
      <c r="H104" s="172">
        <v>3</v>
      </c>
      <c r="I104" s="173">
        <v>39</v>
      </c>
      <c r="J104" s="174" t="str">
        <f>VLOOKUP(CONCATENATE(D104,E104,F104,G104,H104,I104),'01. Administrativa'!$O$36:$P437,2,FALSE)</f>
        <v>Fideicomiso Guerrero Industrial</v>
      </c>
      <c r="K104" s="173"/>
      <c r="L104" s="175">
        <v>3</v>
      </c>
      <c r="M104" s="174" t="str">
        <f>VLOOKUP(CONCATENATE(L104),'02. Finalidad'!$O$3:$P$145,2,FALSE)</f>
        <v>DESARROLLO ECONÓMICO</v>
      </c>
      <c r="N104" s="175">
        <v>9</v>
      </c>
      <c r="O104" s="174" t="str">
        <f>VLOOKUP(CONCATENATE(L104,N104),'02. Finalidad'!$O$3:$P$145,2,FALSE)</f>
        <v>OTRAS INDUSTRIAS Y OTROS ASUNTOS ECONÓMICOS</v>
      </c>
      <c r="P104" s="175">
        <v>2</v>
      </c>
      <c r="Q104" s="174" t="str">
        <f>VLOOKUP(CONCATENATE(L104,N104,P104),'02. Finalidad'!$O$3:$P$145,2,FALSE)</f>
        <v>Otras Industrias</v>
      </c>
      <c r="R104" s="176">
        <v>1</v>
      </c>
      <c r="S104" s="174" t="str">
        <f>VLOOKUP('Presupuesto 2015'!R104,'03. Tipo Gasto'!$A$2:$B$4,2,FALSE)</f>
        <v>GASTO CORRIENTE</v>
      </c>
      <c r="T104" s="177">
        <v>1</v>
      </c>
      <c r="U104" s="174" t="str">
        <f>VLOOKUP('Presupuesto 2015'!T104,'04. Fuente Financiamiento'!$A$2:B$14,2,FALSE)</f>
        <v>Recursos Propios</v>
      </c>
      <c r="V104" s="178">
        <v>1</v>
      </c>
      <c r="W104" s="174" t="str">
        <f>VLOOKUP(CONCATENATE(V104),'06. Clasificación Programática'!$F$3:G$32,2,FALSE)</f>
        <v>SUBSIDIOS: SECTOR SOCIAL Y PRIVADO O ENTIDADES FEDERATIVAS Y MUNICIPIOS</v>
      </c>
      <c r="X104" s="178" t="s">
        <v>576</v>
      </c>
      <c r="Y104" s="174" t="str">
        <f>VLOOKUP(CONCATENATE(V104,X104),'06. Clasificación Programática'!$F$3:G$32,2,FALSE)</f>
        <v>Sujetos a Reglas de Operación</v>
      </c>
      <c r="Z104" s="179">
        <v>4</v>
      </c>
      <c r="AA104" s="174" t="str">
        <f>VLOOKUP('Presupuesto 2015'!Z104,'07. Proyectos de Inversión'!$A$2:$B$11,2,FALSE)</f>
        <v>Administración y Promoción del Parque Industrial Guerrero.</v>
      </c>
      <c r="AB104" s="184">
        <v>3</v>
      </c>
      <c r="AC104" s="185">
        <v>9</v>
      </c>
      <c r="AD104" s="184">
        <v>5</v>
      </c>
      <c r="AE104" s="182">
        <v>2</v>
      </c>
      <c r="AF104" s="183" t="str">
        <f t="shared" si="68"/>
        <v>39502</v>
      </c>
      <c r="AG104" s="187" t="str">
        <f>VLOOKUP('Presupuesto 2015'!AF104,'5. COG Guerrero '!$K$2:$L1318,2,FALSE)</f>
        <v>Recargos y Actualizaciones</v>
      </c>
      <c r="AH104" s="184"/>
      <c r="AI104" s="188">
        <v>20000</v>
      </c>
      <c r="AJ104" s="193">
        <v>9488</v>
      </c>
      <c r="AK104" s="194"/>
      <c r="AL104" s="194"/>
      <c r="AM104" s="194">
        <f t="shared" si="67"/>
        <v>9488</v>
      </c>
      <c r="AN104" s="194">
        <f>AI104/2</f>
        <v>10000</v>
      </c>
      <c r="AO104" s="194"/>
      <c r="AP104" s="194">
        <v>8098</v>
      </c>
      <c r="AQ104" s="194">
        <f t="shared" si="66"/>
        <v>1902</v>
      </c>
      <c r="AR104" s="194">
        <v>0</v>
      </c>
      <c r="AS104" s="194"/>
      <c r="AT104" s="194"/>
      <c r="AU104" s="194">
        <f t="shared" si="54"/>
        <v>0</v>
      </c>
      <c r="AV104" s="194">
        <v>512</v>
      </c>
      <c r="AW104" s="194"/>
      <c r="AX104" s="194">
        <v>512</v>
      </c>
      <c r="AY104" s="194">
        <f t="shared" si="55"/>
        <v>0</v>
      </c>
      <c r="AZ104" s="194"/>
      <c r="BA104" s="194"/>
      <c r="BB104" s="194">
        <v>25508</v>
      </c>
      <c r="BC104" s="194">
        <f t="shared" si="56"/>
        <v>-25508</v>
      </c>
      <c r="BD104" s="194">
        <v>0</v>
      </c>
      <c r="BE104" s="194"/>
      <c r="BF104" s="194"/>
      <c r="BG104" s="194">
        <f t="shared" si="57"/>
        <v>0</v>
      </c>
      <c r="BH104" s="194">
        <v>0</v>
      </c>
      <c r="BI104" s="194"/>
      <c r="BJ104" s="194"/>
      <c r="BK104" s="194">
        <f t="shared" si="58"/>
        <v>0</v>
      </c>
      <c r="BL104" s="194">
        <v>0</v>
      </c>
      <c r="BM104" s="194"/>
      <c r="BN104" s="194"/>
      <c r="BO104" s="194">
        <f t="shared" si="59"/>
        <v>0</v>
      </c>
      <c r="BP104" s="194">
        <v>0</v>
      </c>
      <c r="BQ104" s="194"/>
      <c r="BR104" s="194"/>
      <c r="BS104" s="194">
        <f t="shared" si="60"/>
        <v>0</v>
      </c>
      <c r="BT104" s="194">
        <v>0</v>
      </c>
      <c r="BU104" s="194"/>
      <c r="BV104" s="194"/>
      <c r="BW104" s="194">
        <f t="shared" si="61"/>
        <v>0</v>
      </c>
      <c r="BX104" s="194">
        <v>0</v>
      </c>
      <c r="BY104" s="194"/>
      <c r="BZ104" s="194"/>
      <c r="CA104" s="194">
        <f t="shared" si="62"/>
        <v>0</v>
      </c>
      <c r="CB104" s="194">
        <v>0</v>
      </c>
      <c r="CC104" s="194"/>
      <c r="CD104" s="194"/>
      <c r="CE104" s="194">
        <f t="shared" si="63"/>
        <v>0</v>
      </c>
      <c r="CF104" s="194">
        <f t="shared" si="64"/>
        <v>-14118</v>
      </c>
      <c r="CG104" s="224">
        <f t="shared" si="65"/>
        <v>20000</v>
      </c>
      <c r="CH104" s="169">
        <f t="shared" si="52"/>
        <v>-34118</v>
      </c>
      <c r="CJ104" s="169">
        <f t="shared" si="69"/>
        <v>20000</v>
      </c>
    </row>
    <row r="105" spans="1:88" hidden="1" x14ac:dyDescent="0.2">
      <c r="A105" s="5">
        <v>5101</v>
      </c>
      <c r="B105" s="5">
        <v>10</v>
      </c>
      <c r="C105" s="5">
        <v>1005</v>
      </c>
      <c r="D105" s="172">
        <v>2</v>
      </c>
      <c r="E105" s="172">
        <v>1</v>
      </c>
      <c r="F105" s="172">
        <v>1</v>
      </c>
      <c r="G105" s="172">
        <v>2</v>
      </c>
      <c r="H105" s="172">
        <v>3</v>
      </c>
      <c r="I105" s="173">
        <v>39</v>
      </c>
      <c r="J105" s="174" t="str">
        <f>VLOOKUP(CONCATENATE(D105,E105,F105,G105,H105,I105),'01. Administrativa'!$O$36:$P438,2,FALSE)</f>
        <v>Fideicomiso Guerrero Industrial</v>
      </c>
      <c r="K105" s="173"/>
      <c r="L105" s="175">
        <v>3</v>
      </c>
      <c r="M105" s="174" t="str">
        <f>VLOOKUP(CONCATENATE(L105),'02. Finalidad'!$O$3:$P$145,2,FALSE)</f>
        <v>DESARROLLO ECONÓMICO</v>
      </c>
      <c r="N105" s="175">
        <v>9</v>
      </c>
      <c r="O105" s="174" t="str">
        <f>VLOOKUP(CONCATENATE(L105,N105),'02. Finalidad'!$O$3:$P$145,2,FALSE)</f>
        <v>OTRAS INDUSTRIAS Y OTROS ASUNTOS ECONÓMICOS</v>
      </c>
      <c r="P105" s="175">
        <v>2</v>
      </c>
      <c r="Q105" s="174" t="str">
        <f>VLOOKUP(CONCATENATE(L105,N105,P105),'02. Finalidad'!$O$3:$P$145,2,FALSE)</f>
        <v>Otras Industrias</v>
      </c>
      <c r="R105" s="176">
        <v>1</v>
      </c>
      <c r="S105" s="174" t="str">
        <f>VLOOKUP('Presupuesto 2015'!R105,'03. Tipo Gasto'!$A$2:$B$4,2,FALSE)</f>
        <v>GASTO CORRIENTE</v>
      </c>
      <c r="T105" s="177">
        <v>1</v>
      </c>
      <c r="U105" s="174" t="str">
        <f>VLOOKUP('Presupuesto 2015'!T105,'04. Fuente Financiamiento'!$A$2:B$14,2,FALSE)</f>
        <v>Recursos Propios</v>
      </c>
      <c r="V105" s="178">
        <v>1</v>
      </c>
      <c r="W105" s="174" t="str">
        <f>VLOOKUP(CONCATENATE(V105),'06. Clasificación Programática'!$F$3:G$32,2,FALSE)</f>
        <v>SUBSIDIOS: SECTOR SOCIAL Y PRIVADO O ENTIDADES FEDERATIVAS Y MUNICIPIOS</v>
      </c>
      <c r="X105" s="178" t="s">
        <v>576</v>
      </c>
      <c r="Y105" s="174" t="str">
        <f>VLOOKUP(CONCATENATE(V105,X105),'06. Clasificación Programática'!$F$3:G$32,2,FALSE)</f>
        <v>Sujetos a Reglas de Operación</v>
      </c>
      <c r="Z105" s="179">
        <v>4</v>
      </c>
      <c r="AA105" s="174" t="str">
        <f>VLOOKUP('Presupuesto 2015'!Z105,'07. Proyectos de Inversión'!$A$2:$B$11,2,FALSE)</f>
        <v>Administración y Promoción del Parque Industrial Guerrero.</v>
      </c>
      <c r="AB105" s="184">
        <v>3</v>
      </c>
      <c r="AC105" s="185">
        <v>9</v>
      </c>
      <c r="AD105" s="184">
        <v>9</v>
      </c>
      <c r="AE105" s="182">
        <v>1</v>
      </c>
      <c r="AF105" s="183" t="str">
        <f t="shared" si="68"/>
        <v>39901</v>
      </c>
      <c r="AG105" s="187" t="str">
        <f>VLOOKUP('Presupuesto 2015'!AF105,'5. COG Guerrero '!$K$2:$L1318,2,FALSE)</f>
        <v>Diversos</v>
      </c>
      <c r="AH105" s="184"/>
      <c r="AI105" s="188">
        <v>16000</v>
      </c>
      <c r="AJ105" s="193">
        <f t="shared" si="70"/>
        <v>1333.3333333333333</v>
      </c>
      <c r="AK105" s="194"/>
      <c r="AL105" s="194"/>
      <c r="AM105" s="194">
        <f t="shared" si="67"/>
        <v>1333.3333333333333</v>
      </c>
      <c r="AN105" s="194">
        <f t="shared" si="71"/>
        <v>1333.3333333333333</v>
      </c>
      <c r="AO105" s="194"/>
      <c r="AP105" s="194"/>
      <c r="AQ105" s="194">
        <f t="shared" si="66"/>
        <v>1333.3333333333333</v>
      </c>
      <c r="AR105" s="194">
        <f t="shared" si="72"/>
        <v>1333.3333333333333</v>
      </c>
      <c r="AS105" s="194"/>
      <c r="AT105" s="194"/>
      <c r="AU105" s="194">
        <f t="shared" si="54"/>
        <v>1333.3333333333333</v>
      </c>
      <c r="AV105" s="194">
        <f t="shared" si="73"/>
        <v>1333.3333333333333</v>
      </c>
      <c r="AW105" s="194"/>
      <c r="AX105" s="194"/>
      <c r="AY105" s="194">
        <f t="shared" si="55"/>
        <v>1333.3333333333333</v>
      </c>
      <c r="AZ105" s="194">
        <f t="shared" si="74"/>
        <v>1333.3333333333333</v>
      </c>
      <c r="BA105" s="194"/>
      <c r="BB105" s="194"/>
      <c r="BC105" s="194">
        <f t="shared" si="56"/>
        <v>1333.3333333333333</v>
      </c>
      <c r="BD105" s="194">
        <f t="shared" si="75"/>
        <v>1333.3333333333333</v>
      </c>
      <c r="BE105" s="194"/>
      <c r="BF105" s="194"/>
      <c r="BG105" s="194">
        <f t="shared" si="57"/>
        <v>1333.3333333333333</v>
      </c>
      <c r="BH105" s="194">
        <f t="shared" si="76"/>
        <v>1333.3333333333333</v>
      </c>
      <c r="BI105" s="194">
        <v>10943.39</v>
      </c>
      <c r="BJ105" s="194"/>
      <c r="BK105" s="194">
        <f t="shared" si="58"/>
        <v>-9610.0566666666655</v>
      </c>
      <c r="BL105" s="194">
        <f t="shared" si="77"/>
        <v>1333.3333333333333</v>
      </c>
      <c r="BM105" s="194"/>
      <c r="BN105" s="194"/>
      <c r="BO105" s="194">
        <f t="shared" si="59"/>
        <v>1333.3333333333333</v>
      </c>
      <c r="BP105" s="194">
        <f t="shared" si="78"/>
        <v>1333.3333333333333</v>
      </c>
      <c r="BQ105" s="194"/>
      <c r="BR105" s="194"/>
      <c r="BS105" s="194">
        <f t="shared" si="60"/>
        <v>1333.3333333333333</v>
      </c>
      <c r="BT105" s="194">
        <f t="shared" si="79"/>
        <v>1333.3333333333333</v>
      </c>
      <c r="BU105" s="194"/>
      <c r="BV105" s="194"/>
      <c r="BW105" s="194">
        <f t="shared" si="61"/>
        <v>1333.3333333333333</v>
      </c>
      <c r="BX105" s="194">
        <f t="shared" si="80"/>
        <v>1333.3333333333333</v>
      </c>
      <c r="BY105" s="194"/>
      <c r="BZ105" s="194"/>
      <c r="CA105" s="194">
        <f t="shared" si="62"/>
        <v>1333.3333333333333</v>
      </c>
      <c r="CB105" s="194">
        <f t="shared" si="81"/>
        <v>1333.3333333333333</v>
      </c>
      <c r="CC105" s="194"/>
      <c r="CD105" s="194"/>
      <c r="CE105" s="194">
        <f t="shared" si="63"/>
        <v>1333.3333333333333</v>
      </c>
      <c r="CF105" s="194">
        <f t="shared" si="64"/>
        <v>5056.6099999999997</v>
      </c>
      <c r="CG105" s="169">
        <f t="shared" si="65"/>
        <v>16000.000000000002</v>
      </c>
      <c r="CH105" s="169">
        <f t="shared" si="52"/>
        <v>-10943.390000000003</v>
      </c>
      <c r="CJ105" s="169">
        <f t="shared" si="69"/>
        <v>5333.333333333333</v>
      </c>
    </row>
    <row r="106" spans="1:88" hidden="1" x14ac:dyDescent="0.2">
      <c r="A106" s="5">
        <v>5101</v>
      </c>
      <c r="B106" s="5">
        <v>10</v>
      </c>
      <c r="C106" s="5">
        <v>1006</v>
      </c>
      <c r="D106" s="172">
        <v>2</v>
      </c>
      <c r="E106" s="172">
        <v>1</v>
      </c>
      <c r="F106" s="172">
        <v>1</v>
      </c>
      <c r="G106" s="172">
        <v>2</v>
      </c>
      <c r="H106" s="172">
        <v>3</v>
      </c>
      <c r="I106" s="173">
        <v>39</v>
      </c>
      <c r="J106" s="174" t="str">
        <f>VLOOKUP(CONCATENATE(D106,E106,F106,G106,H106,I106),'01. Administrativa'!$O$36:$P439,2,FALSE)</f>
        <v>Fideicomiso Guerrero Industrial</v>
      </c>
      <c r="K106" s="173"/>
      <c r="L106" s="175">
        <v>3</v>
      </c>
      <c r="M106" s="174" t="str">
        <f>VLOOKUP(CONCATENATE(L106),'02. Finalidad'!$O$3:$P$145,2,FALSE)</f>
        <v>DESARROLLO ECONÓMICO</v>
      </c>
      <c r="N106" s="175">
        <v>9</v>
      </c>
      <c r="O106" s="174" t="str">
        <f>VLOOKUP(CONCATENATE(L106,N106),'02. Finalidad'!$O$3:$P$145,2,FALSE)</f>
        <v>OTRAS INDUSTRIAS Y OTROS ASUNTOS ECONÓMICOS</v>
      </c>
      <c r="P106" s="175">
        <v>2</v>
      </c>
      <c r="Q106" s="174" t="str">
        <f>VLOOKUP(CONCATENATE(L106,N106,P106),'02. Finalidad'!$O$3:$P$145,2,FALSE)</f>
        <v>Otras Industrias</v>
      </c>
      <c r="R106" s="176">
        <v>1</v>
      </c>
      <c r="S106" s="174" t="str">
        <f>VLOOKUP('Presupuesto 2015'!R106,'03. Tipo Gasto'!$A$2:$B$4,2,FALSE)</f>
        <v>GASTO CORRIENTE</v>
      </c>
      <c r="T106" s="177">
        <v>1</v>
      </c>
      <c r="U106" s="174" t="str">
        <f>VLOOKUP('Presupuesto 2015'!T106,'04. Fuente Financiamiento'!$A$2:B$14,2,FALSE)</f>
        <v>Recursos Propios</v>
      </c>
      <c r="V106" s="178">
        <v>1</v>
      </c>
      <c r="W106" s="174" t="str">
        <f>VLOOKUP(CONCATENATE(V106),'06. Clasificación Programática'!$F$3:G$32,2,FALSE)</f>
        <v>SUBSIDIOS: SECTOR SOCIAL Y PRIVADO O ENTIDADES FEDERATIVAS Y MUNICIPIOS</v>
      </c>
      <c r="X106" s="178" t="s">
        <v>576</v>
      </c>
      <c r="Y106" s="174" t="str">
        <f>VLOOKUP(CONCATENATE(V106,X106),'06. Clasificación Programática'!$F$3:G$32,2,FALSE)</f>
        <v>Sujetos a Reglas de Operación</v>
      </c>
      <c r="Z106" s="179">
        <v>4</v>
      </c>
      <c r="AA106" s="174" t="str">
        <f>VLOOKUP('Presupuesto 2015'!Z106,'07. Proyectos de Inversión'!$A$2:$B$11,2,FALSE)</f>
        <v>Administración y Promoción del Parque Industrial Guerrero.</v>
      </c>
      <c r="AB106" s="184">
        <v>2</v>
      </c>
      <c r="AC106" s="185">
        <v>4</v>
      </c>
      <c r="AD106" s="184">
        <v>7</v>
      </c>
      <c r="AE106" s="182">
        <v>1</v>
      </c>
      <c r="AF106" s="183" t="str">
        <f t="shared" si="68"/>
        <v>24701</v>
      </c>
      <c r="AG106" s="187" t="str">
        <f>VLOOKUP('Presupuesto 2015'!AF106,'5. COG Guerrero '!$K$2:$L1319,2,FALSE)</f>
        <v>ARTICULOS METALICOS PARA LA CONSTRUCCION</v>
      </c>
      <c r="AH106" s="184"/>
      <c r="AI106" s="188">
        <v>84000</v>
      </c>
      <c r="AJ106" s="193">
        <f t="shared" si="70"/>
        <v>7000</v>
      </c>
      <c r="AK106" s="194"/>
      <c r="AL106" s="194"/>
      <c r="AM106" s="194">
        <f t="shared" si="67"/>
        <v>7000</v>
      </c>
      <c r="AN106" s="194">
        <f t="shared" si="71"/>
        <v>7000</v>
      </c>
      <c r="AO106" s="194"/>
      <c r="AP106" s="194"/>
      <c r="AQ106" s="194">
        <f t="shared" si="66"/>
        <v>7000</v>
      </c>
      <c r="AR106" s="194">
        <f t="shared" si="72"/>
        <v>7000</v>
      </c>
      <c r="AS106" s="194"/>
      <c r="AT106" s="194"/>
      <c r="AU106" s="194">
        <f t="shared" si="54"/>
        <v>7000</v>
      </c>
      <c r="AV106" s="194">
        <f t="shared" si="73"/>
        <v>7000</v>
      </c>
      <c r="AW106" s="194"/>
      <c r="AX106" s="194"/>
      <c r="AY106" s="194">
        <f t="shared" si="55"/>
        <v>7000</v>
      </c>
      <c r="AZ106" s="194">
        <f t="shared" si="74"/>
        <v>7000</v>
      </c>
      <c r="BA106" s="194"/>
      <c r="BB106" s="194"/>
      <c r="BC106" s="194">
        <f t="shared" si="56"/>
        <v>7000</v>
      </c>
      <c r="BD106" s="194">
        <f t="shared" si="75"/>
        <v>7000</v>
      </c>
      <c r="BE106" s="194"/>
      <c r="BF106" s="194"/>
      <c r="BG106" s="194">
        <f t="shared" si="57"/>
        <v>7000</v>
      </c>
      <c r="BH106" s="194">
        <f t="shared" si="76"/>
        <v>7000</v>
      </c>
      <c r="BI106" s="194"/>
      <c r="BJ106" s="194"/>
      <c r="BK106" s="194">
        <f t="shared" si="58"/>
        <v>7000</v>
      </c>
      <c r="BL106" s="194">
        <f t="shared" si="77"/>
        <v>7000</v>
      </c>
      <c r="BM106" s="194"/>
      <c r="BN106" s="194"/>
      <c r="BO106" s="194">
        <f t="shared" si="59"/>
        <v>7000</v>
      </c>
      <c r="BP106" s="194">
        <f t="shared" si="78"/>
        <v>7000</v>
      </c>
      <c r="BQ106" s="194"/>
      <c r="BR106" s="194"/>
      <c r="BS106" s="194">
        <f t="shared" si="60"/>
        <v>7000</v>
      </c>
      <c r="BT106" s="194">
        <f t="shared" si="79"/>
        <v>7000</v>
      </c>
      <c r="BU106" s="194"/>
      <c r="BV106" s="194"/>
      <c r="BW106" s="194">
        <f t="shared" si="61"/>
        <v>7000</v>
      </c>
      <c r="BX106" s="194">
        <f t="shared" si="80"/>
        <v>7000</v>
      </c>
      <c r="BY106" s="194"/>
      <c r="BZ106" s="194"/>
      <c r="CA106" s="194">
        <f t="shared" si="62"/>
        <v>7000</v>
      </c>
      <c r="CB106" s="194">
        <f t="shared" si="81"/>
        <v>7000</v>
      </c>
      <c r="CC106" s="194"/>
      <c r="CD106" s="194"/>
      <c r="CE106" s="194">
        <f t="shared" si="63"/>
        <v>7000</v>
      </c>
      <c r="CF106" s="194">
        <f t="shared" si="64"/>
        <v>84000</v>
      </c>
      <c r="CG106" s="169">
        <f t="shared" si="65"/>
        <v>84000</v>
      </c>
      <c r="CH106" s="169">
        <f t="shared" si="52"/>
        <v>0</v>
      </c>
      <c r="CJ106" s="169">
        <f t="shared" si="69"/>
        <v>28000</v>
      </c>
    </row>
    <row r="107" spans="1:88" hidden="1" x14ac:dyDescent="0.2">
      <c r="A107" s="5">
        <v>5101</v>
      </c>
      <c r="B107" s="5">
        <v>10</v>
      </c>
      <c r="C107" s="5">
        <v>1008</v>
      </c>
      <c r="D107" s="172">
        <v>2</v>
      </c>
      <c r="E107" s="172">
        <v>1</v>
      </c>
      <c r="F107" s="172">
        <v>1</v>
      </c>
      <c r="G107" s="172">
        <v>2</v>
      </c>
      <c r="H107" s="172">
        <v>3</v>
      </c>
      <c r="I107" s="173">
        <v>39</v>
      </c>
      <c r="J107" s="174" t="str">
        <f>VLOOKUP(CONCATENATE(D107,E107,F107,G107,H107,I107),'01. Administrativa'!$O$36:$P440,2,FALSE)</f>
        <v>Fideicomiso Guerrero Industrial</v>
      </c>
      <c r="K107" s="173"/>
      <c r="L107" s="175">
        <v>3</v>
      </c>
      <c r="M107" s="174" t="str">
        <f>VLOOKUP(CONCATENATE(L107),'02. Finalidad'!$O$3:$P$145,2,FALSE)</f>
        <v>DESARROLLO ECONÓMICO</v>
      </c>
      <c r="N107" s="175">
        <v>9</v>
      </c>
      <c r="O107" s="174" t="str">
        <f>VLOOKUP(CONCATENATE(L107,N107),'02. Finalidad'!$O$3:$P$145,2,FALSE)</f>
        <v>OTRAS INDUSTRIAS Y OTROS ASUNTOS ECONÓMICOS</v>
      </c>
      <c r="P107" s="175">
        <v>2</v>
      </c>
      <c r="Q107" s="174" t="str">
        <f>VLOOKUP(CONCATENATE(L107,N107,P107),'02. Finalidad'!$O$3:$P$145,2,FALSE)</f>
        <v>Otras Industrias</v>
      </c>
      <c r="R107" s="176">
        <v>1</v>
      </c>
      <c r="S107" s="174" t="str">
        <f>VLOOKUP('Presupuesto 2015'!R107,'03. Tipo Gasto'!$A$2:$B$4,2,FALSE)</f>
        <v>GASTO CORRIENTE</v>
      </c>
      <c r="T107" s="177">
        <v>1</v>
      </c>
      <c r="U107" s="174" t="str">
        <f>VLOOKUP('Presupuesto 2015'!T107,'04. Fuente Financiamiento'!$A$2:B$14,2,FALSE)</f>
        <v>Recursos Propios</v>
      </c>
      <c r="V107" s="178">
        <v>1</v>
      </c>
      <c r="W107" s="174" t="str">
        <f>VLOOKUP(CONCATENATE(V107),'06. Clasificación Programática'!$F$3:G$32,2,FALSE)</f>
        <v>SUBSIDIOS: SECTOR SOCIAL Y PRIVADO O ENTIDADES FEDERATIVAS Y MUNICIPIOS</v>
      </c>
      <c r="X107" s="178" t="s">
        <v>576</v>
      </c>
      <c r="Y107" s="174" t="str">
        <f>VLOOKUP(CONCATENATE(V107,X107),'06. Clasificación Programática'!$F$3:G$32,2,FALSE)</f>
        <v>Sujetos a Reglas de Operación</v>
      </c>
      <c r="Z107" s="179">
        <v>4</v>
      </c>
      <c r="AA107" s="174" t="str">
        <f>VLOOKUP('Presupuesto 2015'!Z107,'07. Proyectos de Inversión'!$A$2:$B$11,2,FALSE)</f>
        <v>Administración y Promoción del Parque Industrial Guerrero.</v>
      </c>
      <c r="AB107" s="184">
        <v>2</v>
      </c>
      <c r="AC107" s="185">
        <v>4</v>
      </c>
      <c r="AD107" s="184">
        <v>8</v>
      </c>
      <c r="AE107" s="182">
        <v>1</v>
      </c>
      <c r="AF107" s="183" t="str">
        <f t="shared" si="68"/>
        <v>24801</v>
      </c>
      <c r="AG107" s="187" t="str">
        <f>VLOOKUP('Presupuesto 2015'!AF107,'5. COG Guerrero '!$K$2:$L1322,2,FALSE)</f>
        <v>Materiales complementarios</v>
      </c>
      <c r="AH107" s="184"/>
      <c r="AI107" s="188">
        <v>12000</v>
      </c>
      <c r="AJ107" s="193">
        <f t="shared" si="70"/>
        <v>1000</v>
      </c>
      <c r="AK107" s="194"/>
      <c r="AL107" s="194"/>
      <c r="AM107" s="194">
        <f t="shared" si="67"/>
        <v>1000</v>
      </c>
      <c r="AN107" s="194">
        <f t="shared" si="71"/>
        <v>1000</v>
      </c>
      <c r="AO107" s="194"/>
      <c r="AP107" s="194"/>
      <c r="AQ107" s="194">
        <f t="shared" si="66"/>
        <v>1000</v>
      </c>
      <c r="AR107" s="194">
        <f t="shared" si="72"/>
        <v>1000</v>
      </c>
      <c r="AS107" s="194"/>
      <c r="AT107" s="194"/>
      <c r="AU107" s="194">
        <f t="shared" si="54"/>
        <v>1000</v>
      </c>
      <c r="AV107" s="194">
        <f t="shared" si="73"/>
        <v>1000</v>
      </c>
      <c r="AW107" s="194"/>
      <c r="AX107" s="194"/>
      <c r="AY107" s="194">
        <f t="shared" si="55"/>
        <v>1000</v>
      </c>
      <c r="AZ107" s="194">
        <f t="shared" si="74"/>
        <v>1000</v>
      </c>
      <c r="BA107" s="194"/>
      <c r="BB107" s="194"/>
      <c r="BC107" s="194">
        <f t="shared" si="56"/>
        <v>1000</v>
      </c>
      <c r="BD107" s="194">
        <f t="shared" si="75"/>
        <v>1000</v>
      </c>
      <c r="BE107" s="194"/>
      <c r="BF107" s="194"/>
      <c r="BG107" s="194">
        <f t="shared" si="57"/>
        <v>1000</v>
      </c>
      <c r="BH107" s="194">
        <f t="shared" si="76"/>
        <v>1000</v>
      </c>
      <c r="BI107" s="194"/>
      <c r="BJ107" s="194"/>
      <c r="BK107" s="194">
        <f t="shared" si="58"/>
        <v>1000</v>
      </c>
      <c r="BL107" s="194">
        <f t="shared" si="77"/>
        <v>1000</v>
      </c>
      <c r="BM107" s="194"/>
      <c r="BN107" s="194"/>
      <c r="BO107" s="194">
        <f t="shared" si="59"/>
        <v>1000</v>
      </c>
      <c r="BP107" s="194">
        <f t="shared" si="78"/>
        <v>1000</v>
      </c>
      <c r="BQ107" s="194"/>
      <c r="BR107" s="194"/>
      <c r="BS107" s="194">
        <f t="shared" si="60"/>
        <v>1000</v>
      </c>
      <c r="BT107" s="194">
        <f t="shared" si="79"/>
        <v>1000</v>
      </c>
      <c r="BU107" s="194"/>
      <c r="BV107" s="194"/>
      <c r="BW107" s="194">
        <f t="shared" si="61"/>
        <v>1000</v>
      </c>
      <c r="BX107" s="194">
        <f t="shared" si="80"/>
        <v>1000</v>
      </c>
      <c r="BY107" s="194"/>
      <c r="BZ107" s="194"/>
      <c r="CA107" s="194">
        <f t="shared" si="62"/>
        <v>1000</v>
      </c>
      <c r="CB107" s="194">
        <f t="shared" si="81"/>
        <v>1000</v>
      </c>
      <c r="CC107" s="194"/>
      <c r="CD107" s="194"/>
      <c r="CE107" s="194">
        <f t="shared" si="63"/>
        <v>1000</v>
      </c>
      <c r="CF107" s="194">
        <f t="shared" si="64"/>
        <v>12000</v>
      </c>
      <c r="CG107" s="169">
        <f t="shared" si="65"/>
        <v>12000</v>
      </c>
      <c r="CH107" s="169">
        <f t="shared" si="52"/>
        <v>0</v>
      </c>
      <c r="CJ107" s="169">
        <f t="shared" si="69"/>
        <v>4000</v>
      </c>
    </row>
    <row r="108" spans="1:88" hidden="1" x14ac:dyDescent="0.2">
      <c r="D108" s="172">
        <v>2</v>
      </c>
      <c r="E108" s="172">
        <v>1</v>
      </c>
      <c r="F108" s="172">
        <v>1</v>
      </c>
      <c r="G108" s="172">
        <v>2</v>
      </c>
      <c r="H108" s="172">
        <v>3</v>
      </c>
      <c r="I108" s="173">
        <v>39</v>
      </c>
      <c r="J108" s="174"/>
      <c r="K108" s="173"/>
      <c r="L108" s="175">
        <v>3</v>
      </c>
      <c r="M108" s="174"/>
      <c r="N108" s="175">
        <v>9</v>
      </c>
      <c r="O108" s="174"/>
      <c r="P108" s="175">
        <v>2</v>
      </c>
      <c r="Q108" s="174"/>
      <c r="R108" s="176">
        <v>1</v>
      </c>
      <c r="S108" s="174"/>
      <c r="T108" s="177">
        <v>1</v>
      </c>
      <c r="U108" s="174"/>
      <c r="V108" s="178">
        <v>1</v>
      </c>
      <c r="W108" s="174"/>
      <c r="X108" s="178" t="s">
        <v>576</v>
      </c>
      <c r="Y108" s="174"/>
      <c r="Z108" s="179">
        <v>4</v>
      </c>
      <c r="AA108" s="174"/>
      <c r="AB108" s="184">
        <v>3</v>
      </c>
      <c r="AC108" s="185">
        <v>3</v>
      </c>
      <c r="AD108" s="184">
        <v>2</v>
      </c>
      <c r="AE108" s="182">
        <v>1</v>
      </c>
      <c r="AF108" s="183" t="str">
        <f t="shared" si="68"/>
        <v>33201</v>
      </c>
      <c r="AG108" s="187" t="str">
        <f>VLOOKUP('Presupuesto 2015'!AF108,'5. COG Guerrero '!$K$2:$L1321,2,FALSE)</f>
        <v>Servicios de diseño, arquitectura, ingeniería y actividades relacionadas</v>
      </c>
      <c r="AH108" s="184"/>
      <c r="AI108" s="188">
        <v>10000</v>
      </c>
      <c r="AJ108" s="193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4"/>
      <c r="BD108" s="194">
        <v>10000</v>
      </c>
      <c r="BE108" s="194">
        <v>8000</v>
      </c>
      <c r="BF108" s="194"/>
      <c r="BG108" s="194">
        <f t="shared" si="57"/>
        <v>2000</v>
      </c>
      <c r="BH108" s="194"/>
      <c r="BI108" s="194">
        <v>559.92999999999995</v>
      </c>
      <c r="BJ108" s="194"/>
      <c r="BK108" s="194"/>
      <c r="BL108" s="194"/>
      <c r="BM108" s="194"/>
      <c r="BN108" s="194"/>
      <c r="BO108" s="194"/>
      <c r="BP108" s="194"/>
      <c r="BQ108" s="194"/>
      <c r="BR108" s="194"/>
      <c r="BS108" s="194"/>
      <c r="BT108" s="194"/>
      <c r="BU108" s="194"/>
      <c r="BV108" s="194"/>
      <c r="BW108" s="194"/>
      <c r="BX108" s="194"/>
      <c r="BY108" s="194"/>
      <c r="BZ108" s="194"/>
      <c r="CA108" s="194"/>
      <c r="CB108" s="194"/>
      <c r="CC108" s="194"/>
      <c r="CD108" s="194"/>
      <c r="CE108" s="194"/>
      <c r="CF108" s="194">
        <f t="shared" si="64"/>
        <v>2000</v>
      </c>
      <c r="CG108" s="169">
        <f t="shared" si="65"/>
        <v>10000</v>
      </c>
      <c r="CH108" s="169">
        <f t="shared" si="52"/>
        <v>-8000</v>
      </c>
      <c r="CJ108" s="169">
        <f t="shared" si="69"/>
        <v>0</v>
      </c>
    </row>
    <row r="109" spans="1:88" hidden="1" x14ac:dyDescent="0.2">
      <c r="A109" s="5">
        <v>5101</v>
      </c>
      <c r="B109" s="5">
        <v>10</v>
      </c>
      <c r="C109" s="5">
        <v>1010</v>
      </c>
      <c r="D109" s="172">
        <v>2</v>
      </c>
      <c r="E109" s="172">
        <v>1</v>
      </c>
      <c r="F109" s="172">
        <v>1</v>
      </c>
      <c r="G109" s="172">
        <v>2</v>
      </c>
      <c r="H109" s="172">
        <v>3</v>
      </c>
      <c r="I109" s="173">
        <v>39</v>
      </c>
      <c r="J109" s="174" t="str">
        <f>VLOOKUP(CONCATENATE(D109,E109,F109,G109,H109,I109),'01. Administrativa'!$O$36:$P441,2,FALSE)</f>
        <v>Fideicomiso Guerrero Industrial</v>
      </c>
      <c r="K109" s="173"/>
      <c r="L109" s="175">
        <v>3</v>
      </c>
      <c r="M109" s="174" t="str">
        <f>VLOOKUP(CONCATENATE(L109),'02. Finalidad'!$O$3:$P$145,2,FALSE)</f>
        <v>DESARROLLO ECONÓMICO</v>
      </c>
      <c r="N109" s="175">
        <v>9</v>
      </c>
      <c r="O109" s="174" t="str">
        <f>VLOOKUP(CONCATENATE(L109,N109),'02. Finalidad'!$O$3:$P$145,2,FALSE)</f>
        <v>OTRAS INDUSTRIAS Y OTROS ASUNTOS ECONÓMICOS</v>
      </c>
      <c r="P109" s="175">
        <v>2</v>
      </c>
      <c r="Q109" s="174" t="str">
        <f>VLOOKUP(CONCATENATE(L109,N109,P109),'02. Finalidad'!$O$3:$P$145,2,FALSE)</f>
        <v>Otras Industrias</v>
      </c>
      <c r="R109" s="176">
        <v>1</v>
      </c>
      <c r="S109" s="174" t="str">
        <f>VLOOKUP('Presupuesto 2015'!R109,'03. Tipo Gasto'!$A$2:$B$4,2,FALSE)</f>
        <v>GASTO CORRIENTE</v>
      </c>
      <c r="T109" s="177">
        <v>1</v>
      </c>
      <c r="U109" s="174" t="str">
        <f>VLOOKUP('Presupuesto 2015'!T109,'04. Fuente Financiamiento'!$A$2:B$14,2,FALSE)</f>
        <v>Recursos Propios</v>
      </c>
      <c r="V109" s="178">
        <v>1</v>
      </c>
      <c r="W109" s="174" t="str">
        <f>VLOOKUP(CONCATENATE(V109),'06. Clasificación Programática'!$F$3:G$32,2,FALSE)</f>
        <v>SUBSIDIOS: SECTOR SOCIAL Y PRIVADO O ENTIDADES FEDERATIVAS Y MUNICIPIOS</v>
      </c>
      <c r="X109" s="178" t="s">
        <v>576</v>
      </c>
      <c r="Y109" s="174" t="str">
        <f>VLOOKUP(CONCATENATE(V109,X109),'06. Clasificación Programática'!$F$3:G$32,2,FALSE)</f>
        <v>Sujetos a Reglas de Operación</v>
      </c>
      <c r="Z109" s="179">
        <v>4</v>
      </c>
      <c r="AA109" s="174" t="str">
        <f>VLOOKUP('Presupuesto 2015'!Z109,'07. Proyectos de Inversión'!$A$2:$B$11,2,FALSE)</f>
        <v>Administración y Promoción del Parque Industrial Guerrero.</v>
      </c>
      <c r="AB109" s="184">
        <v>3</v>
      </c>
      <c r="AC109" s="185">
        <v>3</v>
      </c>
      <c r="AD109" s="184">
        <v>9</v>
      </c>
      <c r="AE109" s="182">
        <v>1</v>
      </c>
      <c r="AF109" s="183" t="str">
        <f t="shared" si="68"/>
        <v>33901</v>
      </c>
      <c r="AG109" s="187" t="str">
        <f>VLOOKUP('Presupuesto 2015'!AF109,'5. COG Guerrero '!$K$2:$L1323,2,FALSE)</f>
        <v>Servicios profesionales, científicos y técnicos integrales</v>
      </c>
      <c r="AH109" s="184"/>
      <c r="AI109" s="188">
        <v>74000</v>
      </c>
      <c r="AJ109" s="193">
        <v>0</v>
      </c>
      <c r="AK109" s="194"/>
      <c r="AL109" s="194"/>
      <c r="AM109" s="194">
        <f t="shared" si="67"/>
        <v>0</v>
      </c>
      <c r="AN109" s="194">
        <v>0</v>
      </c>
      <c r="AO109" s="194"/>
      <c r="AP109" s="194"/>
      <c r="AQ109" s="194">
        <f t="shared" si="66"/>
        <v>0</v>
      </c>
      <c r="AR109" s="194">
        <v>65428.18</v>
      </c>
      <c r="AS109" s="194"/>
      <c r="AT109" s="194">
        <v>65428.18</v>
      </c>
      <c r="AU109" s="194">
        <f t="shared" si="54"/>
        <v>0</v>
      </c>
      <c r="AV109" s="194">
        <f t="shared" si="73"/>
        <v>6166.666666666667</v>
      </c>
      <c r="AW109" s="194"/>
      <c r="AX109" s="194"/>
      <c r="AY109" s="194">
        <f t="shared" si="55"/>
        <v>6166.666666666667</v>
      </c>
      <c r="AZ109" s="194">
        <v>2405.16</v>
      </c>
      <c r="BA109" s="194"/>
      <c r="BB109" s="194"/>
      <c r="BC109" s="194">
        <f t="shared" si="56"/>
        <v>2405.16</v>
      </c>
      <c r="BD109" s="194">
        <v>0</v>
      </c>
      <c r="BE109" s="194"/>
      <c r="BF109" s="194"/>
      <c r="BG109" s="194">
        <f t="shared" si="57"/>
        <v>0</v>
      </c>
      <c r="BH109" s="194">
        <v>0</v>
      </c>
      <c r="BI109" s="194"/>
      <c r="BJ109" s="194"/>
      <c r="BK109" s="194">
        <f t="shared" si="58"/>
        <v>0</v>
      </c>
      <c r="BL109" s="194">
        <v>0</v>
      </c>
      <c r="BM109" s="194"/>
      <c r="BN109" s="194"/>
      <c r="BO109" s="194">
        <f t="shared" si="59"/>
        <v>0</v>
      </c>
      <c r="BP109" s="194">
        <v>0</v>
      </c>
      <c r="BQ109" s="194"/>
      <c r="BR109" s="194"/>
      <c r="BS109" s="194">
        <f t="shared" si="60"/>
        <v>0</v>
      </c>
      <c r="BT109" s="194">
        <v>0</v>
      </c>
      <c r="BU109" s="194"/>
      <c r="BV109" s="194"/>
      <c r="BW109" s="194">
        <f t="shared" si="61"/>
        <v>0</v>
      </c>
      <c r="BX109" s="194">
        <v>0</v>
      </c>
      <c r="BY109" s="194"/>
      <c r="BZ109" s="194"/>
      <c r="CA109" s="194">
        <f t="shared" si="62"/>
        <v>0</v>
      </c>
      <c r="CB109" s="194">
        <v>0</v>
      </c>
      <c r="CC109" s="194"/>
      <c r="CD109" s="194"/>
      <c r="CE109" s="194">
        <f t="shared" si="63"/>
        <v>0</v>
      </c>
      <c r="CF109" s="194">
        <f t="shared" si="64"/>
        <v>8571.8266666666677</v>
      </c>
      <c r="CG109" s="169">
        <f t="shared" si="65"/>
        <v>74000.006666666668</v>
      </c>
      <c r="CH109" s="169">
        <f t="shared" si="52"/>
        <v>-65428.18</v>
      </c>
      <c r="CJ109" s="169">
        <f t="shared" si="69"/>
        <v>71594.846666666665</v>
      </c>
    </row>
    <row r="110" spans="1:88" hidden="1" x14ac:dyDescent="0.2">
      <c r="A110" s="5">
        <v>5101</v>
      </c>
      <c r="B110" s="5">
        <v>10</v>
      </c>
      <c r="C110" s="5">
        <v>1011</v>
      </c>
      <c r="D110" s="172">
        <v>2</v>
      </c>
      <c r="E110" s="172">
        <v>1</v>
      </c>
      <c r="F110" s="172">
        <v>1</v>
      </c>
      <c r="G110" s="172">
        <v>2</v>
      </c>
      <c r="H110" s="172">
        <v>3</v>
      </c>
      <c r="I110" s="173">
        <v>39</v>
      </c>
      <c r="J110" s="174" t="str">
        <f>VLOOKUP(CONCATENATE(D110,E110,F110,G110,H110,I110),'01. Administrativa'!$O$36:$P442,2,FALSE)</f>
        <v>Fideicomiso Guerrero Industrial</v>
      </c>
      <c r="K110" s="173"/>
      <c r="L110" s="175">
        <v>3</v>
      </c>
      <c r="M110" s="174" t="str">
        <f>VLOOKUP(CONCATENATE(L110),'02. Finalidad'!$O$3:$P$145,2,FALSE)</f>
        <v>DESARROLLO ECONÓMICO</v>
      </c>
      <c r="N110" s="175">
        <v>9</v>
      </c>
      <c r="O110" s="174" t="str">
        <f>VLOOKUP(CONCATENATE(L110,N110),'02. Finalidad'!$O$3:$P$145,2,FALSE)</f>
        <v>OTRAS INDUSTRIAS Y OTROS ASUNTOS ECONÓMICOS</v>
      </c>
      <c r="P110" s="175">
        <v>2</v>
      </c>
      <c r="Q110" s="174" t="str">
        <f>VLOOKUP(CONCATENATE(L110,N110,P110),'02. Finalidad'!$O$3:$P$145,2,FALSE)</f>
        <v>Otras Industrias</v>
      </c>
      <c r="R110" s="176">
        <v>1</v>
      </c>
      <c r="S110" s="174" t="str">
        <f>VLOOKUP('Presupuesto 2015'!R110,'03. Tipo Gasto'!$A$2:$B$4,2,FALSE)</f>
        <v>GASTO CORRIENTE</v>
      </c>
      <c r="T110" s="177">
        <v>1</v>
      </c>
      <c r="U110" s="174" t="str">
        <f>VLOOKUP('Presupuesto 2015'!T110,'04. Fuente Financiamiento'!$A$2:B$14,2,FALSE)</f>
        <v>Recursos Propios</v>
      </c>
      <c r="V110" s="178">
        <v>1</v>
      </c>
      <c r="W110" s="174" t="str">
        <f>VLOOKUP(CONCATENATE(V110),'06. Clasificación Programática'!$F$3:G$32,2,FALSE)</f>
        <v>SUBSIDIOS: SECTOR SOCIAL Y PRIVADO O ENTIDADES FEDERATIVAS Y MUNICIPIOS</v>
      </c>
      <c r="X110" s="178" t="s">
        <v>576</v>
      </c>
      <c r="Y110" s="174" t="str">
        <f>VLOOKUP(CONCATENATE(V110,X110),'06. Clasificación Programática'!$F$3:G$32,2,FALSE)</f>
        <v>Sujetos a Reglas de Operación</v>
      </c>
      <c r="Z110" s="179">
        <v>4</v>
      </c>
      <c r="AA110" s="174" t="str">
        <f>VLOOKUP('Presupuesto 2015'!Z110,'07. Proyectos de Inversión'!$A$2:$B$11,2,FALSE)</f>
        <v>Administración y Promoción del Parque Industrial Guerrero.</v>
      </c>
      <c r="AB110" s="184">
        <v>3</v>
      </c>
      <c r="AC110" s="185">
        <v>5</v>
      </c>
      <c r="AD110" s="184">
        <v>9</v>
      </c>
      <c r="AE110" s="182">
        <v>1</v>
      </c>
      <c r="AF110" s="183" t="str">
        <f t="shared" si="68"/>
        <v>35901</v>
      </c>
      <c r="AG110" s="187" t="str">
        <f>VLOOKUP('Presupuesto 2015'!AF110,'5. COG Guerrero '!$K$2:$L1324,2,FALSE)</f>
        <v>Servicios de Fumigación en Instalaciones</v>
      </c>
      <c r="AH110" s="184"/>
      <c r="AI110" s="188">
        <v>35000</v>
      </c>
      <c r="AJ110" s="193">
        <v>0</v>
      </c>
      <c r="AK110" s="194"/>
      <c r="AL110" s="194"/>
      <c r="AM110" s="194">
        <f t="shared" si="67"/>
        <v>0</v>
      </c>
      <c r="AN110" s="194">
        <v>15080</v>
      </c>
      <c r="AO110" s="194"/>
      <c r="AP110" s="194">
        <v>15080</v>
      </c>
      <c r="AQ110" s="194">
        <f t="shared" si="66"/>
        <v>0</v>
      </c>
      <c r="AR110" s="194">
        <f t="shared" si="72"/>
        <v>2916.6666666666665</v>
      </c>
      <c r="AS110" s="194"/>
      <c r="AT110" s="194"/>
      <c r="AU110" s="194">
        <f t="shared" si="54"/>
        <v>2916.6666666666665</v>
      </c>
      <c r="AV110" s="194">
        <v>7447.2</v>
      </c>
      <c r="AW110" s="194">
        <v>7447.2</v>
      </c>
      <c r="AX110" s="194"/>
      <c r="AY110" s="194">
        <f t="shared" si="55"/>
        <v>0</v>
      </c>
      <c r="AZ110" s="194">
        <f t="shared" si="74"/>
        <v>2916.6666666666665</v>
      </c>
      <c r="BA110" s="194"/>
      <c r="BB110" s="194"/>
      <c r="BC110" s="194">
        <f t="shared" si="56"/>
        <v>2916.6666666666665</v>
      </c>
      <c r="BD110" s="194">
        <f t="shared" si="75"/>
        <v>2916.6666666666665</v>
      </c>
      <c r="BE110" s="194"/>
      <c r="BF110" s="194"/>
      <c r="BG110" s="194">
        <f t="shared" si="57"/>
        <v>2916.6666666666665</v>
      </c>
      <c r="BH110" s="194">
        <f t="shared" si="76"/>
        <v>2916.6666666666665</v>
      </c>
      <c r="BI110" s="194"/>
      <c r="BJ110" s="194"/>
      <c r="BK110" s="194">
        <f t="shared" si="58"/>
        <v>2916.6666666666665</v>
      </c>
      <c r="BL110" s="194">
        <v>806.16</v>
      </c>
      <c r="BM110" s="194"/>
      <c r="BN110" s="194"/>
      <c r="BO110" s="194">
        <f t="shared" si="59"/>
        <v>806.16</v>
      </c>
      <c r="BP110" s="194">
        <v>0</v>
      </c>
      <c r="BQ110" s="194"/>
      <c r="BR110" s="194"/>
      <c r="BS110" s="194">
        <f t="shared" si="60"/>
        <v>0</v>
      </c>
      <c r="BT110" s="194">
        <v>0</v>
      </c>
      <c r="BU110" s="194"/>
      <c r="BV110" s="194"/>
      <c r="BW110" s="194">
        <f t="shared" si="61"/>
        <v>0</v>
      </c>
      <c r="BX110" s="194">
        <v>0</v>
      </c>
      <c r="BY110" s="194"/>
      <c r="BZ110" s="194"/>
      <c r="CA110" s="194">
        <f t="shared" si="62"/>
        <v>0</v>
      </c>
      <c r="CB110" s="194">
        <v>0</v>
      </c>
      <c r="CC110" s="194"/>
      <c r="CD110" s="194"/>
      <c r="CE110" s="194">
        <f t="shared" si="63"/>
        <v>0</v>
      </c>
      <c r="CF110" s="194">
        <f t="shared" si="64"/>
        <v>12472.826666666666</v>
      </c>
      <c r="CG110" s="169">
        <f t="shared" si="65"/>
        <v>35000.026666666672</v>
      </c>
      <c r="CH110" s="169">
        <f t="shared" si="52"/>
        <v>-22527.200000000004</v>
      </c>
      <c r="CJ110" s="169">
        <f t="shared" si="69"/>
        <v>25443.866666666669</v>
      </c>
    </row>
    <row r="111" spans="1:88" hidden="1" x14ac:dyDescent="0.2">
      <c r="A111" s="5">
        <v>5101</v>
      </c>
      <c r="B111" s="5">
        <v>10</v>
      </c>
      <c r="C111" s="5">
        <v>1012</v>
      </c>
      <c r="D111" s="172">
        <v>2</v>
      </c>
      <c r="E111" s="172">
        <v>1</v>
      </c>
      <c r="F111" s="172">
        <v>1</v>
      </c>
      <c r="G111" s="172">
        <v>2</v>
      </c>
      <c r="H111" s="172">
        <v>3</v>
      </c>
      <c r="I111" s="173">
        <v>39</v>
      </c>
      <c r="J111" s="174" t="str">
        <f>VLOOKUP(CONCATENATE(D111,E111,F111,G111,H111,I111),'01. Administrativa'!$O$36:$P443,2,FALSE)</f>
        <v>Fideicomiso Guerrero Industrial</v>
      </c>
      <c r="K111" s="173"/>
      <c r="L111" s="175">
        <v>3</v>
      </c>
      <c r="M111" s="174" t="str">
        <f>VLOOKUP(CONCATENATE(L111),'02. Finalidad'!$O$3:$P$145,2,FALSE)</f>
        <v>DESARROLLO ECONÓMICO</v>
      </c>
      <c r="N111" s="175">
        <v>9</v>
      </c>
      <c r="O111" s="174" t="str">
        <f>VLOOKUP(CONCATENATE(L111,N111),'02. Finalidad'!$O$3:$P$145,2,FALSE)</f>
        <v>OTRAS INDUSTRIAS Y OTROS ASUNTOS ECONÓMICOS</v>
      </c>
      <c r="P111" s="175">
        <v>2</v>
      </c>
      <c r="Q111" s="174" t="str">
        <f>VLOOKUP(CONCATENATE(L111,N111,P111),'02. Finalidad'!$O$3:$P$145,2,FALSE)</f>
        <v>Otras Industrias</v>
      </c>
      <c r="R111" s="176">
        <v>1</v>
      </c>
      <c r="S111" s="174" t="str">
        <f>VLOOKUP('Presupuesto 2015'!R111,'03. Tipo Gasto'!$A$2:$B$4,2,FALSE)</f>
        <v>GASTO CORRIENTE</v>
      </c>
      <c r="T111" s="177">
        <v>1</v>
      </c>
      <c r="U111" s="174" t="str">
        <f>VLOOKUP('Presupuesto 2015'!T111,'04. Fuente Financiamiento'!$A$2:B$14,2,FALSE)</f>
        <v>Recursos Propios</v>
      </c>
      <c r="V111" s="178">
        <v>1</v>
      </c>
      <c r="W111" s="174" t="str">
        <f>VLOOKUP(CONCATENATE(V111),'06. Clasificación Programática'!$F$3:G$32,2,FALSE)</f>
        <v>SUBSIDIOS: SECTOR SOCIAL Y PRIVADO O ENTIDADES FEDERATIVAS Y MUNICIPIOS</v>
      </c>
      <c r="X111" s="178" t="s">
        <v>576</v>
      </c>
      <c r="Y111" s="174" t="str">
        <f>VLOOKUP(CONCATENATE(V111,X111),'06. Clasificación Programática'!$F$3:G$32,2,FALSE)</f>
        <v>Sujetos a Reglas de Operación</v>
      </c>
      <c r="Z111" s="179">
        <v>4</v>
      </c>
      <c r="AA111" s="174" t="str">
        <f>VLOOKUP('Presupuesto 2015'!Z111,'07. Proyectos de Inversión'!$A$2:$B$11,2,FALSE)</f>
        <v>Administración y Promoción del Parque Industrial Guerrero.</v>
      </c>
      <c r="AB111" s="184">
        <v>3</v>
      </c>
      <c r="AC111" s="185">
        <v>5</v>
      </c>
      <c r="AD111" s="184">
        <v>1</v>
      </c>
      <c r="AE111" s="182">
        <v>1</v>
      </c>
      <c r="AF111" s="183" t="str">
        <f t="shared" si="68"/>
        <v>35101</v>
      </c>
      <c r="AG111" s="187" t="str">
        <f>VLOOKUP('Presupuesto 2015'!AF111,'5. COG Guerrero '!$K$2:$L1325,2,FALSE)</f>
        <v>De edificios Públicos y Oficinas para la Administración</v>
      </c>
      <c r="AH111" s="184"/>
      <c r="AI111" s="188">
        <v>149000</v>
      </c>
      <c r="AJ111" s="193">
        <f t="shared" si="70"/>
        <v>12416.666666666666</v>
      </c>
      <c r="AK111" s="194"/>
      <c r="AL111" s="194"/>
      <c r="AM111" s="194">
        <f t="shared" si="67"/>
        <v>12416.666666666666</v>
      </c>
      <c r="AN111" s="194">
        <f t="shared" si="71"/>
        <v>12416.666666666666</v>
      </c>
      <c r="AO111" s="194"/>
      <c r="AP111" s="194"/>
      <c r="AQ111" s="194">
        <f t="shared" si="66"/>
        <v>12416.666666666666</v>
      </c>
      <c r="AR111" s="194">
        <f t="shared" si="72"/>
        <v>12416.666666666666</v>
      </c>
      <c r="AS111" s="194"/>
      <c r="AT111" s="194"/>
      <c r="AU111" s="194">
        <f t="shared" si="54"/>
        <v>12416.666666666666</v>
      </c>
      <c r="AV111" s="194">
        <f t="shared" si="73"/>
        <v>12416.666666666666</v>
      </c>
      <c r="AW111" s="194"/>
      <c r="AX111" s="194"/>
      <c r="AY111" s="194">
        <f t="shared" si="55"/>
        <v>12416.666666666666</v>
      </c>
      <c r="AZ111" s="194">
        <f t="shared" si="74"/>
        <v>12416.666666666666</v>
      </c>
      <c r="BA111" s="194"/>
      <c r="BB111" s="194"/>
      <c r="BC111" s="194">
        <f t="shared" si="56"/>
        <v>12416.666666666666</v>
      </c>
      <c r="BD111" s="194">
        <f t="shared" si="75"/>
        <v>12416.666666666666</v>
      </c>
      <c r="BE111" s="194"/>
      <c r="BF111" s="194"/>
      <c r="BG111" s="194">
        <f t="shared" si="57"/>
        <v>12416.666666666666</v>
      </c>
      <c r="BH111" s="194">
        <f t="shared" si="76"/>
        <v>12416.666666666666</v>
      </c>
      <c r="BI111" s="194"/>
      <c r="BJ111" s="194"/>
      <c r="BK111" s="194">
        <f t="shared" si="58"/>
        <v>12416.666666666666</v>
      </c>
      <c r="BL111" s="194">
        <f t="shared" si="77"/>
        <v>12416.666666666666</v>
      </c>
      <c r="BM111" s="194"/>
      <c r="BN111" s="194"/>
      <c r="BO111" s="194">
        <f t="shared" si="59"/>
        <v>12416.666666666666</v>
      </c>
      <c r="BP111" s="194">
        <f t="shared" si="78"/>
        <v>12416.666666666666</v>
      </c>
      <c r="BQ111" s="194"/>
      <c r="BR111" s="194"/>
      <c r="BS111" s="194">
        <f t="shared" si="60"/>
        <v>12416.666666666666</v>
      </c>
      <c r="BT111" s="194">
        <f t="shared" si="79"/>
        <v>12416.666666666666</v>
      </c>
      <c r="BU111" s="194"/>
      <c r="BV111" s="194"/>
      <c r="BW111" s="194">
        <f t="shared" si="61"/>
        <v>12416.666666666666</v>
      </c>
      <c r="BX111" s="194">
        <f t="shared" si="80"/>
        <v>12416.666666666666</v>
      </c>
      <c r="BY111" s="194"/>
      <c r="BZ111" s="194"/>
      <c r="CA111" s="194">
        <f t="shared" si="62"/>
        <v>12416.666666666666</v>
      </c>
      <c r="CB111" s="194">
        <f t="shared" si="81"/>
        <v>12416.666666666666</v>
      </c>
      <c r="CC111" s="194"/>
      <c r="CD111" s="194"/>
      <c r="CE111" s="194">
        <f t="shared" si="63"/>
        <v>12416.666666666666</v>
      </c>
      <c r="CF111" s="194">
        <f t="shared" si="64"/>
        <v>149000</v>
      </c>
      <c r="CG111" s="169">
        <f t="shared" si="65"/>
        <v>149000</v>
      </c>
      <c r="CH111" s="169">
        <f t="shared" si="52"/>
        <v>0</v>
      </c>
      <c r="CJ111" s="169">
        <f t="shared" si="69"/>
        <v>49666.666666666664</v>
      </c>
    </row>
    <row r="112" spans="1:88" hidden="1" x14ac:dyDescent="0.2">
      <c r="A112" s="5">
        <v>5101</v>
      </c>
      <c r="B112" s="5">
        <v>10</v>
      </c>
      <c r="C112" s="5">
        <v>1012</v>
      </c>
      <c r="D112" s="172">
        <v>2</v>
      </c>
      <c r="E112" s="172">
        <v>1</v>
      </c>
      <c r="F112" s="172">
        <v>1</v>
      </c>
      <c r="G112" s="172">
        <v>2</v>
      </c>
      <c r="H112" s="172">
        <v>3</v>
      </c>
      <c r="I112" s="173">
        <v>39</v>
      </c>
      <c r="J112" s="174" t="str">
        <f>VLOOKUP(CONCATENATE(D112,E112,F112,G112,H112,I112),'01. Administrativa'!$O$36:$P444,2,FALSE)</f>
        <v>Fideicomiso Guerrero Industrial</v>
      </c>
      <c r="K112" s="173"/>
      <c r="L112" s="175">
        <v>3</v>
      </c>
      <c r="M112" s="174" t="str">
        <f>VLOOKUP(CONCATENATE(L112),'02. Finalidad'!$O$3:$P$145,2,FALSE)</f>
        <v>DESARROLLO ECONÓMICO</v>
      </c>
      <c r="N112" s="175">
        <v>9</v>
      </c>
      <c r="O112" s="174" t="str">
        <f>VLOOKUP(CONCATENATE(L112,N112),'02. Finalidad'!$O$3:$P$145,2,FALSE)</f>
        <v>OTRAS INDUSTRIAS Y OTROS ASUNTOS ECONÓMICOS</v>
      </c>
      <c r="P112" s="175">
        <v>2</v>
      </c>
      <c r="Q112" s="174" t="str">
        <f>VLOOKUP(CONCATENATE(L112,N112,P112),'02. Finalidad'!$O$3:$P$145,2,FALSE)</f>
        <v>Otras Industrias</v>
      </c>
      <c r="R112" s="176">
        <v>2</v>
      </c>
      <c r="S112" s="174" t="str">
        <f>VLOOKUP('Presupuesto 2015'!R112,'03. Tipo Gasto'!$A$2:$B$4,2,FALSE)</f>
        <v>GASTO DE CAPITAL</v>
      </c>
      <c r="T112" s="177">
        <v>1</v>
      </c>
      <c r="U112" s="174" t="str">
        <f>VLOOKUP('Presupuesto 2015'!T112,'04. Fuente Financiamiento'!$A$2:B$14,2,FALSE)</f>
        <v>Recursos Propios</v>
      </c>
      <c r="V112" s="178">
        <v>1</v>
      </c>
      <c r="W112" s="174" t="str">
        <f>VLOOKUP(CONCATENATE(V112),'06. Clasificación Programática'!$F$3:G$32,2,FALSE)</f>
        <v>SUBSIDIOS: SECTOR SOCIAL Y PRIVADO O ENTIDADES FEDERATIVAS Y MUNICIPIOS</v>
      </c>
      <c r="X112" s="178" t="s">
        <v>576</v>
      </c>
      <c r="Y112" s="174" t="str">
        <f>VLOOKUP(CONCATENATE(V112,X112),'06. Clasificación Programática'!$F$3:G$32,2,FALSE)</f>
        <v>Sujetos a Reglas de Operación</v>
      </c>
      <c r="Z112" s="179">
        <v>4</v>
      </c>
      <c r="AA112" s="174" t="str">
        <f>VLOOKUP('Presupuesto 2015'!Z112,'07. Proyectos de Inversión'!$A$2:$B$11,2,FALSE)</f>
        <v>Administración y Promoción del Parque Industrial Guerrero.</v>
      </c>
      <c r="AB112" s="184">
        <v>6</v>
      </c>
      <c r="AC112" s="185">
        <v>2</v>
      </c>
      <c r="AD112" s="184">
        <v>9</v>
      </c>
      <c r="AE112" s="182">
        <v>2</v>
      </c>
      <c r="AF112" s="183" t="str">
        <f t="shared" si="68"/>
        <v>62902</v>
      </c>
      <c r="AG112" s="187" t="str">
        <f>VLOOKUP('Presupuesto 2015'!AF112,'5. COG Guerrero '!$K$2:$L1326,2,FALSE)</f>
        <v>Obras de terminación y acabado de edificios</v>
      </c>
      <c r="AH112" s="184"/>
      <c r="AI112" s="188">
        <v>390000</v>
      </c>
      <c r="AJ112" s="193">
        <f t="shared" si="70"/>
        <v>32500</v>
      </c>
      <c r="AK112" s="194"/>
      <c r="AL112" s="194"/>
      <c r="AM112" s="194">
        <f t="shared" si="67"/>
        <v>32500</v>
      </c>
      <c r="AN112" s="194">
        <f t="shared" si="71"/>
        <v>32500</v>
      </c>
      <c r="AO112" s="194"/>
      <c r="AP112" s="194"/>
      <c r="AQ112" s="194">
        <f t="shared" si="66"/>
        <v>32500</v>
      </c>
      <c r="AR112" s="194">
        <f t="shared" si="72"/>
        <v>32500</v>
      </c>
      <c r="AS112" s="194"/>
      <c r="AT112" s="194"/>
      <c r="AU112" s="194">
        <f t="shared" si="54"/>
        <v>32500</v>
      </c>
      <c r="AV112" s="194">
        <f t="shared" si="73"/>
        <v>32500</v>
      </c>
      <c r="AW112" s="194"/>
      <c r="AX112" s="194"/>
      <c r="AY112" s="194">
        <f t="shared" si="55"/>
        <v>32500</v>
      </c>
      <c r="AZ112" s="194">
        <f t="shared" si="74"/>
        <v>32500</v>
      </c>
      <c r="BA112" s="194"/>
      <c r="BB112" s="194"/>
      <c r="BC112" s="194">
        <f t="shared" si="56"/>
        <v>32500</v>
      </c>
      <c r="BD112" s="194">
        <f t="shared" si="75"/>
        <v>32500</v>
      </c>
      <c r="BE112" s="194"/>
      <c r="BF112" s="194"/>
      <c r="BG112" s="194">
        <f t="shared" si="57"/>
        <v>32500</v>
      </c>
      <c r="BH112" s="194">
        <f t="shared" si="76"/>
        <v>32500</v>
      </c>
      <c r="BI112" s="194"/>
      <c r="BJ112" s="194"/>
      <c r="BK112" s="194">
        <f t="shared" si="58"/>
        <v>32500</v>
      </c>
      <c r="BL112" s="194">
        <f t="shared" si="77"/>
        <v>32500</v>
      </c>
      <c r="BM112" s="194"/>
      <c r="BN112" s="194"/>
      <c r="BO112" s="194">
        <f t="shared" si="59"/>
        <v>32500</v>
      </c>
      <c r="BP112" s="194">
        <f t="shared" si="78"/>
        <v>32500</v>
      </c>
      <c r="BQ112" s="194"/>
      <c r="BR112" s="194"/>
      <c r="BS112" s="194">
        <f t="shared" si="60"/>
        <v>32500</v>
      </c>
      <c r="BT112" s="194">
        <f t="shared" si="79"/>
        <v>32500</v>
      </c>
      <c r="BU112" s="194"/>
      <c r="BV112" s="194"/>
      <c r="BW112" s="194">
        <f t="shared" si="61"/>
        <v>32500</v>
      </c>
      <c r="BX112" s="194">
        <f t="shared" si="80"/>
        <v>32500</v>
      </c>
      <c r="BY112" s="194"/>
      <c r="BZ112" s="194"/>
      <c r="CA112" s="194">
        <f t="shared" si="62"/>
        <v>32500</v>
      </c>
      <c r="CB112" s="194">
        <f t="shared" si="81"/>
        <v>32500</v>
      </c>
      <c r="CC112" s="194"/>
      <c r="CD112" s="194"/>
      <c r="CE112" s="194">
        <f t="shared" si="63"/>
        <v>32500</v>
      </c>
      <c r="CF112" s="194">
        <f t="shared" si="64"/>
        <v>390000</v>
      </c>
      <c r="CG112" s="169">
        <f t="shared" si="65"/>
        <v>390000</v>
      </c>
      <c r="CH112" s="169">
        <f t="shared" si="52"/>
        <v>0</v>
      </c>
      <c r="CJ112" s="169">
        <f t="shared" si="69"/>
        <v>130000</v>
      </c>
    </row>
    <row r="113" spans="1:88" hidden="1" x14ac:dyDescent="0.2">
      <c r="A113" s="5">
        <v>5101</v>
      </c>
      <c r="B113" s="5">
        <v>10</v>
      </c>
      <c r="C113" s="5">
        <v>1014</v>
      </c>
      <c r="D113" s="172">
        <v>2</v>
      </c>
      <c r="E113" s="172">
        <v>1</v>
      </c>
      <c r="F113" s="172">
        <v>1</v>
      </c>
      <c r="G113" s="172">
        <v>2</v>
      </c>
      <c r="H113" s="172">
        <v>3</v>
      </c>
      <c r="I113" s="173">
        <v>39</v>
      </c>
      <c r="J113" s="174" t="str">
        <f>VLOOKUP(CONCATENATE(D113,E113,F113,G113,H113,I113),'01. Administrativa'!$O$36:$P445,2,FALSE)</f>
        <v>Fideicomiso Guerrero Industrial</v>
      </c>
      <c r="K113" s="173"/>
      <c r="L113" s="175">
        <v>3</v>
      </c>
      <c r="M113" s="174" t="str">
        <f>VLOOKUP(CONCATENATE(L113),'02. Finalidad'!$O$3:$P$145,2,FALSE)</f>
        <v>DESARROLLO ECONÓMICO</v>
      </c>
      <c r="N113" s="175">
        <v>9</v>
      </c>
      <c r="O113" s="174" t="str">
        <f>VLOOKUP(CONCATENATE(L113,N113),'02. Finalidad'!$O$3:$P$145,2,FALSE)</f>
        <v>OTRAS INDUSTRIAS Y OTROS ASUNTOS ECONÓMICOS</v>
      </c>
      <c r="P113" s="175">
        <v>2</v>
      </c>
      <c r="Q113" s="174" t="str">
        <f>VLOOKUP(CONCATENATE(L113,N113,P113),'02. Finalidad'!$O$3:$P$145,2,FALSE)</f>
        <v>Otras Industrias</v>
      </c>
      <c r="R113" s="176">
        <v>1</v>
      </c>
      <c r="S113" s="174" t="str">
        <f>VLOOKUP('Presupuesto 2015'!R113,'03. Tipo Gasto'!$A$2:$B$4,2,FALSE)</f>
        <v>GASTO CORRIENTE</v>
      </c>
      <c r="T113" s="177">
        <v>1</v>
      </c>
      <c r="U113" s="174" t="str">
        <f>VLOOKUP('Presupuesto 2015'!T113,'04. Fuente Financiamiento'!$A$2:B$14,2,FALSE)</f>
        <v>Recursos Propios</v>
      </c>
      <c r="V113" s="178">
        <v>1</v>
      </c>
      <c r="W113" s="174" t="str">
        <f>VLOOKUP(CONCATENATE(V113),'06. Clasificación Programática'!$F$3:G$32,2,FALSE)</f>
        <v>SUBSIDIOS: SECTOR SOCIAL Y PRIVADO O ENTIDADES FEDERATIVAS Y MUNICIPIOS</v>
      </c>
      <c r="X113" s="178" t="s">
        <v>576</v>
      </c>
      <c r="Y113" s="174" t="str">
        <f>VLOOKUP(CONCATENATE(V113,X113),'06. Clasificación Programática'!$F$3:G$32,2,FALSE)</f>
        <v>Sujetos a Reglas de Operación</v>
      </c>
      <c r="Z113" s="179">
        <v>4</v>
      </c>
      <c r="AA113" s="174" t="str">
        <f>VLOOKUP('Presupuesto 2015'!Z113,'07. Proyectos de Inversión'!$A$2:$B$11,2,FALSE)</f>
        <v>Administración y Promoción del Parque Industrial Guerrero.</v>
      </c>
      <c r="AB113" s="184">
        <v>3</v>
      </c>
      <c r="AC113" s="185">
        <v>5</v>
      </c>
      <c r="AD113" s="184">
        <v>8</v>
      </c>
      <c r="AE113" s="182">
        <v>1</v>
      </c>
      <c r="AF113" s="183" t="str">
        <f t="shared" si="68"/>
        <v>35801</v>
      </c>
      <c r="AG113" s="187" t="str">
        <f>VLOOKUP('Presupuesto 2015'!AF113,'5. COG Guerrero '!$K$2:$L1327,2,FALSE)</f>
        <v>De Aseo y Limpieza</v>
      </c>
      <c r="AH113" s="184"/>
      <c r="AI113" s="188">
        <v>24000</v>
      </c>
      <c r="AJ113" s="193">
        <f t="shared" si="70"/>
        <v>2000</v>
      </c>
      <c r="AK113" s="194"/>
      <c r="AL113" s="194"/>
      <c r="AM113" s="194">
        <f t="shared" si="67"/>
        <v>2000</v>
      </c>
      <c r="AN113" s="194">
        <f t="shared" si="71"/>
        <v>2000</v>
      </c>
      <c r="AO113" s="194"/>
      <c r="AP113" s="194"/>
      <c r="AQ113" s="194">
        <f t="shared" si="66"/>
        <v>2000</v>
      </c>
      <c r="AR113" s="194">
        <f t="shared" si="72"/>
        <v>2000</v>
      </c>
      <c r="AS113" s="194"/>
      <c r="AT113" s="194"/>
      <c r="AU113" s="194">
        <f t="shared" si="54"/>
        <v>2000</v>
      </c>
      <c r="AV113" s="194">
        <f t="shared" si="73"/>
        <v>2000</v>
      </c>
      <c r="AW113" s="194"/>
      <c r="AX113" s="194"/>
      <c r="AY113" s="194">
        <f t="shared" si="55"/>
        <v>2000</v>
      </c>
      <c r="AZ113" s="194">
        <f t="shared" si="74"/>
        <v>2000</v>
      </c>
      <c r="BA113" s="194"/>
      <c r="BB113" s="194"/>
      <c r="BC113" s="194">
        <f t="shared" si="56"/>
        <v>2000</v>
      </c>
      <c r="BD113" s="194">
        <f t="shared" si="75"/>
        <v>2000</v>
      </c>
      <c r="BE113" s="194"/>
      <c r="BF113" s="194"/>
      <c r="BG113" s="194">
        <f t="shared" si="57"/>
        <v>2000</v>
      </c>
      <c r="BH113" s="194">
        <f t="shared" si="76"/>
        <v>2000</v>
      </c>
      <c r="BI113" s="194"/>
      <c r="BJ113" s="194"/>
      <c r="BK113" s="194">
        <f t="shared" si="58"/>
        <v>2000</v>
      </c>
      <c r="BL113" s="194">
        <f t="shared" si="77"/>
        <v>2000</v>
      </c>
      <c r="BM113" s="194"/>
      <c r="BN113" s="194"/>
      <c r="BO113" s="194">
        <f t="shared" si="59"/>
        <v>2000</v>
      </c>
      <c r="BP113" s="194">
        <f t="shared" si="78"/>
        <v>2000</v>
      </c>
      <c r="BQ113" s="194"/>
      <c r="BR113" s="194"/>
      <c r="BS113" s="194">
        <f t="shared" si="60"/>
        <v>2000</v>
      </c>
      <c r="BT113" s="194">
        <f t="shared" si="79"/>
        <v>2000</v>
      </c>
      <c r="BU113" s="194"/>
      <c r="BV113" s="194"/>
      <c r="BW113" s="194">
        <f t="shared" si="61"/>
        <v>2000</v>
      </c>
      <c r="BX113" s="194">
        <f t="shared" si="80"/>
        <v>2000</v>
      </c>
      <c r="BY113" s="194"/>
      <c r="BZ113" s="194"/>
      <c r="CA113" s="194">
        <f t="shared" si="62"/>
        <v>2000</v>
      </c>
      <c r="CB113" s="194">
        <f t="shared" si="81"/>
        <v>2000</v>
      </c>
      <c r="CC113" s="194"/>
      <c r="CD113" s="194"/>
      <c r="CE113" s="194">
        <f t="shared" si="63"/>
        <v>2000</v>
      </c>
      <c r="CF113" s="194">
        <f t="shared" si="64"/>
        <v>24000</v>
      </c>
      <c r="CG113" s="169">
        <f t="shared" si="65"/>
        <v>24000</v>
      </c>
      <c r="CH113" s="169">
        <f t="shared" si="52"/>
        <v>0</v>
      </c>
      <c r="CJ113" s="169">
        <f t="shared" si="69"/>
        <v>8000</v>
      </c>
    </row>
    <row r="114" spans="1:88" hidden="1" x14ac:dyDescent="0.2">
      <c r="A114" s="5">
        <v>5101</v>
      </c>
      <c r="B114" s="5">
        <v>12</v>
      </c>
      <c r="C114" s="5">
        <v>1001</v>
      </c>
      <c r="D114" s="172">
        <v>2</v>
      </c>
      <c r="E114" s="172">
        <v>1</v>
      </c>
      <c r="F114" s="172">
        <v>1</v>
      </c>
      <c r="G114" s="172">
        <v>2</v>
      </c>
      <c r="H114" s="172">
        <v>3</v>
      </c>
      <c r="I114" s="173">
        <v>39</v>
      </c>
      <c r="J114" s="174" t="str">
        <f>VLOOKUP(CONCATENATE(D114,E114,F114,G114,H114,I114),'01. Administrativa'!$O$36:$P446,2,FALSE)</f>
        <v>Fideicomiso Guerrero Industrial</v>
      </c>
      <c r="K114" s="173"/>
      <c r="L114" s="175">
        <v>3</v>
      </c>
      <c r="M114" s="174" t="str">
        <f>VLOOKUP(CONCATENATE(L114),'02. Finalidad'!$O$3:$P$145,2,FALSE)</f>
        <v>DESARROLLO ECONÓMICO</v>
      </c>
      <c r="N114" s="175">
        <v>9</v>
      </c>
      <c r="O114" s="174" t="str">
        <f>VLOOKUP(CONCATENATE(L114,N114),'02. Finalidad'!$O$3:$P$145,2,FALSE)</f>
        <v>OTRAS INDUSTRIAS Y OTROS ASUNTOS ECONÓMICOS</v>
      </c>
      <c r="P114" s="175">
        <v>2</v>
      </c>
      <c r="Q114" s="174" t="str">
        <f>VLOOKUP(CONCATENATE(L114,N114,P114),'02. Finalidad'!$O$3:$P$145,2,FALSE)</f>
        <v>Otras Industrias</v>
      </c>
      <c r="R114" s="176">
        <v>2</v>
      </c>
      <c r="S114" s="174" t="str">
        <f>VLOOKUP('Presupuesto 2015'!R114,'03. Tipo Gasto'!$A$2:$B$4,2,FALSE)</f>
        <v>GASTO DE CAPITAL</v>
      </c>
      <c r="T114" s="177">
        <v>1</v>
      </c>
      <c r="U114" s="174" t="str">
        <f>VLOOKUP('Presupuesto 2015'!T114,'04. Fuente Financiamiento'!$A$2:B$14,2,FALSE)</f>
        <v>Recursos Propios</v>
      </c>
      <c r="V114" s="178">
        <v>1</v>
      </c>
      <c r="W114" s="174" t="str">
        <f>VLOOKUP(CONCATENATE(V114),'06. Clasificación Programática'!$F$3:G$32,2,FALSE)</f>
        <v>SUBSIDIOS: SECTOR SOCIAL Y PRIVADO O ENTIDADES FEDERATIVAS Y MUNICIPIOS</v>
      </c>
      <c r="X114" s="178" t="s">
        <v>576</v>
      </c>
      <c r="Y114" s="174" t="str">
        <f>VLOOKUP(CONCATENATE(V114,X114),'06. Clasificación Programática'!$F$3:G$32,2,FALSE)</f>
        <v>Sujetos a Reglas de Operación</v>
      </c>
      <c r="Z114" s="179">
        <v>4</v>
      </c>
      <c r="AA114" s="174" t="str">
        <f>VLOOKUP('Presupuesto 2015'!Z114,'07. Proyectos de Inversión'!$A$2:$B$11,2,FALSE)</f>
        <v>Administración y Promoción del Parque Industrial Guerrero.</v>
      </c>
      <c r="AB114" s="184">
        <v>6</v>
      </c>
      <c r="AC114" s="185">
        <v>2</v>
      </c>
      <c r="AD114" s="184">
        <v>3</v>
      </c>
      <c r="AE114" s="182">
        <v>1</v>
      </c>
      <c r="AF114" s="183" t="str">
        <f t="shared" si="68"/>
        <v>62301</v>
      </c>
      <c r="AG114" s="187" t="str">
        <f>VLOOKUP('Presupuesto 2015'!AF114,'5. COG Guerrero '!$K$2:$L1328,2,FALSE)</f>
        <v>Construcción de Obras  para el Abastecimiento de Agua, Petróleo, Gas, Electricidad  y Telecomunicaciones</v>
      </c>
      <c r="AH114" s="184"/>
      <c r="AI114" s="188">
        <v>450000</v>
      </c>
      <c r="AJ114" s="193">
        <f t="shared" si="70"/>
        <v>37500</v>
      </c>
      <c r="AK114" s="194"/>
      <c r="AL114" s="194"/>
      <c r="AM114" s="194">
        <f t="shared" si="67"/>
        <v>37500</v>
      </c>
      <c r="AN114" s="194">
        <f t="shared" si="71"/>
        <v>37500</v>
      </c>
      <c r="AO114" s="194"/>
      <c r="AP114" s="194"/>
      <c r="AQ114" s="194">
        <f t="shared" si="66"/>
        <v>37500</v>
      </c>
      <c r="AR114" s="194">
        <f t="shared" si="72"/>
        <v>37500</v>
      </c>
      <c r="AS114" s="194"/>
      <c r="AT114" s="194"/>
      <c r="AU114" s="194">
        <f t="shared" si="54"/>
        <v>37500</v>
      </c>
      <c r="AV114" s="194">
        <f t="shared" si="73"/>
        <v>37500</v>
      </c>
      <c r="AW114" s="194"/>
      <c r="AX114" s="194"/>
      <c r="AY114" s="194">
        <f t="shared" si="55"/>
        <v>37500</v>
      </c>
      <c r="AZ114" s="194">
        <f t="shared" si="74"/>
        <v>37500</v>
      </c>
      <c r="BA114" s="194"/>
      <c r="BB114" s="194"/>
      <c r="BC114" s="194">
        <f t="shared" si="56"/>
        <v>37500</v>
      </c>
      <c r="BD114" s="194">
        <f t="shared" si="75"/>
        <v>37500</v>
      </c>
      <c r="BE114" s="194"/>
      <c r="BF114" s="194"/>
      <c r="BG114" s="194">
        <f t="shared" si="57"/>
        <v>37500</v>
      </c>
      <c r="BH114" s="194">
        <f t="shared" si="76"/>
        <v>37500</v>
      </c>
      <c r="BI114" s="194"/>
      <c r="BJ114" s="194"/>
      <c r="BK114" s="194">
        <f t="shared" si="58"/>
        <v>37500</v>
      </c>
      <c r="BL114" s="194">
        <f t="shared" si="77"/>
        <v>37500</v>
      </c>
      <c r="BM114" s="194"/>
      <c r="BN114" s="194"/>
      <c r="BO114" s="194">
        <f t="shared" si="59"/>
        <v>37500</v>
      </c>
      <c r="BP114" s="194">
        <f t="shared" si="78"/>
        <v>37500</v>
      </c>
      <c r="BQ114" s="194"/>
      <c r="BR114" s="194"/>
      <c r="BS114" s="194">
        <f t="shared" si="60"/>
        <v>37500</v>
      </c>
      <c r="BT114" s="194">
        <f t="shared" si="79"/>
        <v>37500</v>
      </c>
      <c r="BU114" s="194"/>
      <c r="BV114" s="194"/>
      <c r="BW114" s="194">
        <f t="shared" si="61"/>
        <v>37500</v>
      </c>
      <c r="BX114" s="194">
        <f t="shared" si="80"/>
        <v>37500</v>
      </c>
      <c r="BY114" s="194"/>
      <c r="BZ114" s="194"/>
      <c r="CA114" s="194">
        <f t="shared" si="62"/>
        <v>37500</v>
      </c>
      <c r="CB114" s="194">
        <f t="shared" si="81"/>
        <v>37500</v>
      </c>
      <c r="CC114" s="194"/>
      <c r="CD114" s="194"/>
      <c r="CE114" s="194">
        <f t="shared" si="63"/>
        <v>37500</v>
      </c>
      <c r="CF114" s="194">
        <f t="shared" si="64"/>
        <v>450000</v>
      </c>
      <c r="CG114" s="169">
        <f t="shared" si="65"/>
        <v>450000</v>
      </c>
      <c r="CH114" s="169">
        <f t="shared" si="52"/>
        <v>0</v>
      </c>
      <c r="CJ114" s="169">
        <f t="shared" si="69"/>
        <v>150000</v>
      </c>
    </row>
    <row r="115" spans="1:88" hidden="1" x14ac:dyDescent="0.2">
      <c r="A115" s="5">
        <v>5101</v>
      </c>
      <c r="B115" s="5">
        <v>12</v>
      </c>
      <c r="C115" s="5">
        <v>1002</v>
      </c>
      <c r="D115" s="172">
        <v>2</v>
      </c>
      <c r="E115" s="172">
        <v>1</v>
      </c>
      <c r="F115" s="172">
        <v>1</v>
      </c>
      <c r="G115" s="172">
        <v>2</v>
      </c>
      <c r="H115" s="172">
        <v>3</v>
      </c>
      <c r="I115" s="173">
        <v>39</v>
      </c>
      <c r="J115" s="174" t="str">
        <f>VLOOKUP(CONCATENATE(D115,E115,F115,G115,H115,I115),'01. Administrativa'!$O$36:$P447,2,FALSE)</f>
        <v>Fideicomiso Guerrero Industrial</v>
      </c>
      <c r="K115" s="173"/>
      <c r="L115" s="175">
        <v>3</v>
      </c>
      <c r="M115" s="174" t="str">
        <f>VLOOKUP(CONCATENATE(L115),'02. Finalidad'!$O$3:$P$145,2,FALSE)</f>
        <v>DESARROLLO ECONÓMICO</v>
      </c>
      <c r="N115" s="175">
        <v>9</v>
      </c>
      <c r="O115" s="174" t="str">
        <f>VLOOKUP(CONCATENATE(L115,N115),'02. Finalidad'!$O$3:$P$145,2,FALSE)</f>
        <v>OTRAS INDUSTRIAS Y OTROS ASUNTOS ECONÓMICOS</v>
      </c>
      <c r="P115" s="175">
        <v>2</v>
      </c>
      <c r="Q115" s="174" t="str">
        <f>VLOOKUP(CONCATENATE(L115,N115,P115),'02. Finalidad'!$O$3:$P$145,2,FALSE)</f>
        <v>Otras Industrias</v>
      </c>
      <c r="R115" s="176">
        <v>2</v>
      </c>
      <c r="S115" s="174" t="str">
        <f>VLOOKUP('Presupuesto 2015'!R115,'03. Tipo Gasto'!$A$2:$B$4,2,FALSE)</f>
        <v>GASTO DE CAPITAL</v>
      </c>
      <c r="T115" s="177">
        <v>1</v>
      </c>
      <c r="U115" s="174" t="str">
        <f>VLOOKUP('Presupuesto 2015'!T115,'04. Fuente Financiamiento'!$A$2:B$14,2,FALSE)</f>
        <v>Recursos Propios</v>
      </c>
      <c r="V115" s="178">
        <v>1</v>
      </c>
      <c r="W115" s="174" t="str">
        <f>VLOOKUP(CONCATENATE(V115),'06. Clasificación Programática'!$F$3:G$32,2,FALSE)</f>
        <v>SUBSIDIOS: SECTOR SOCIAL Y PRIVADO O ENTIDADES FEDERATIVAS Y MUNICIPIOS</v>
      </c>
      <c r="X115" s="178" t="s">
        <v>576</v>
      </c>
      <c r="Y115" s="174" t="str">
        <f>VLOOKUP(CONCATENATE(V115,X115),'06. Clasificación Programática'!$F$3:G$32,2,FALSE)</f>
        <v>Sujetos a Reglas de Operación</v>
      </c>
      <c r="Z115" s="179">
        <v>4</v>
      </c>
      <c r="AA115" s="174" t="str">
        <f>VLOOKUP('Presupuesto 2015'!Z115,'07. Proyectos de Inversión'!$A$2:$B$11,2,FALSE)</f>
        <v>Administración y Promoción del Parque Industrial Guerrero.</v>
      </c>
      <c r="AB115" s="184">
        <v>6</v>
      </c>
      <c r="AC115" s="185">
        <v>2</v>
      </c>
      <c r="AD115" s="184">
        <v>7</v>
      </c>
      <c r="AE115" s="182">
        <v>1</v>
      </c>
      <c r="AF115" s="183" t="str">
        <f t="shared" si="68"/>
        <v>62701</v>
      </c>
      <c r="AG115" s="187" t="str">
        <f>VLOOKUP('Presupuesto 2015'!AF115,'5. COG Guerrero '!$K$2:$L1329,2,FALSE)</f>
        <v>Instalaciones y equipamiento en construcciones</v>
      </c>
      <c r="AH115" s="184"/>
      <c r="AI115" s="188">
        <v>78000</v>
      </c>
      <c r="AJ115" s="193">
        <f t="shared" si="70"/>
        <v>6500</v>
      </c>
      <c r="AK115" s="194"/>
      <c r="AL115" s="194"/>
      <c r="AM115" s="194">
        <f t="shared" si="67"/>
        <v>6500</v>
      </c>
      <c r="AN115" s="194">
        <f t="shared" si="71"/>
        <v>6500</v>
      </c>
      <c r="AO115" s="194"/>
      <c r="AP115" s="194"/>
      <c r="AQ115" s="194">
        <f t="shared" si="66"/>
        <v>6500</v>
      </c>
      <c r="AR115" s="194">
        <f t="shared" si="72"/>
        <v>6500</v>
      </c>
      <c r="AS115" s="194"/>
      <c r="AT115" s="194"/>
      <c r="AU115" s="194">
        <f t="shared" si="54"/>
        <v>6500</v>
      </c>
      <c r="AV115" s="194">
        <f t="shared" si="73"/>
        <v>6500</v>
      </c>
      <c r="AW115" s="194"/>
      <c r="AX115" s="194"/>
      <c r="AY115" s="194">
        <f t="shared" si="55"/>
        <v>6500</v>
      </c>
      <c r="AZ115" s="194">
        <f t="shared" si="74"/>
        <v>6500</v>
      </c>
      <c r="BA115" s="194"/>
      <c r="BB115" s="194"/>
      <c r="BC115" s="194">
        <f t="shared" si="56"/>
        <v>6500</v>
      </c>
      <c r="BD115" s="194">
        <f t="shared" si="75"/>
        <v>6500</v>
      </c>
      <c r="BE115" s="194"/>
      <c r="BF115" s="194"/>
      <c r="BG115" s="194">
        <f t="shared" si="57"/>
        <v>6500</v>
      </c>
      <c r="BH115" s="194">
        <f t="shared" si="76"/>
        <v>6500</v>
      </c>
      <c r="BI115" s="194"/>
      <c r="BJ115" s="194"/>
      <c r="BK115" s="194">
        <f t="shared" si="58"/>
        <v>6500</v>
      </c>
      <c r="BL115" s="194">
        <f t="shared" si="77"/>
        <v>6500</v>
      </c>
      <c r="BM115" s="194"/>
      <c r="BN115" s="194"/>
      <c r="BO115" s="194">
        <f t="shared" si="59"/>
        <v>6500</v>
      </c>
      <c r="BP115" s="194">
        <f t="shared" si="78"/>
        <v>6500</v>
      </c>
      <c r="BQ115" s="194"/>
      <c r="BR115" s="194"/>
      <c r="BS115" s="194">
        <f t="shared" si="60"/>
        <v>6500</v>
      </c>
      <c r="BT115" s="194">
        <f t="shared" si="79"/>
        <v>6500</v>
      </c>
      <c r="BU115" s="194"/>
      <c r="BV115" s="194"/>
      <c r="BW115" s="194">
        <f t="shared" si="61"/>
        <v>6500</v>
      </c>
      <c r="BX115" s="194">
        <f t="shared" si="80"/>
        <v>6500</v>
      </c>
      <c r="BY115" s="194"/>
      <c r="BZ115" s="194"/>
      <c r="CA115" s="194">
        <f t="shared" si="62"/>
        <v>6500</v>
      </c>
      <c r="CB115" s="194">
        <f t="shared" si="81"/>
        <v>6500</v>
      </c>
      <c r="CC115" s="194"/>
      <c r="CD115" s="194"/>
      <c r="CE115" s="194">
        <f t="shared" si="63"/>
        <v>6500</v>
      </c>
      <c r="CF115" s="194">
        <f t="shared" si="64"/>
        <v>78000</v>
      </c>
      <c r="CG115" s="169">
        <f t="shared" si="65"/>
        <v>78000</v>
      </c>
      <c r="CH115" s="169">
        <f t="shared" si="52"/>
        <v>0</v>
      </c>
      <c r="CJ115" s="169">
        <f t="shared" si="69"/>
        <v>26000</v>
      </c>
    </row>
    <row r="116" spans="1:88" hidden="1" x14ac:dyDescent="0.2">
      <c r="A116" s="5">
        <v>5101</v>
      </c>
      <c r="B116" s="5">
        <v>12</v>
      </c>
      <c r="C116" s="5">
        <v>1003</v>
      </c>
      <c r="D116" s="172">
        <v>2</v>
      </c>
      <c r="E116" s="172">
        <v>1</v>
      </c>
      <c r="F116" s="172">
        <v>1</v>
      </c>
      <c r="G116" s="172">
        <v>2</v>
      </c>
      <c r="H116" s="172">
        <v>3</v>
      </c>
      <c r="I116" s="173">
        <v>39</v>
      </c>
      <c r="J116" s="174" t="str">
        <f>VLOOKUP(CONCATENATE(D116,E116,F116,G116,H116,I116),'01. Administrativa'!$O$36:$P448,2,FALSE)</f>
        <v>Fideicomiso Guerrero Industrial</v>
      </c>
      <c r="K116" s="173"/>
      <c r="L116" s="175">
        <v>3</v>
      </c>
      <c r="M116" s="174" t="str">
        <f>VLOOKUP(CONCATENATE(L116),'02. Finalidad'!$O$3:$P$145,2,FALSE)</f>
        <v>DESARROLLO ECONÓMICO</v>
      </c>
      <c r="N116" s="175">
        <v>9</v>
      </c>
      <c r="O116" s="174" t="str">
        <f>VLOOKUP(CONCATENATE(L116,N116),'02. Finalidad'!$O$3:$P$145,2,FALSE)</f>
        <v>OTRAS INDUSTRIAS Y OTROS ASUNTOS ECONÓMICOS</v>
      </c>
      <c r="P116" s="175">
        <v>2</v>
      </c>
      <c r="Q116" s="174" t="str">
        <f>VLOOKUP(CONCATENATE(L116,N116,P116),'02. Finalidad'!$O$3:$P$145,2,FALSE)</f>
        <v>Otras Industrias</v>
      </c>
      <c r="R116" s="176">
        <v>1</v>
      </c>
      <c r="S116" s="174" t="str">
        <f>VLOOKUP('Presupuesto 2015'!R116,'03. Tipo Gasto'!$A$2:$B$4,2,FALSE)</f>
        <v>GASTO CORRIENTE</v>
      </c>
      <c r="T116" s="177">
        <v>1</v>
      </c>
      <c r="U116" s="174" t="str">
        <f>VLOOKUP('Presupuesto 2015'!T116,'04. Fuente Financiamiento'!$A$2:B$14,2,FALSE)</f>
        <v>Recursos Propios</v>
      </c>
      <c r="V116" s="178">
        <v>1</v>
      </c>
      <c r="W116" s="174" t="str">
        <f>VLOOKUP(CONCATENATE(V116),'06. Clasificación Programática'!$F$3:G$32,2,FALSE)</f>
        <v>SUBSIDIOS: SECTOR SOCIAL Y PRIVADO O ENTIDADES FEDERATIVAS Y MUNICIPIOS</v>
      </c>
      <c r="X116" s="178" t="s">
        <v>576</v>
      </c>
      <c r="Y116" s="174" t="str">
        <f>VLOOKUP(CONCATENATE(V116,X116),'06. Clasificación Programática'!$F$3:G$32,2,FALSE)</f>
        <v>Sujetos a Reglas de Operación</v>
      </c>
      <c r="Z116" s="179">
        <v>4</v>
      </c>
      <c r="AA116" s="174" t="str">
        <f>VLOOKUP('Presupuesto 2015'!Z116,'07. Proyectos de Inversión'!$A$2:$B$11,2,FALSE)</f>
        <v>Administración y Promoción del Parque Industrial Guerrero.</v>
      </c>
      <c r="AB116" s="184">
        <v>3</v>
      </c>
      <c r="AC116" s="185">
        <v>9</v>
      </c>
      <c r="AD116" s="184">
        <v>2</v>
      </c>
      <c r="AE116" s="182">
        <v>3</v>
      </c>
      <c r="AF116" s="183" t="str">
        <f t="shared" si="68"/>
        <v>39203</v>
      </c>
      <c r="AG116" s="187" t="str">
        <f>VLOOKUP('Presupuesto 2015'!AF116,'5. COG Guerrero '!$K$2:$L1330,2,FALSE)</f>
        <v>Derechos por certificación de documentos</v>
      </c>
      <c r="AH116" s="184"/>
      <c r="AI116" s="188">
        <v>550000</v>
      </c>
      <c r="AJ116" s="193">
        <v>66093.34</v>
      </c>
      <c r="AK116" s="194"/>
      <c r="AL116" s="194"/>
      <c r="AM116" s="194">
        <f t="shared" si="67"/>
        <v>66093.34</v>
      </c>
      <c r="AN116" s="194">
        <v>67240</v>
      </c>
      <c r="AO116" s="194"/>
      <c r="AP116" s="194">
        <v>67240</v>
      </c>
      <c r="AQ116" s="194">
        <f t="shared" si="66"/>
        <v>0</v>
      </c>
      <c r="AR116" s="194">
        <f t="shared" si="72"/>
        <v>45833.333333333336</v>
      </c>
      <c r="AS116" s="194"/>
      <c r="AT116" s="194">
        <v>448</v>
      </c>
      <c r="AU116" s="194">
        <f t="shared" si="54"/>
        <v>45385.333333333336</v>
      </c>
      <c r="AV116" s="194">
        <f t="shared" si="73"/>
        <v>45833.333333333336</v>
      </c>
      <c r="AW116" s="194"/>
      <c r="AX116" s="194">
        <v>1271</v>
      </c>
      <c r="AY116" s="194">
        <f t="shared" si="55"/>
        <v>44562.333333333336</v>
      </c>
      <c r="AZ116" s="194">
        <f t="shared" si="74"/>
        <v>45833.333333333336</v>
      </c>
      <c r="BA116" s="194"/>
      <c r="BB116" s="194"/>
      <c r="BC116" s="194">
        <f t="shared" si="56"/>
        <v>45833.333333333336</v>
      </c>
      <c r="BD116" s="194">
        <f t="shared" si="75"/>
        <v>45833.333333333336</v>
      </c>
      <c r="BE116" s="194"/>
      <c r="BF116" s="194"/>
      <c r="BG116" s="194">
        <f t="shared" si="57"/>
        <v>45833.333333333336</v>
      </c>
      <c r="BH116" s="194">
        <f t="shared" si="76"/>
        <v>45833.333333333336</v>
      </c>
      <c r="BI116" s="194"/>
      <c r="BJ116" s="194"/>
      <c r="BK116" s="194">
        <f t="shared" si="58"/>
        <v>45833.333333333336</v>
      </c>
      <c r="BL116" s="194">
        <f t="shared" si="77"/>
        <v>45833.333333333336</v>
      </c>
      <c r="BM116" s="194"/>
      <c r="BN116" s="194"/>
      <c r="BO116" s="194">
        <f t="shared" si="59"/>
        <v>45833.333333333336</v>
      </c>
      <c r="BP116" s="194">
        <f t="shared" si="78"/>
        <v>45833.333333333336</v>
      </c>
      <c r="BQ116" s="194"/>
      <c r="BR116" s="194"/>
      <c r="BS116" s="194">
        <f t="shared" si="60"/>
        <v>45833.333333333336</v>
      </c>
      <c r="BT116" s="194">
        <f t="shared" si="79"/>
        <v>45833.333333333336</v>
      </c>
      <c r="BU116" s="194"/>
      <c r="BV116" s="194"/>
      <c r="BW116" s="194">
        <f t="shared" si="61"/>
        <v>45833.333333333336</v>
      </c>
      <c r="BX116" s="194">
        <f t="shared" si="80"/>
        <v>45833.333333333336</v>
      </c>
      <c r="BY116" s="194"/>
      <c r="BZ116" s="194"/>
      <c r="CA116" s="194">
        <f t="shared" si="62"/>
        <v>45833.333333333336</v>
      </c>
      <c r="CB116" s="194">
        <v>4166.66</v>
      </c>
      <c r="CC116" s="194"/>
      <c r="CD116" s="194"/>
      <c r="CE116" s="194">
        <f t="shared" si="63"/>
        <v>4166.66</v>
      </c>
      <c r="CF116" s="194">
        <f t="shared" si="64"/>
        <v>481040.99999999994</v>
      </c>
      <c r="CG116" s="169">
        <f t="shared" si="65"/>
        <v>550000</v>
      </c>
      <c r="CH116" s="169">
        <f t="shared" si="52"/>
        <v>-68959.000000000058</v>
      </c>
      <c r="CJ116" s="169">
        <f t="shared" si="69"/>
        <v>225000.00666666668</v>
      </c>
    </row>
    <row r="117" spans="1:88" hidden="1" x14ac:dyDescent="0.2">
      <c r="D117" s="172">
        <v>2</v>
      </c>
      <c r="E117" s="172">
        <v>1</v>
      </c>
      <c r="F117" s="172">
        <v>1</v>
      </c>
      <c r="G117" s="172">
        <v>2</v>
      </c>
      <c r="H117" s="172">
        <v>3</v>
      </c>
      <c r="I117" s="173">
        <v>39</v>
      </c>
      <c r="J117" s="174"/>
      <c r="K117" s="173"/>
      <c r="L117" s="175">
        <v>3</v>
      </c>
      <c r="M117" s="174"/>
      <c r="N117" s="175">
        <v>9</v>
      </c>
      <c r="O117" s="174"/>
      <c r="P117" s="175">
        <v>2</v>
      </c>
      <c r="Q117" s="174"/>
      <c r="R117" s="176">
        <v>1</v>
      </c>
      <c r="S117" s="174"/>
      <c r="T117" s="177">
        <v>1</v>
      </c>
      <c r="U117" s="174"/>
      <c r="V117" s="178">
        <v>1</v>
      </c>
      <c r="W117" s="174"/>
      <c r="X117" s="178" t="s">
        <v>576</v>
      </c>
      <c r="Y117" s="174"/>
      <c r="Z117" s="179">
        <v>4</v>
      </c>
      <c r="AA117" s="174"/>
      <c r="AB117" s="184">
        <v>3</v>
      </c>
      <c r="AC117" s="185">
        <v>9</v>
      </c>
      <c r="AD117" s="184">
        <v>2</v>
      </c>
      <c r="AE117" s="182">
        <v>4</v>
      </c>
      <c r="AF117" s="183" t="str">
        <f t="shared" si="68"/>
        <v>39204</v>
      </c>
      <c r="AG117" s="187" t="str">
        <f>VLOOKUP('Presupuesto 2015'!AF117,'5. COG Guerrero '!$K$2:$L1331,2,FALSE)</f>
        <v>Predial</v>
      </c>
      <c r="AH117" s="184"/>
      <c r="AI117" s="188">
        <v>150000</v>
      </c>
      <c r="AJ117" s="193"/>
      <c r="AK117" s="194"/>
      <c r="AL117" s="194"/>
      <c r="AM117" s="194"/>
      <c r="AN117" s="194"/>
      <c r="AO117" s="194"/>
      <c r="AP117" s="194"/>
      <c r="AQ117" s="194"/>
      <c r="AR117" s="194">
        <v>0</v>
      </c>
      <c r="AS117" s="194"/>
      <c r="AT117" s="194"/>
      <c r="AU117" s="194"/>
      <c r="AV117" s="194">
        <v>0</v>
      </c>
      <c r="AW117" s="194"/>
      <c r="AX117" s="194"/>
      <c r="AY117" s="194"/>
      <c r="AZ117" s="194">
        <v>87509</v>
      </c>
      <c r="BA117" s="194">
        <v>87509</v>
      </c>
      <c r="BB117" s="194"/>
      <c r="BC117" s="194">
        <f t="shared" si="56"/>
        <v>0</v>
      </c>
      <c r="BD117" s="194">
        <v>12491</v>
      </c>
      <c r="BE117" s="194"/>
      <c r="BF117" s="194"/>
      <c r="BG117" s="194">
        <f t="shared" si="57"/>
        <v>12491</v>
      </c>
      <c r="BH117" s="194">
        <f t="shared" si="76"/>
        <v>12500</v>
      </c>
      <c r="BI117" s="194"/>
      <c r="BJ117" s="194"/>
      <c r="BK117" s="194">
        <f t="shared" si="58"/>
        <v>12500</v>
      </c>
      <c r="BL117" s="194">
        <f t="shared" si="77"/>
        <v>12500</v>
      </c>
      <c r="BM117" s="194"/>
      <c r="BN117" s="194"/>
      <c r="BO117" s="194">
        <f t="shared" si="59"/>
        <v>12500</v>
      </c>
      <c r="BP117" s="194">
        <f t="shared" si="78"/>
        <v>12500</v>
      </c>
      <c r="BQ117" s="194"/>
      <c r="BR117" s="194"/>
      <c r="BS117" s="194">
        <f t="shared" si="60"/>
        <v>12500</v>
      </c>
      <c r="BT117" s="194">
        <f t="shared" si="79"/>
        <v>12500</v>
      </c>
      <c r="BU117" s="194"/>
      <c r="BV117" s="194"/>
      <c r="BW117" s="194">
        <f t="shared" si="61"/>
        <v>12500</v>
      </c>
      <c r="BX117" s="194">
        <v>0</v>
      </c>
      <c r="BY117" s="194"/>
      <c r="BZ117" s="194"/>
      <c r="CA117" s="194">
        <f t="shared" si="62"/>
        <v>0</v>
      </c>
      <c r="CB117" s="194">
        <v>0</v>
      </c>
      <c r="CC117" s="194"/>
      <c r="CD117" s="194"/>
      <c r="CE117" s="194">
        <f t="shared" si="63"/>
        <v>0</v>
      </c>
      <c r="CF117" s="194">
        <f t="shared" si="64"/>
        <v>62491</v>
      </c>
      <c r="CG117" s="169">
        <f t="shared" si="65"/>
        <v>150000</v>
      </c>
      <c r="CH117" s="169">
        <f>CF117-CG117</f>
        <v>-87509</v>
      </c>
      <c r="CJ117" s="169">
        <f t="shared" si="69"/>
        <v>0</v>
      </c>
    </row>
    <row r="118" spans="1:88" hidden="1" x14ac:dyDescent="0.2">
      <c r="D118" s="172">
        <v>2</v>
      </c>
      <c r="E118" s="172">
        <v>1</v>
      </c>
      <c r="F118" s="172">
        <v>1</v>
      </c>
      <c r="G118" s="172">
        <v>2</v>
      </c>
      <c r="H118" s="172">
        <v>3</v>
      </c>
      <c r="I118" s="173">
        <v>39</v>
      </c>
      <c r="J118" s="174" t="str">
        <f>VLOOKUP(CONCATENATE(D118,E118,F118,G118,H118,I118),'01. Administrativa'!$O$36:$P449,2,FALSE)</f>
        <v>Fideicomiso Guerrero Industrial</v>
      </c>
      <c r="K118" s="173"/>
      <c r="L118" s="175">
        <v>3</v>
      </c>
      <c r="M118" s="174" t="str">
        <f>VLOOKUP(CONCATENATE(L118),'02. Finalidad'!$O$3:$P$145,2,FALSE)</f>
        <v>DESARROLLO ECONÓMICO</v>
      </c>
      <c r="N118" s="175">
        <v>9</v>
      </c>
      <c r="O118" s="174" t="str">
        <f>VLOOKUP(CONCATENATE(L118,N118),'02. Finalidad'!$O$3:$P$145,2,FALSE)</f>
        <v>OTRAS INDUSTRIAS Y OTROS ASUNTOS ECONÓMICOS</v>
      </c>
      <c r="P118" s="175">
        <v>2</v>
      </c>
      <c r="Q118" s="174" t="str">
        <f>VLOOKUP(CONCATENATE(L118,N118,P118),'02. Finalidad'!$O$3:$P$145,2,FALSE)</f>
        <v>Otras Industrias</v>
      </c>
      <c r="R118" s="176">
        <v>1</v>
      </c>
      <c r="S118" s="174" t="str">
        <f>VLOOKUP('Presupuesto 2015'!R118,'03. Tipo Gasto'!$A$2:$B$4,2,FALSE)</f>
        <v>GASTO CORRIENTE</v>
      </c>
      <c r="T118" s="177">
        <v>1</v>
      </c>
      <c r="U118" s="174" t="str">
        <f>VLOOKUP('Presupuesto 2015'!T118,'04. Fuente Financiamiento'!$A$2:B$14,2,FALSE)</f>
        <v>Recursos Propios</v>
      </c>
      <c r="V118" s="178">
        <v>1</v>
      </c>
      <c r="W118" s="174" t="str">
        <f>VLOOKUP(CONCATENATE(V118),'06. Clasificación Programática'!$F$3:G$32,2,FALSE)</f>
        <v>SUBSIDIOS: SECTOR SOCIAL Y PRIVADO O ENTIDADES FEDERATIVAS Y MUNICIPIOS</v>
      </c>
      <c r="X118" s="178" t="s">
        <v>576</v>
      </c>
      <c r="Y118" s="174" t="str">
        <f>VLOOKUP(CONCATENATE(V118,X118),'06. Clasificación Programática'!$F$3:G$32,2,FALSE)</f>
        <v>Sujetos a Reglas de Operación</v>
      </c>
      <c r="Z118" s="179">
        <v>4</v>
      </c>
      <c r="AA118" s="174" t="str">
        <f>VLOOKUP('Presupuesto 2015'!Z118,'07. Proyectos de Inversión'!$A$2:$B$11,2,FALSE)</f>
        <v>Administración y Promoción del Parque Industrial Guerrero.</v>
      </c>
      <c r="AB118" s="184">
        <v>3</v>
      </c>
      <c r="AC118" s="185">
        <v>9</v>
      </c>
      <c r="AD118" s="184">
        <v>2</v>
      </c>
      <c r="AE118" s="182">
        <v>5</v>
      </c>
      <c r="AF118" s="183" t="str">
        <f t="shared" si="68"/>
        <v>39205</v>
      </c>
      <c r="AG118" s="187" t="str">
        <f>VLOOKUP('Presupuesto 2015'!AF118,'5. COG Guerrero '!$K$2:$L1331,2,FALSE)</f>
        <v>Otros derechos por prestación de servicios</v>
      </c>
      <c r="AH118" s="184"/>
      <c r="AI118" s="188">
        <v>200000</v>
      </c>
      <c r="AJ118" s="193">
        <v>0</v>
      </c>
      <c r="AK118" s="194"/>
      <c r="AL118" s="194"/>
      <c r="AM118" s="194">
        <f t="shared" si="67"/>
        <v>0</v>
      </c>
      <c r="AN118" s="194">
        <v>0</v>
      </c>
      <c r="AO118" s="194"/>
      <c r="AP118" s="194"/>
      <c r="AQ118" s="194"/>
      <c r="AR118" s="194">
        <v>34200</v>
      </c>
      <c r="AS118" s="194"/>
      <c r="AT118" s="194">
        <v>34200</v>
      </c>
      <c r="AU118" s="194">
        <f t="shared" si="54"/>
        <v>0</v>
      </c>
      <c r="AV118" s="194">
        <v>2240</v>
      </c>
      <c r="AW118" s="194"/>
      <c r="AX118" s="194">
        <v>2240</v>
      </c>
      <c r="AY118" s="194">
        <f t="shared" si="55"/>
        <v>0</v>
      </c>
      <c r="AZ118" s="194">
        <v>133600</v>
      </c>
      <c r="BA118" s="194">
        <v>133595</v>
      </c>
      <c r="BB118" s="194"/>
      <c r="BC118" s="194">
        <f t="shared" si="56"/>
        <v>5</v>
      </c>
      <c r="BD118" s="194">
        <v>0</v>
      </c>
      <c r="BE118" s="194"/>
      <c r="BF118" s="194"/>
      <c r="BG118" s="194">
        <f t="shared" si="57"/>
        <v>0</v>
      </c>
      <c r="BH118" s="194">
        <v>0</v>
      </c>
      <c r="BI118" s="194"/>
      <c r="BJ118" s="194"/>
      <c r="BK118" s="194">
        <f t="shared" si="58"/>
        <v>0</v>
      </c>
      <c r="BL118" s="194">
        <v>0</v>
      </c>
      <c r="BM118" s="194"/>
      <c r="BN118" s="194"/>
      <c r="BO118" s="194">
        <f t="shared" si="59"/>
        <v>0</v>
      </c>
      <c r="BP118" s="194">
        <v>3909</v>
      </c>
      <c r="BQ118" s="194">
        <v>144</v>
      </c>
      <c r="BR118" s="194"/>
      <c r="BS118" s="194">
        <f t="shared" si="60"/>
        <v>3765</v>
      </c>
      <c r="BT118" s="194">
        <v>20833.349999999999</v>
      </c>
      <c r="BU118" s="194"/>
      <c r="BV118" s="194"/>
      <c r="BW118" s="194">
        <f t="shared" si="61"/>
        <v>20833.349999999999</v>
      </c>
      <c r="BX118" s="194">
        <v>5217.6499999999996</v>
      </c>
      <c r="BY118" s="194"/>
      <c r="BZ118" s="194"/>
      <c r="CA118" s="194">
        <f t="shared" si="62"/>
        <v>5217.6499999999996</v>
      </c>
      <c r="CB118" s="194">
        <v>0</v>
      </c>
      <c r="CC118" s="194"/>
      <c r="CD118" s="194"/>
      <c r="CE118" s="194">
        <f t="shared" si="63"/>
        <v>0</v>
      </c>
      <c r="CF118" s="194">
        <f t="shared" si="64"/>
        <v>29821</v>
      </c>
      <c r="CG118" s="169">
        <f t="shared" si="65"/>
        <v>200000</v>
      </c>
      <c r="CH118" s="169">
        <f>CF118-CG118</f>
        <v>-170179</v>
      </c>
      <c r="CJ118" s="169">
        <f t="shared" si="69"/>
        <v>36440</v>
      </c>
    </row>
    <row r="119" spans="1:88" hidden="1" x14ac:dyDescent="0.2">
      <c r="D119" s="172">
        <v>2</v>
      </c>
      <c r="E119" s="172">
        <v>1</v>
      </c>
      <c r="F119" s="172">
        <v>1</v>
      </c>
      <c r="G119" s="172">
        <v>2</v>
      </c>
      <c r="H119" s="172">
        <v>3</v>
      </c>
      <c r="I119" s="173">
        <v>39</v>
      </c>
      <c r="J119" s="174" t="str">
        <f>VLOOKUP(CONCATENATE(D119,E119,F119,G119,H119,I119),'01. Administrativa'!$O$36:$P450,2,FALSE)</f>
        <v>Fideicomiso Guerrero Industrial</v>
      </c>
      <c r="K119" s="173"/>
      <c r="L119" s="175">
        <v>3</v>
      </c>
      <c r="M119" s="174" t="str">
        <f>VLOOKUP(CONCATENATE(L119),'02. Finalidad'!$O$3:$P$145,2,FALSE)</f>
        <v>DESARROLLO ECONÓMICO</v>
      </c>
      <c r="N119" s="175">
        <v>9</v>
      </c>
      <c r="O119" s="174" t="str">
        <f>VLOOKUP(CONCATENATE(L119,N119),'02. Finalidad'!$O$3:$P$145,2,FALSE)</f>
        <v>OTRAS INDUSTRIAS Y OTROS ASUNTOS ECONÓMICOS</v>
      </c>
      <c r="P119" s="175">
        <v>2</v>
      </c>
      <c r="Q119" s="174" t="str">
        <f>VLOOKUP(CONCATENATE(L119,N119,P119),'02. Finalidad'!$O$3:$P$145,2,FALSE)</f>
        <v>Otras Industrias</v>
      </c>
      <c r="R119" s="176">
        <v>1</v>
      </c>
      <c r="S119" s="174" t="str">
        <f>VLOOKUP('Presupuesto 2015'!R119,'03. Tipo Gasto'!$A$2:$B$4,2,FALSE)</f>
        <v>GASTO CORRIENTE</v>
      </c>
      <c r="T119" s="177">
        <v>1</v>
      </c>
      <c r="U119" s="174" t="str">
        <f>VLOOKUP('Presupuesto 2015'!T119,'04. Fuente Financiamiento'!$A$2:B$14,2,FALSE)</f>
        <v>Recursos Propios</v>
      </c>
      <c r="V119" s="178">
        <v>1</v>
      </c>
      <c r="W119" s="174" t="str">
        <f>VLOOKUP(CONCATENATE(V119),'06. Clasificación Programática'!$F$3:G$32,2,FALSE)</f>
        <v>SUBSIDIOS: SECTOR SOCIAL Y PRIVADO O ENTIDADES FEDERATIVAS Y MUNICIPIOS</v>
      </c>
      <c r="X119" s="178" t="s">
        <v>576</v>
      </c>
      <c r="Y119" s="174" t="str">
        <f>VLOOKUP(CONCATENATE(V119,X119),'06. Clasificación Programática'!$F$3:G$32,2,FALSE)</f>
        <v>Sujetos a Reglas de Operación</v>
      </c>
      <c r="Z119" s="179">
        <v>4</v>
      </c>
      <c r="AA119" s="174" t="str">
        <f>VLOOKUP('Presupuesto 2015'!Z119,'07. Proyectos de Inversión'!$A$2:$B$11,2,FALSE)</f>
        <v>Administración y Promoción del Parque Industrial Guerrero.</v>
      </c>
      <c r="AB119" s="184">
        <v>3</v>
      </c>
      <c r="AC119" s="185">
        <v>9</v>
      </c>
      <c r="AD119" s="184">
        <v>2</v>
      </c>
      <c r="AE119" s="182">
        <v>8</v>
      </c>
      <c r="AF119" s="183" t="str">
        <f t="shared" si="68"/>
        <v>39208</v>
      </c>
      <c r="AG119" s="187" t="str">
        <f>VLOOKUP('Presupuesto 2015'!AF119,'5. COG Guerrero '!$K$2:$L1331,2,FALSE)</f>
        <v>Licencias de construcción</v>
      </c>
      <c r="AH119" s="184"/>
      <c r="AI119" s="188">
        <v>200000</v>
      </c>
      <c r="AJ119" s="193">
        <f t="shared" si="70"/>
        <v>16666.666666666668</v>
      </c>
      <c r="AK119" s="194"/>
      <c r="AL119" s="194"/>
      <c r="AM119" s="194">
        <f t="shared" si="67"/>
        <v>16666.666666666668</v>
      </c>
      <c r="AN119" s="194">
        <f t="shared" si="71"/>
        <v>16666.666666666668</v>
      </c>
      <c r="AO119" s="194"/>
      <c r="AP119" s="194"/>
      <c r="AQ119" s="194">
        <f t="shared" si="66"/>
        <v>16666.666666666668</v>
      </c>
      <c r="AR119" s="194">
        <f t="shared" si="72"/>
        <v>16666.666666666668</v>
      </c>
      <c r="AS119" s="194"/>
      <c r="AT119" s="194"/>
      <c r="AU119" s="194">
        <f t="shared" si="54"/>
        <v>16666.666666666668</v>
      </c>
      <c r="AV119" s="194">
        <f t="shared" si="73"/>
        <v>16666.666666666668</v>
      </c>
      <c r="AW119" s="194"/>
      <c r="AX119" s="194"/>
      <c r="AY119" s="194">
        <f t="shared" si="55"/>
        <v>16666.666666666668</v>
      </c>
      <c r="AZ119" s="194">
        <f t="shared" si="74"/>
        <v>16666.666666666668</v>
      </c>
      <c r="BA119" s="194"/>
      <c r="BB119" s="194"/>
      <c r="BC119" s="194">
        <f t="shared" si="56"/>
        <v>16666.666666666668</v>
      </c>
      <c r="BD119" s="194">
        <f t="shared" si="75"/>
        <v>16666.666666666668</v>
      </c>
      <c r="BE119" s="194"/>
      <c r="BF119" s="194"/>
      <c r="BG119" s="194">
        <f t="shared" si="57"/>
        <v>16666.666666666668</v>
      </c>
      <c r="BH119" s="194">
        <f t="shared" si="76"/>
        <v>16666.666666666668</v>
      </c>
      <c r="BI119" s="194"/>
      <c r="BJ119" s="194"/>
      <c r="BK119" s="194">
        <f t="shared" si="58"/>
        <v>16666.666666666668</v>
      </c>
      <c r="BL119" s="194">
        <f t="shared" si="77"/>
        <v>16666.666666666668</v>
      </c>
      <c r="BM119" s="194"/>
      <c r="BN119" s="194"/>
      <c r="BO119" s="194">
        <f t="shared" si="59"/>
        <v>16666.666666666668</v>
      </c>
      <c r="BP119" s="194">
        <f t="shared" si="78"/>
        <v>16666.666666666668</v>
      </c>
      <c r="BQ119" s="194"/>
      <c r="BR119" s="194"/>
      <c r="BS119" s="194">
        <f t="shared" si="60"/>
        <v>16666.666666666668</v>
      </c>
      <c r="BT119" s="194">
        <f t="shared" si="79"/>
        <v>16666.666666666668</v>
      </c>
      <c r="BU119" s="194"/>
      <c r="BV119" s="194"/>
      <c r="BW119" s="194">
        <f t="shared" si="61"/>
        <v>16666.666666666668</v>
      </c>
      <c r="BX119" s="194">
        <f t="shared" si="80"/>
        <v>16666.666666666668</v>
      </c>
      <c r="BY119" s="194"/>
      <c r="BZ119" s="194"/>
      <c r="CA119" s="194">
        <f t="shared" si="62"/>
        <v>16666.666666666668</v>
      </c>
      <c r="CB119" s="194">
        <f t="shared" si="81"/>
        <v>16666.666666666668</v>
      </c>
      <c r="CC119" s="194"/>
      <c r="CD119" s="194"/>
      <c r="CE119" s="194">
        <f t="shared" si="63"/>
        <v>16666.666666666668</v>
      </c>
      <c r="CF119" s="194">
        <f t="shared" si="64"/>
        <v>199999.99999999997</v>
      </c>
      <c r="CG119" s="169">
        <f t="shared" si="65"/>
        <v>199999.99999999997</v>
      </c>
      <c r="CH119" s="169">
        <f>CF119-CG119</f>
        <v>0</v>
      </c>
      <c r="CJ119" s="169">
        <f t="shared" si="69"/>
        <v>66666.666666666672</v>
      </c>
    </row>
    <row r="120" spans="1:88" hidden="1" x14ac:dyDescent="0.2">
      <c r="A120" s="5">
        <v>5101</v>
      </c>
      <c r="B120" s="5">
        <v>12</v>
      </c>
      <c r="C120" s="5">
        <v>1005</v>
      </c>
      <c r="D120" s="172">
        <v>2</v>
      </c>
      <c r="E120" s="172">
        <v>1</v>
      </c>
      <c r="F120" s="172">
        <v>1</v>
      </c>
      <c r="G120" s="172">
        <v>2</v>
      </c>
      <c r="H120" s="172">
        <v>3</v>
      </c>
      <c r="I120" s="173">
        <v>39</v>
      </c>
      <c r="J120" s="174" t="str">
        <f>VLOOKUP(CONCATENATE(D120,E120,F120,G120,H120,I120),'01. Administrativa'!$O$36:$P451,2,FALSE)</f>
        <v>Fideicomiso Guerrero Industrial</v>
      </c>
      <c r="K120" s="173"/>
      <c r="L120" s="175">
        <v>3</v>
      </c>
      <c r="M120" s="174" t="str">
        <f>VLOOKUP(CONCATENATE(L120),'02. Finalidad'!$O$3:$P$145,2,FALSE)</f>
        <v>DESARROLLO ECONÓMICO</v>
      </c>
      <c r="N120" s="175">
        <v>9</v>
      </c>
      <c r="O120" s="174" t="str">
        <f>VLOOKUP(CONCATENATE(L120,N120),'02. Finalidad'!$O$3:$P$145,2,FALSE)</f>
        <v>OTRAS INDUSTRIAS Y OTROS ASUNTOS ECONÓMICOS</v>
      </c>
      <c r="P120" s="175">
        <v>2</v>
      </c>
      <c r="Q120" s="174" t="str">
        <f>VLOOKUP(CONCATENATE(L120,N120,P120),'02. Finalidad'!$O$3:$P$145,2,FALSE)</f>
        <v>Otras Industrias</v>
      </c>
      <c r="R120" s="176">
        <v>2</v>
      </c>
      <c r="S120" s="174" t="str">
        <f>VLOOKUP('Presupuesto 2015'!R120,'03. Tipo Gasto'!$A$2:$B$4,2,FALSE)</f>
        <v>GASTO DE CAPITAL</v>
      </c>
      <c r="T120" s="177">
        <v>1</v>
      </c>
      <c r="U120" s="174" t="str">
        <f>VLOOKUP('Presupuesto 2015'!T120,'04. Fuente Financiamiento'!$A$2:B$14,2,FALSE)</f>
        <v>Recursos Propios</v>
      </c>
      <c r="V120" s="178">
        <v>1</v>
      </c>
      <c r="W120" s="174" t="str">
        <f>VLOOKUP(CONCATENATE(V120),'06. Clasificación Programática'!$F$3:G$32,2,FALSE)</f>
        <v>SUBSIDIOS: SECTOR SOCIAL Y PRIVADO O ENTIDADES FEDERATIVAS Y MUNICIPIOS</v>
      </c>
      <c r="X120" s="178" t="s">
        <v>576</v>
      </c>
      <c r="Y120" s="174" t="str">
        <f>VLOOKUP(CONCATENATE(V120,X120),'06. Clasificación Programática'!$F$3:G$32,2,FALSE)</f>
        <v>Sujetos a Reglas de Operación</v>
      </c>
      <c r="Z120" s="179">
        <v>4</v>
      </c>
      <c r="AA120" s="174" t="str">
        <f>VLOOKUP('Presupuesto 2015'!Z120,'07. Proyectos de Inversión'!$A$2:$B$11,2,FALSE)</f>
        <v>Administración y Promoción del Parque Industrial Guerrero.</v>
      </c>
      <c r="AB120" s="184">
        <v>6</v>
      </c>
      <c r="AC120" s="185">
        <v>2</v>
      </c>
      <c r="AD120" s="184">
        <v>4</v>
      </c>
      <c r="AE120" s="182">
        <v>5</v>
      </c>
      <c r="AF120" s="183" t="str">
        <f t="shared" si="68"/>
        <v>62405</v>
      </c>
      <c r="AG120" s="187" t="str">
        <f>VLOOKUP('Presupuesto 2015'!AF120,'5. COG Guerrero '!$K$2:$L1331,2,FALSE)</f>
        <v>Estudios de pre inversión y preparación del proyecto</v>
      </c>
      <c r="AH120" s="184"/>
      <c r="AI120" s="188">
        <v>1200000</v>
      </c>
      <c r="AJ120" s="193">
        <f t="shared" si="70"/>
        <v>100000</v>
      </c>
      <c r="AK120" s="194"/>
      <c r="AL120" s="194"/>
      <c r="AM120" s="194">
        <f t="shared" si="67"/>
        <v>100000</v>
      </c>
      <c r="AN120" s="194">
        <f t="shared" si="71"/>
        <v>100000</v>
      </c>
      <c r="AO120" s="194"/>
      <c r="AP120" s="194"/>
      <c r="AQ120" s="194">
        <f t="shared" si="66"/>
        <v>100000</v>
      </c>
      <c r="AR120" s="194">
        <f t="shared" si="72"/>
        <v>100000</v>
      </c>
      <c r="AS120" s="194"/>
      <c r="AT120" s="194"/>
      <c r="AU120" s="194">
        <f t="shared" si="54"/>
        <v>100000</v>
      </c>
      <c r="AV120" s="194">
        <f t="shared" si="73"/>
        <v>100000</v>
      </c>
      <c r="AW120" s="194"/>
      <c r="AX120" s="194"/>
      <c r="AY120" s="194">
        <f t="shared" si="55"/>
        <v>100000</v>
      </c>
      <c r="AZ120" s="194">
        <f t="shared" si="74"/>
        <v>100000</v>
      </c>
      <c r="BA120" s="194"/>
      <c r="BB120" s="194"/>
      <c r="BC120" s="194">
        <f t="shared" si="56"/>
        <v>100000</v>
      </c>
      <c r="BD120" s="194">
        <f t="shared" si="75"/>
        <v>100000</v>
      </c>
      <c r="BE120" s="194"/>
      <c r="BF120" s="194"/>
      <c r="BG120" s="194">
        <f t="shared" si="57"/>
        <v>100000</v>
      </c>
      <c r="BH120" s="194">
        <f t="shared" si="76"/>
        <v>100000</v>
      </c>
      <c r="BI120" s="194"/>
      <c r="BJ120" s="194"/>
      <c r="BK120" s="194">
        <f t="shared" si="58"/>
        <v>100000</v>
      </c>
      <c r="BL120" s="194">
        <f t="shared" si="77"/>
        <v>100000</v>
      </c>
      <c r="BM120" s="194"/>
      <c r="BN120" s="194"/>
      <c r="BO120" s="194">
        <f t="shared" si="59"/>
        <v>100000</v>
      </c>
      <c r="BP120" s="194">
        <f t="shared" si="78"/>
        <v>100000</v>
      </c>
      <c r="BQ120" s="194"/>
      <c r="BR120" s="194"/>
      <c r="BS120" s="194">
        <f t="shared" si="60"/>
        <v>100000</v>
      </c>
      <c r="BT120" s="194">
        <f t="shared" si="79"/>
        <v>100000</v>
      </c>
      <c r="BU120" s="194"/>
      <c r="BV120" s="194"/>
      <c r="BW120" s="194">
        <f t="shared" si="61"/>
        <v>100000</v>
      </c>
      <c r="BX120" s="194">
        <f t="shared" si="80"/>
        <v>100000</v>
      </c>
      <c r="BY120" s="194"/>
      <c r="BZ120" s="194"/>
      <c r="CA120" s="194">
        <f t="shared" si="62"/>
        <v>100000</v>
      </c>
      <c r="CB120" s="194">
        <f t="shared" si="81"/>
        <v>100000</v>
      </c>
      <c r="CC120" s="194"/>
      <c r="CD120" s="194"/>
      <c r="CE120" s="194">
        <f t="shared" si="63"/>
        <v>100000</v>
      </c>
      <c r="CF120" s="194">
        <f t="shared" si="64"/>
        <v>1200000</v>
      </c>
      <c r="CG120" s="169">
        <f t="shared" si="65"/>
        <v>1200000</v>
      </c>
      <c r="CH120" s="169">
        <f t="shared" ref="CH120:CH185" si="82">CF120-CG120</f>
        <v>0</v>
      </c>
      <c r="CJ120" s="169">
        <f t="shared" si="69"/>
        <v>400000</v>
      </c>
    </row>
    <row r="121" spans="1:88" hidden="1" x14ac:dyDescent="0.2">
      <c r="A121" s="5">
        <v>5101</v>
      </c>
      <c r="B121" s="5">
        <v>12</v>
      </c>
      <c r="C121" s="5">
        <v>1006</v>
      </c>
      <c r="D121" s="172">
        <v>2</v>
      </c>
      <c r="E121" s="172">
        <v>1</v>
      </c>
      <c r="F121" s="172">
        <v>1</v>
      </c>
      <c r="G121" s="172">
        <v>2</v>
      </c>
      <c r="H121" s="172">
        <v>3</v>
      </c>
      <c r="I121" s="173">
        <v>39</v>
      </c>
      <c r="J121" s="174" t="str">
        <f>VLOOKUP(CONCATENATE(D121,E121,F121,G121,H121,I121),'01. Administrativa'!$O$36:$P452,2,FALSE)</f>
        <v>Fideicomiso Guerrero Industrial</v>
      </c>
      <c r="K121" s="173"/>
      <c r="L121" s="175">
        <v>3</v>
      </c>
      <c r="M121" s="174" t="str">
        <f>VLOOKUP(CONCATENATE(L121),'02. Finalidad'!$O$3:$P$145,2,FALSE)</f>
        <v>DESARROLLO ECONÓMICO</v>
      </c>
      <c r="N121" s="175">
        <v>9</v>
      </c>
      <c r="O121" s="174" t="str">
        <f>VLOOKUP(CONCATENATE(L121,N121),'02. Finalidad'!$O$3:$P$145,2,FALSE)</f>
        <v>OTRAS INDUSTRIAS Y OTROS ASUNTOS ECONÓMICOS</v>
      </c>
      <c r="P121" s="175">
        <v>2</v>
      </c>
      <c r="Q121" s="174" t="str">
        <f>VLOOKUP(CONCATENATE(L121,N121,P121),'02. Finalidad'!$O$3:$P$145,2,FALSE)</f>
        <v>Otras Industrias</v>
      </c>
      <c r="R121" s="176">
        <v>1</v>
      </c>
      <c r="S121" s="174" t="str">
        <f>VLOOKUP('Presupuesto 2015'!R121,'03. Tipo Gasto'!$A$2:$B$4,2,FALSE)</f>
        <v>GASTO CORRIENTE</v>
      </c>
      <c r="T121" s="177">
        <v>2</v>
      </c>
      <c r="U121" s="174" t="str">
        <f>VLOOKUP('Presupuesto 2015'!T121,'04. Fuente Financiamiento'!$A$2:B$14,2,FALSE)</f>
        <v>SEFINA</v>
      </c>
      <c r="V121" s="178">
        <v>1</v>
      </c>
      <c r="W121" s="174" t="str">
        <f>VLOOKUP(CONCATENATE(V121),'06. Clasificación Programática'!$F$3:G$32,2,FALSE)</f>
        <v>SUBSIDIOS: SECTOR SOCIAL Y PRIVADO O ENTIDADES FEDERATIVAS Y MUNICIPIOS</v>
      </c>
      <c r="X121" s="178" t="s">
        <v>576</v>
      </c>
      <c r="Y121" s="174" t="str">
        <f>VLOOKUP(CONCATENATE(V121,X121),'06. Clasificación Programática'!$F$3:G$32,2,FALSE)</f>
        <v>Sujetos a Reglas de Operación</v>
      </c>
      <c r="Z121" s="179">
        <v>2</v>
      </c>
      <c r="AA121" s="174" t="str">
        <f>VLOOKUP('Presupuesto 2015'!Z121,'07. Proyectos de Inversión'!$A$2:$B$11,2,FALSE)</f>
        <v>Gastos de Operación del Ejercicio Fiscal 2015.</v>
      </c>
      <c r="AB121" s="184">
        <v>1</v>
      </c>
      <c r="AC121" s="185">
        <v>1</v>
      </c>
      <c r="AD121" s="184">
        <v>3</v>
      </c>
      <c r="AE121" s="182">
        <v>1</v>
      </c>
      <c r="AF121" s="183" t="str">
        <f t="shared" si="68"/>
        <v>11301</v>
      </c>
      <c r="AG121" s="187" t="str">
        <f>VLOOKUP('Presupuesto 2015'!AF121,'5. COG Guerrero '!$K$2:$L1332,2,FALSE)</f>
        <v>Sueldo tabular al personal permanente</v>
      </c>
      <c r="AH121" s="184"/>
      <c r="AI121" s="188">
        <v>1044964.03</v>
      </c>
      <c r="AJ121" s="193">
        <f>AI121/12</f>
        <v>87080.335833333331</v>
      </c>
      <c r="AK121" s="194"/>
      <c r="AL121" s="194">
        <v>59356.32</v>
      </c>
      <c r="AM121" s="194">
        <f t="shared" si="67"/>
        <v>27724.015833333331</v>
      </c>
      <c r="AN121" s="194">
        <f t="shared" si="71"/>
        <v>87080.335833333331</v>
      </c>
      <c r="AO121" s="194"/>
      <c r="AP121" s="194">
        <v>59123.13</v>
      </c>
      <c r="AQ121" s="194">
        <f t="shared" si="66"/>
        <v>27957.205833333333</v>
      </c>
      <c r="AR121" s="194">
        <f t="shared" si="72"/>
        <v>87080.335833333331</v>
      </c>
      <c r="AS121" s="194"/>
      <c r="AT121" s="194">
        <v>59313.8</v>
      </c>
      <c r="AU121" s="194">
        <f t="shared" si="54"/>
        <v>27766.535833333328</v>
      </c>
      <c r="AV121" s="194">
        <f t="shared" si="73"/>
        <v>87080.335833333331</v>
      </c>
      <c r="AW121" s="194"/>
      <c r="AX121" s="194">
        <v>56605.34</v>
      </c>
      <c r="AY121" s="194">
        <f t="shared" si="55"/>
        <v>30474.995833333334</v>
      </c>
      <c r="AZ121" s="194">
        <f t="shared" si="74"/>
        <v>87080.335833333331</v>
      </c>
      <c r="BA121" s="194"/>
      <c r="BB121" s="194">
        <v>52266.7</v>
      </c>
      <c r="BC121" s="194">
        <f t="shared" si="56"/>
        <v>34813.635833333334</v>
      </c>
      <c r="BD121" s="194">
        <f t="shared" si="75"/>
        <v>87080.335833333331</v>
      </c>
      <c r="BE121" s="194"/>
      <c r="BF121" s="194">
        <v>56277.19</v>
      </c>
      <c r="BG121" s="194">
        <f t="shared" si="57"/>
        <v>30803.145833333328</v>
      </c>
      <c r="BH121" s="194">
        <f t="shared" si="76"/>
        <v>87080.335833333331</v>
      </c>
      <c r="BI121" s="194"/>
      <c r="BJ121" s="194">
        <v>59303.28</v>
      </c>
      <c r="BK121" s="194">
        <f t="shared" si="58"/>
        <v>27777.055833333332</v>
      </c>
      <c r="BL121" s="194">
        <f t="shared" si="77"/>
        <v>87080.335833333331</v>
      </c>
      <c r="BM121" s="194"/>
      <c r="BN121" s="194">
        <v>59303.28</v>
      </c>
      <c r="BO121" s="194">
        <f t="shared" si="59"/>
        <v>27777.055833333332</v>
      </c>
      <c r="BP121" s="194">
        <f t="shared" si="78"/>
        <v>87080.335833333331</v>
      </c>
      <c r="BQ121" s="194">
        <v>30902.2</v>
      </c>
      <c r="BR121" s="194">
        <v>30902.2</v>
      </c>
      <c r="BS121" s="194">
        <f t="shared" si="60"/>
        <v>25275.935833333333</v>
      </c>
      <c r="BT121" s="194">
        <f t="shared" si="79"/>
        <v>87080.335833333331</v>
      </c>
      <c r="BU121" s="194"/>
      <c r="BV121" s="194"/>
      <c r="BW121" s="194">
        <f t="shared" si="61"/>
        <v>87080.335833333331</v>
      </c>
      <c r="BX121" s="194">
        <f t="shared" si="80"/>
        <v>87080.335833333331</v>
      </c>
      <c r="BY121" s="194"/>
      <c r="BZ121" s="194"/>
      <c r="CA121" s="194">
        <f t="shared" si="62"/>
        <v>87080.335833333331</v>
      </c>
      <c r="CB121" s="194">
        <f t="shared" si="81"/>
        <v>87080.335833333331</v>
      </c>
      <c r="CC121" s="194"/>
      <c r="CD121" s="194"/>
      <c r="CE121" s="194">
        <f t="shared" si="63"/>
        <v>87080.335833333331</v>
      </c>
      <c r="CF121" s="194">
        <f t="shared" si="64"/>
        <v>521610.58999999997</v>
      </c>
      <c r="CG121" s="169">
        <f t="shared" si="65"/>
        <v>1044964.0299999999</v>
      </c>
      <c r="CH121" s="169">
        <f t="shared" si="82"/>
        <v>-523353.43999999994</v>
      </c>
      <c r="CJ121" s="169">
        <f t="shared" si="69"/>
        <v>348321.34333333332</v>
      </c>
    </row>
    <row r="122" spans="1:88" hidden="1" x14ac:dyDescent="0.2">
      <c r="D122" s="172">
        <v>2</v>
      </c>
      <c r="E122" s="172">
        <v>1</v>
      </c>
      <c r="F122" s="172">
        <v>1</v>
      </c>
      <c r="G122" s="172">
        <v>2</v>
      </c>
      <c r="H122" s="172">
        <v>3</v>
      </c>
      <c r="I122" s="173">
        <v>39</v>
      </c>
      <c r="J122" s="174" t="str">
        <f>VLOOKUP(CONCATENATE(D122,E122,F122,G122,H122,I122),'01. Administrativa'!$O$36:$P453,2,FALSE)</f>
        <v>Fideicomiso Guerrero Industrial</v>
      </c>
      <c r="K122" s="173"/>
      <c r="L122" s="175">
        <v>3</v>
      </c>
      <c r="M122" s="174" t="str">
        <f>VLOOKUP(CONCATENATE(L122),'02. Finalidad'!$O$3:$P$145,2,FALSE)</f>
        <v>DESARROLLO ECONÓMICO</v>
      </c>
      <c r="N122" s="175">
        <v>9</v>
      </c>
      <c r="O122" s="174" t="str">
        <f>VLOOKUP(CONCATENATE(L122,N122),'02. Finalidad'!$O$3:$P$145,2,FALSE)</f>
        <v>OTRAS INDUSTRIAS Y OTROS ASUNTOS ECONÓMICOS</v>
      </c>
      <c r="P122" s="175">
        <v>2</v>
      </c>
      <c r="Q122" s="174" t="str">
        <f>VLOOKUP(CONCATENATE(L122,N122,P122),'02. Finalidad'!$O$3:$P$145,2,FALSE)</f>
        <v>Otras Industrias</v>
      </c>
      <c r="R122" s="176">
        <v>1</v>
      </c>
      <c r="S122" s="174" t="str">
        <f>VLOOKUP('Presupuesto 2015'!R122,'03. Tipo Gasto'!$A$2:$B$4,2,FALSE)</f>
        <v>GASTO CORRIENTE</v>
      </c>
      <c r="T122" s="177">
        <v>1</v>
      </c>
      <c r="U122" s="174" t="str">
        <f>VLOOKUP('Presupuesto 2015'!T122,'04. Fuente Financiamiento'!$A$2:B$14,2,FALSE)</f>
        <v>Recursos Propios</v>
      </c>
      <c r="V122" s="178">
        <v>1</v>
      </c>
      <c r="W122" s="174" t="str">
        <f>VLOOKUP(CONCATENATE(V122),'06. Clasificación Programática'!$F$3:G$32,2,FALSE)</f>
        <v>SUBSIDIOS: SECTOR SOCIAL Y PRIVADO O ENTIDADES FEDERATIVAS Y MUNICIPIOS</v>
      </c>
      <c r="X122" s="178" t="s">
        <v>576</v>
      </c>
      <c r="Y122" s="174" t="str">
        <f>VLOOKUP(CONCATENATE(V122,X122),'06. Clasificación Programática'!$F$3:G$32,2,FALSE)</f>
        <v>Sujetos a Reglas de Operación</v>
      </c>
      <c r="Z122" s="179">
        <v>2</v>
      </c>
      <c r="AA122" s="174" t="str">
        <f>VLOOKUP('Presupuesto 2015'!Z122,'07. Proyectos de Inversión'!$A$2:$B$11,2,FALSE)</f>
        <v>Gastos de Operación del Ejercicio Fiscal 2015.</v>
      </c>
      <c r="AB122" s="184">
        <v>1</v>
      </c>
      <c r="AC122" s="185">
        <v>2</v>
      </c>
      <c r="AD122" s="184">
        <v>3</v>
      </c>
      <c r="AE122" s="182">
        <v>1</v>
      </c>
      <c r="AF122" s="183" t="str">
        <f t="shared" si="68"/>
        <v>12301</v>
      </c>
      <c r="AG122" s="187" t="str">
        <f>VLOOKUP('Presupuesto 2015'!AF122,'5. COG Guerrero '!$K$2:$L1333,2,FALSE)</f>
        <v>Retribuciones por Servicios de Carácter Social a Practicantes y  residentes médicos</v>
      </c>
      <c r="AH122" s="184"/>
      <c r="AI122" s="188">
        <v>9000</v>
      </c>
      <c r="AJ122" s="193">
        <v>0</v>
      </c>
      <c r="AK122" s="194"/>
      <c r="AL122" s="194"/>
      <c r="AM122" s="194">
        <f t="shared" si="67"/>
        <v>0</v>
      </c>
      <c r="AN122" s="194">
        <v>4000</v>
      </c>
      <c r="AO122" s="194"/>
      <c r="AP122" s="194">
        <v>4000</v>
      </c>
      <c r="AQ122" s="194">
        <f t="shared" si="66"/>
        <v>0</v>
      </c>
      <c r="AR122" s="194"/>
      <c r="AS122" s="194"/>
      <c r="AT122" s="194"/>
      <c r="AU122" s="194">
        <f t="shared" si="54"/>
        <v>0</v>
      </c>
      <c r="AV122" s="194"/>
      <c r="AW122" s="194"/>
      <c r="AX122" s="194"/>
      <c r="AY122" s="194">
        <f t="shared" si="55"/>
        <v>0</v>
      </c>
      <c r="AZ122" s="194"/>
      <c r="BA122" s="194"/>
      <c r="BB122" s="194"/>
      <c r="BC122" s="194">
        <f t="shared" si="56"/>
        <v>0</v>
      </c>
      <c r="BD122" s="194">
        <v>0</v>
      </c>
      <c r="BE122" s="194"/>
      <c r="BF122" s="194"/>
      <c r="BG122" s="194">
        <f t="shared" si="57"/>
        <v>0</v>
      </c>
      <c r="BH122" s="194">
        <v>5000</v>
      </c>
      <c r="BI122" s="194"/>
      <c r="BJ122" s="194">
        <v>5000</v>
      </c>
      <c r="BK122" s="194">
        <f t="shared" si="58"/>
        <v>0</v>
      </c>
      <c r="BL122" s="194">
        <v>0</v>
      </c>
      <c r="BM122" s="194"/>
      <c r="BN122" s="194"/>
      <c r="BO122" s="194">
        <f t="shared" si="59"/>
        <v>0</v>
      </c>
      <c r="BP122" s="194">
        <v>0</v>
      </c>
      <c r="BQ122" s="194"/>
      <c r="BR122" s="194"/>
      <c r="BS122" s="194">
        <f t="shared" si="60"/>
        <v>0</v>
      </c>
      <c r="BT122" s="194">
        <v>0</v>
      </c>
      <c r="BU122" s="194"/>
      <c r="BV122" s="194"/>
      <c r="BW122" s="194">
        <f t="shared" si="61"/>
        <v>0</v>
      </c>
      <c r="BX122" s="194">
        <v>0</v>
      </c>
      <c r="BY122" s="194"/>
      <c r="BZ122" s="194"/>
      <c r="CA122" s="194">
        <f t="shared" si="62"/>
        <v>0</v>
      </c>
      <c r="CB122" s="194">
        <v>0</v>
      </c>
      <c r="CC122" s="194"/>
      <c r="CD122" s="194"/>
      <c r="CE122" s="194">
        <f t="shared" si="63"/>
        <v>0</v>
      </c>
      <c r="CF122" s="194">
        <f t="shared" si="64"/>
        <v>0</v>
      </c>
      <c r="CG122" s="169">
        <f t="shared" si="65"/>
        <v>9000</v>
      </c>
      <c r="CH122" s="169">
        <f t="shared" si="82"/>
        <v>-9000</v>
      </c>
      <c r="CJ122" s="169">
        <f t="shared" si="69"/>
        <v>4000</v>
      </c>
    </row>
    <row r="123" spans="1:88" x14ac:dyDescent="0.2">
      <c r="A123" s="5">
        <v>5101</v>
      </c>
      <c r="B123" s="5">
        <v>12</v>
      </c>
      <c r="C123" s="5">
        <v>1007</v>
      </c>
      <c r="D123" s="172">
        <v>2</v>
      </c>
      <c r="E123" s="172">
        <v>1</v>
      </c>
      <c r="F123" s="172">
        <v>1</v>
      </c>
      <c r="G123" s="172">
        <v>2</v>
      </c>
      <c r="H123" s="172">
        <v>3</v>
      </c>
      <c r="I123" s="173">
        <v>39</v>
      </c>
      <c r="J123" s="174" t="str">
        <f>VLOOKUP(CONCATENATE(D123,E123,F123,G123,H123,I123),'01. Administrativa'!$O$36:$P454,2,FALSE)</f>
        <v>Fideicomiso Guerrero Industrial</v>
      </c>
      <c r="K123" s="173"/>
      <c r="L123" s="175">
        <v>3</v>
      </c>
      <c r="M123" s="174" t="str">
        <f>VLOOKUP(CONCATENATE(L123),'02. Finalidad'!$O$3:$P$145,2,FALSE)</f>
        <v>DESARROLLO ECONÓMICO</v>
      </c>
      <c r="N123" s="175">
        <v>9</v>
      </c>
      <c r="O123" s="174" t="str">
        <f>VLOOKUP(CONCATENATE(L123,N123),'02. Finalidad'!$O$3:$P$145,2,FALSE)</f>
        <v>OTRAS INDUSTRIAS Y OTROS ASUNTOS ECONÓMICOS</v>
      </c>
      <c r="P123" s="175">
        <v>2</v>
      </c>
      <c r="Q123" s="174" t="str">
        <f>VLOOKUP(CONCATENATE(L123,N123,P123),'02. Finalidad'!$O$3:$P$145,2,FALSE)</f>
        <v>Otras Industrias</v>
      </c>
      <c r="R123" s="176">
        <v>1</v>
      </c>
      <c r="S123" s="174" t="str">
        <f>VLOOKUP('Presupuesto 2015'!R123,'03. Tipo Gasto'!$A$2:$B$4,2,FALSE)</f>
        <v>GASTO CORRIENTE</v>
      </c>
      <c r="T123" s="177">
        <v>2</v>
      </c>
      <c r="U123" s="174" t="str">
        <f>VLOOKUP('Presupuesto 2015'!T123,'04. Fuente Financiamiento'!$A$2:B$14,2,FALSE)</f>
        <v>SEFINA</v>
      </c>
      <c r="V123" s="178">
        <v>1</v>
      </c>
      <c r="W123" s="174" t="str">
        <f>VLOOKUP(CONCATENATE(V123),'06. Clasificación Programática'!$F$3:G$32,2,FALSE)</f>
        <v>SUBSIDIOS: SECTOR SOCIAL Y PRIVADO O ENTIDADES FEDERATIVAS Y MUNICIPIOS</v>
      </c>
      <c r="X123" s="178" t="s">
        <v>576</v>
      </c>
      <c r="Y123" s="174" t="str">
        <f>VLOOKUP(CONCATENATE(V123,X123),'06. Clasificación Programática'!$F$3:G$32,2,FALSE)</f>
        <v>Sujetos a Reglas de Operación</v>
      </c>
      <c r="Z123" s="179">
        <v>2</v>
      </c>
      <c r="AA123" s="174" t="str">
        <f>VLOOKUP('Presupuesto 2015'!Z123,'07. Proyectos de Inversión'!$A$2:$B$11,2,FALSE)</f>
        <v>Gastos de Operación del Ejercicio Fiscal 2015.</v>
      </c>
      <c r="AB123" s="180">
        <v>1</v>
      </c>
      <c r="AC123" s="181">
        <v>3</v>
      </c>
      <c r="AD123" s="180">
        <v>2</v>
      </c>
      <c r="AE123" s="182">
        <v>2</v>
      </c>
      <c r="AF123" s="183" t="str">
        <f t="shared" si="68"/>
        <v>13202</v>
      </c>
      <c r="AG123" s="187" t="str">
        <f>VLOOKUP('Presupuesto 2015'!AF123,'5. COG Guerrero '!$K$2:$L1333,2,FALSE)</f>
        <v>Prima vacacional</v>
      </c>
      <c r="AH123" s="184"/>
      <c r="AI123" s="188">
        <v>18626.240000000002</v>
      </c>
      <c r="AJ123" s="193">
        <f t="shared" si="70"/>
        <v>1552.1866666666667</v>
      </c>
      <c r="AK123" s="194"/>
      <c r="AL123" s="194"/>
      <c r="AM123" s="194">
        <f t="shared" si="67"/>
        <v>1552.1866666666667</v>
      </c>
      <c r="AN123" s="194">
        <f t="shared" si="71"/>
        <v>1552.1866666666667</v>
      </c>
      <c r="AO123" s="194"/>
      <c r="AP123" s="194"/>
      <c r="AQ123" s="194">
        <f t="shared" si="66"/>
        <v>1552.1866666666667</v>
      </c>
      <c r="AR123" s="194">
        <f t="shared" si="72"/>
        <v>1552.1866666666667</v>
      </c>
      <c r="AS123" s="194"/>
      <c r="AT123" s="194"/>
      <c r="AU123" s="194">
        <f t="shared" si="54"/>
        <v>1552.1866666666667</v>
      </c>
      <c r="AV123" s="194">
        <f t="shared" si="73"/>
        <v>1552.1866666666667</v>
      </c>
      <c r="AW123" s="194"/>
      <c r="AX123" s="194"/>
      <c r="AY123" s="194">
        <f t="shared" si="55"/>
        <v>1552.1866666666667</v>
      </c>
      <c r="AZ123" s="194">
        <f t="shared" si="74"/>
        <v>1552.1866666666667</v>
      </c>
      <c r="BA123" s="194"/>
      <c r="BB123" s="194"/>
      <c r="BC123" s="194">
        <f t="shared" si="56"/>
        <v>1552.1866666666667</v>
      </c>
      <c r="BD123" s="194">
        <f t="shared" si="75"/>
        <v>1552.1866666666667</v>
      </c>
      <c r="BE123" s="194"/>
      <c r="BF123" s="194"/>
      <c r="BG123" s="194">
        <f t="shared" si="57"/>
        <v>1552.1866666666667</v>
      </c>
      <c r="BH123" s="194">
        <f t="shared" si="76"/>
        <v>1552.1866666666667</v>
      </c>
      <c r="BI123" s="194"/>
      <c r="BJ123" s="194">
        <v>9883.8700000000008</v>
      </c>
      <c r="BK123" s="194">
        <f t="shared" si="58"/>
        <v>-8331.6833333333343</v>
      </c>
      <c r="BL123" s="194">
        <f t="shared" si="77"/>
        <v>1552.1866666666667</v>
      </c>
      <c r="BM123" s="194"/>
      <c r="BN123" s="194"/>
      <c r="BO123" s="194">
        <f t="shared" si="59"/>
        <v>1552.1866666666667</v>
      </c>
      <c r="BP123" s="194">
        <f t="shared" si="78"/>
        <v>1552.1866666666667</v>
      </c>
      <c r="BQ123" s="194"/>
      <c r="BR123" s="194"/>
      <c r="BS123" s="194">
        <f t="shared" si="60"/>
        <v>1552.1866666666667</v>
      </c>
      <c r="BT123" s="194">
        <f t="shared" si="79"/>
        <v>1552.1866666666667</v>
      </c>
      <c r="BU123" s="194"/>
      <c r="BV123" s="194"/>
      <c r="BW123" s="194">
        <f t="shared" si="61"/>
        <v>1552.1866666666667</v>
      </c>
      <c r="BX123" s="194">
        <f t="shared" si="80"/>
        <v>1552.1866666666667</v>
      </c>
      <c r="BY123" s="194"/>
      <c r="BZ123" s="194"/>
      <c r="CA123" s="194">
        <f t="shared" si="62"/>
        <v>1552.1866666666667</v>
      </c>
      <c r="CB123" s="194">
        <f t="shared" si="81"/>
        <v>1552.1866666666667</v>
      </c>
      <c r="CC123" s="194"/>
      <c r="CD123" s="194"/>
      <c r="CE123" s="194">
        <f t="shared" si="63"/>
        <v>1552.1866666666667</v>
      </c>
      <c r="CF123" s="194">
        <f t="shared" si="64"/>
        <v>8742.369999999999</v>
      </c>
      <c r="CG123" s="169">
        <f t="shared" si="65"/>
        <v>18626.240000000002</v>
      </c>
      <c r="CH123" s="169">
        <f t="shared" si="82"/>
        <v>-9883.8700000000026</v>
      </c>
      <c r="CJ123" s="169">
        <f t="shared" si="69"/>
        <v>6208.7466666666669</v>
      </c>
    </row>
    <row r="124" spans="1:88" x14ac:dyDescent="0.2">
      <c r="D124" s="172">
        <v>2</v>
      </c>
      <c r="E124" s="172">
        <v>1</v>
      </c>
      <c r="F124" s="172">
        <v>1</v>
      </c>
      <c r="G124" s="172">
        <v>2</v>
      </c>
      <c r="H124" s="172">
        <v>3</v>
      </c>
      <c r="I124" s="173">
        <v>39</v>
      </c>
      <c r="J124" s="174" t="str">
        <f>VLOOKUP(CONCATENATE(D124,E124,F124,G124,H124,I124),'01. Administrativa'!$O$36:$P455,2,FALSE)</f>
        <v>Fideicomiso Guerrero Industrial</v>
      </c>
      <c r="K124" s="173"/>
      <c r="L124" s="175">
        <v>3</v>
      </c>
      <c r="M124" s="174" t="str">
        <f>VLOOKUP(CONCATENATE(L124),'02. Finalidad'!$O$3:$P$145,2,FALSE)</f>
        <v>DESARROLLO ECONÓMICO</v>
      </c>
      <c r="N124" s="175">
        <v>9</v>
      </c>
      <c r="O124" s="174" t="str">
        <f>VLOOKUP(CONCATENATE(L124,N124),'02. Finalidad'!$O$3:$P$145,2,FALSE)</f>
        <v>OTRAS INDUSTRIAS Y OTROS ASUNTOS ECONÓMICOS</v>
      </c>
      <c r="P124" s="175">
        <v>2</v>
      </c>
      <c r="Q124" s="174" t="str">
        <f>VLOOKUP(CONCATENATE(L124,N124,P124),'02. Finalidad'!$O$3:$P$145,2,FALSE)</f>
        <v>Otras Industrias</v>
      </c>
      <c r="R124" s="176">
        <v>1</v>
      </c>
      <c r="S124" s="174" t="str">
        <f>VLOOKUP('Presupuesto 2015'!R124,'03. Tipo Gasto'!$A$2:$B$4,2,FALSE)</f>
        <v>GASTO CORRIENTE</v>
      </c>
      <c r="T124" s="177">
        <v>2</v>
      </c>
      <c r="U124" s="174" t="str">
        <f>VLOOKUP('Presupuesto 2015'!T124,'04. Fuente Financiamiento'!$A$2:B$14,2,FALSE)</f>
        <v>SEFINA</v>
      </c>
      <c r="V124" s="178">
        <v>1</v>
      </c>
      <c r="W124" s="174" t="str">
        <f>VLOOKUP(CONCATENATE(V124),'06. Clasificación Programática'!$F$3:G$32,2,FALSE)</f>
        <v>SUBSIDIOS: SECTOR SOCIAL Y PRIVADO O ENTIDADES FEDERATIVAS Y MUNICIPIOS</v>
      </c>
      <c r="X124" s="178" t="s">
        <v>576</v>
      </c>
      <c r="Y124" s="174" t="str">
        <f>VLOOKUP(CONCATENATE(V124,X124),'06. Clasificación Programática'!$F$3:G$32,2,FALSE)</f>
        <v>Sujetos a Reglas de Operación</v>
      </c>
      <c r="Z124" s="179">
        <v>2</v>
      </c>
      <c r="AA124" s="174" t="str">
        <f>VLOOKUP('Presupuesto 2015'!Z124,'07. Proyectos de Inversión'!$A$2:$B$11,2,FALSE)</f>
        <v>Gastos de Operación del Ejercicio Fiscal 2015.</v>
      </c>
      <c r="AB124" s="184">
        <v>1</v>
      </c>
      <c r="AC124" s="185">
        <v>3</v>
      </c>
      <c r="AD124" s="184">
        <v>2</v>
      </c>
      <c r="AE124" s="182">
        <v>1</v>
      </c>
      <c r="AF124" s="183" t="str">
        <f t="shared" ref="AF124:AF180" si="83">CONCATENATE(TEXT(AB124,"0"),TEXT(AC124,"0"),TEXT(AD124,"0"),TEXT(AE124,"00"))</f>
        <v>13201</v>
      </c>
      <c r="AG124" s="187" t="str">
        <f>VLOOKUP('Presupuesto 2015'!AF124,'5. COG Guerrero '!$K$2:$L1334,2,FALSE)</f>
        <v>Gratificación de Fin de Año</v>
      </c>
      <c r="AH124" s="184"/>
      <c r="AI124" s="188">
        <v>342811.47</v>
      </c>
      <c r="AJ124" s="193"/>
      <c r="AK124" s="194"/>
      <c r="AL124" s="194"/>
      <c r="AM124" s="194">
        <f t="shared" si="67"/>
        <v>0</v>
      </c>
      <c r="AN124" s="194"/>
      <c r="AO124" s="194"/>
      <c r="AP124" s="194"/>
      <c r="AQ124" s="194">
        <f t="shared" si="66"/>
        <v>0</v>
      </c>
      <c r="AR124" s="194"/>
      <c r="AS124" s="194"/>
      <c r="AT124" s="194"/>
      <c r="AU124" s="194">
        <f t="shared" si="54"/>
        <v>0</v>
      </c>
      <c r="AV124" s="194"/>
      <c r="AW124" s="194"/>
      <c r="AX124" s="194"/>
      <c r="AY124" s="194">
        <f t="shared" si="55"/>
        <v>0</v>
      </c>
      <c r="AZ124" s="194"/>
      <c r="BA124" s="194"/>
      <c r="BB124" s="194"/>
      <c r="BC124" s="194">
        <f t="shared" si="56"/>
        <v>0</v>
      </c>
      <c r="BD124" s="194"/>
      <c r="BE124" s="194"/>
      <c r="BF124" s="194"/>
      <c r="BG124" s="194">
        <f t="shared" si="57"/>
        <v>0</v>
      </c>
      <c r="BH124" s="194"/>
      <c r="BI124" s="194"/>
      <c r="BJ124" s="194"/>
      <c r="BK124" s="194">
        <f t="shared" si="58"/>
        <v>0</v>
      </c>
      <c r="BL124" s="194"/>
      <c r="BM124" s="194"/>
      <c r="BN124" s="194"/>
      <c r="BO124" s="194">
        <f t="shared" si="59"/>
        <v>0</v>
      </c>
      <c r="BP124" s="194"/>
      <c r="BQ124" s="194"/>
      <c r="BR124" s="194"/>
      <c r="BS124" s="194">
        <f t="shared" si="60"/>
        <v>0</v>
      </c>
      <c r="BT124" s="194"/>
      <c r="BU124" s="194"/>
      <c r="BV124" s="194"/>
      <c r="BW124" s="194">
        <f t="shared" si="61"/>
        <v>0</v>
      </c>
      <c r="BX124" s="194"/>
      <c r="BY124" s="194"/>
      <c r="BZ124" s="194"/>
      <c r="CA124" s="194">
        <f t="shared" si="62"/>
        <v>0</v>
      </c>
      <c r="CB124" s="194">
        <v>342811.47</v>
      </c>
      <c r="CC124" s="194"/>
      <c r="CD124" s="194"/>
      <c r="CE124" s="194">
        <f t="shared" si="63"/>
        <v>342811.47</v>
      </c>
      <c r="CF124" s="194">
        <f t="shared" si="64"/>
        <v>342811.47</v>
      </c>
      <c r="CG124" s="169">
        <f t="shared" si="65"/>
        <v>342811.47</v>
      </c>
      <c r="CH124" s="169">
        <f t="shared" si="82"/>
        <v>0</v>
      </c>
      <c r="CJ124" s="169">
        <f t="shared" si="69"/>
        <v>0</v>
      </c>
    </row>
    <row r="125" spans="1:88" x14ac:dyDescent="0.2">
      <c r="A125" s="5">
        <v>5101</v>
      </c>
      <c r="B125" s="5">
        <v>12</v>
      </c>
      <c r="C125" s="5">
        <v>1007</v>
      </c>
      <c r="D125" s="172">
        <v>2</v>
      </c>
      <c r="E125" s="172">
        <v>1</v>
      </c>
      <c r="F125" s="172">
        <v>1</v>
      </c>
      <c r="G125" s="172">
        <v>2</v>
      </c>
      <c r="H125" s="172">
        <v>3</v>
      </c>
      <c r="I125" s="173">
        <v>39</v>
      </c>
      <c r="J125" s="174" t="str">
        <f>VLOOKUP(CONCATENATE(D125,E125,F125,G125,H125,I125),'01. Administrativa'!$O$36:$P456,2,FALSE)</f>
        <v>Fideicomiso Guerrero Industrial</v>
      </c>
      <c r="K125" s="173"/>
      <c r="L125" s="175">
        <v>3</v>
      </c>
      <c r="M125" s="174" t="str">
        <f>VLOOKUP(CONCATENATE(L125),'02. Finalidad'!$O$3:$P$145,2,FALSE)</f>
        <v>DESARROLLO ECONÓMICO</v>
      </c>
      <c r="N125" s="175">
        <v>9</v>
      </c>
      <c r="O125" s="174" t="str">
        <f>VLOOKUP(CONCATENATE(L125,N125),'02. Finalidad'!$O$3:$P$145,2,FALSE)</f>
        <v>OTRAS INDUSTRIAS Y OTROS ASUNTOS ECONÓMICOS</v>
      </c>
      <c r="P125" s="175">
        <v>2</v>
      </c>
      <c r="Q125" s="174" t="str">
        <f>VLOOKUP(CONCATENATE(L125,N125,P125),'02. Finalidad'!$O$3:$P$145,2,FALSE)</f>
        <v>Otras Industrias</v>
      </c>
      <c r="R125" s="176">
        <v>1</v>
      </c>
      <c r="S125" s="174" t="str">
        <f>VLOOKUP('Presupuesto 2015'!R125,'03. Tipo Gasto'!$A$2:$B$4,2,FALSE)</f>
        <v>GASTO CORRIENTE</v>
      </c>
      <c r="T125" s="177">
        <v>2</v>
      </c>
      <c r="U125" s="174" t="str">
        <f>VLOOKUP('Presupuesto 2015'!T125,'04. Fuente Financiamiento'!$A$2:B$14,2,FALSE)</f>
        <v>SEFINA</v>
      </c>
      <c r="V125" s="178">
        <v>1</v>
      </c>
      <c r="W125" s="174" t="str">
        <f>VLOOKUP(CONCATENATE(V125),'06. Clasificación Programática'!$F$3:G$32,2,FALSE)</f>
        <v>SUBSIDIOS: SECTOR SOCIAL Y PRIVADO O ENTIDADES FEDERATIVAS Y MUNICIPIOS</v>
      </c>
      <c r="X125" s="178" t="s">
        <v>576</v>
      </c>
      <c r="Y125" s="174" t="str">
        <f>VLOOKUP(CONCATENATE(V125,X125),'06. Clasificación Programática'!$F$3:G$32,2,FALSE)</f>
        <v>Sujetos a Reglas de Operación</v>
      </c>
      <c r="Z125" s="179">
        <v>2</v>
      </c>
      <c r="AA125" s="174" t="str">
        <f>VLOOKUP('Presupuesto 2015'!Z125,'07. Proyectos de Inversión'!$A$2:$B$11,2,FALSE)</f>
        <v>Gastos de Operación del Ejercicio Fiscal 2015.</v>
      </c>
      <c r="AB125" s="184">
        <v>1</v>
      </c>
      <c r="AC125" s="185">
        <v>3</v>
      </c>
      <c r="AD125" s="184">
        <v>4</v>
      </c>
      <c r="AE125" s="182">
        <v>1</v>
      </c>
      <c r="AF125" s="183" t="str">
        <f t="shared" si="83"/>
        <v>13401</v>
      </c>
      <c r="AG125" s="187" t="str">
        <f>VLOOKUP('Presupuesto 2015'!AF125,'5. COG Guerrero '!$K$2:$L1334,2,FALSE)</f>
        <v>Compensaciones Ordinarias</v>
      </c>
      <c r="AH125" s="184"/>
      <c r="AI125" s="188">
        <v>350230</v>
      </c>
      <c r="AJ125" s="193">
        <v>43256.67</v>
      </c>
      <c r="AK125" s="194"/>
      <c r="AL125" s="194">
        <v>43256.67</v>
      </c>
      <c r="AM125" s="194">
        <f t="shared" si="67"/>
        <v>0</v>
      </c>
      <c r="AN125" s="194">
        <v>27906.66</v>
      </c>
      <c r="AO125" s="194"/>
      <c r="AP125" s="194"/>
      <c r="AQ125" s="194">
        <f t="shared" si="66"/>
        <v>27906.66</v>
      </c>
      <c r="AR125" s="194">
        <v>27906.66</v>
      </c>
      <c r="AS125" s="194"/>
      <c r="AT125" s="194"/>
      <c r="AU125" s="194">
        <f t="shared" si="54"/>
        <v>27906.66</v>
      </c>
      <c r="AV125" s="194">
        <v>27906.66</v>
      </c>
      <c r="AW125" s="194"/>
      <c r="AX125" s="194"/>
      <c r="AY125" s="194">
        <f t="shared" si="55"/>
        <v>27906.66</v>
      </c>
      <c r="AZ125" s="194">
        <v>27906.66</v>
      </c>
      <c r="BA125" s="194"/>
      <c r="BB125" s="194"/>
      <c r="BC125" s="194">
        <f t="shared" si="56"/>
        <v>27906.66</v>
      </c>
      <c r="BD125" s="194">
        <v>27906.66</v>
      </c>
      <c r="BE125" s="194"/>
      <c r="BF125" s="194"/>
      <c r="BG125" s="194">
        <f t="shared" si="57"/>
        <v>27906.66</v>
      </c>
      <c r="BH125" s="194">
        <v>27906.66</v>
      </c>
      <c r="BI125" s="194"/>
      <c r="BJ125" s="194"/>
      <c r="BK125" s="194">
        <f t="shared" si="58"/>
        <v>27906.66</v>
      </c>
      <c r="BL125" s="194">
        <v>27906.66</v>
      </c>
      <c r="BM125" s="194"/>
      <c r="BN125" s="194"/>
      <c r="BO125" s="194">
        <f t="shared" si="59"/>
        <v>27906.66</v>
      </c>
      <c r="BP125" s="194">
        <v>27906.66</v>
      </c>
      <c r="BQ125" s="194"/>
      <c r="BR125" s="194"/>
      <c r="BS125" s="194">
        <f t="shared" si="60"/>
        <v>27906.66</v>
      </c>
      <c r="BT125" s="194">
        <v>27906.66</v>
      </c>
      <c r="BU125" s="194"/>
      <c r="BV125" s="194"/>
      <c r="BW125" s="194">
        <f t="shared" si="61"/>
        <v>27906.66</v>
      </c>
      <c r="BX125" s="194">
        <v>27906.66</v>
      </c>
      <c r="BY125" s="194"/>
      <c r="BZ125" s="194"/>
      <c r="CA125" s="194">
        <f t="shared" si="62"/>
        <v>27906.66</v>
      </c>
      <c r="CB125" s="194">
        <v>27906.73</v>
      </c>
      <c r="CC125" s="194"/>
      <c r="CD125" s="194"/>
      <c r="CE125" s="194">
        <f t="shared" si="63"/>
        <v>27906.73</v>
      </c>
      <c r="CF125" s="194">
        <f t="shared" si="64"/>
        <v>306973.32999999996</v>
      </c>
      <c r="CG125" s="224">
        <f t="shared" si="65"/>
        <v>350229.99999999994</v>
      </c>
      <c r="CH125" s="169">
        <f t="shared" si="82"/>
        <v>-43256.669999999984</v>
      </c>
      <c r="CJ125" s="169">
        <f t="shared" si="69"/>
        <v>126976.65000000001</v>
      </c>
    </row>
    <row r="126" spans="1:88" x14ac:dyDescent="0.2">
      <c r="A126" s="5">
        <v>5101</v>
      </c>
      <c r="B126" s="5">
        <v>12</v>
      </c>
      <c r="C126" s="5">
        <v>1008</v>
      </c>
      <c r="D126" s="172">
        <v>2</v>
      </c>
      <c r="E126" s="172">
        <v>1</v>
      </c>
      <c r="F126" s="172">
        <v>1</v>
      </c>
      <c r="G126" s="172">
        <v>2</v>
      </c>
      <c r="H126" s="172">
        <v>3</v>
      </c>
      <c r="I126" s="173">
        <v>39</v>
      </c>
      <c r="J126" s="174" t="str">
        <f>VLOOKUP(CONCATENATE(D126,E126,F126,G126,H126,I126),'01. Administrativa'!$O$36:$P457,2,FALSE)</f>
        <v>Fideicomiso Guerrero Industrial</v>
      </c>
      <c r="K126" s="173"/>
      <c r="L126" s="175">
        <v>3</v>
      </c>
      <c r="M126" s="174" t="str">
        <f>VLOOKUP(CONCATENATE(L126),'02. Finalidad'!$O$3:$P$145,2,FALSE)</f>
        <v>DESARROLLO ECONÓMICO</v>
      </c>
      <c r="N126" s="175">
        <v>9</v>
      </c>
      <c r="O126" s="174" t="str">
        <f>VLOOKUP(CONCATENATE(L126,N126),'02. Finalidad'!$O$3:$P$145,2,FALSE)</f>
        <v>OTRAS INDUSTRIAS Y OTROS ASUNTOS ECONÓMICOS</v>
      </c>
      <c r="P126" s="175">
        <v>2</v>
      </c>
      <c r="Q126" s="174" t="str">
        <f>VLOOKUP(CONCATENATE(L126,N126,P126),'02. Finalidad'!$O$3:$P$145,2,FALSE)</f>
        <v>Otras Industrias</v>
      </c>
      <c r="R126" s="176">
        <v>1</v>
      </c>
      <c r="S126" s="174" t="str">
        <f>VLOOKUP('Presupuesto 2015'!R126,'03. Tipo Gasto'!$A$2:$B$4,2,FALSE)</f>
        <v>GASTO CORRIENTE</v>
      </c>
      <c r="T126" s="177">
        <v>2</v>
      </c>
      <c r="U126" s="174" t="str">
        <f>VLOOKUP('Presupuesto 2015'!T126,'04. Fuente Financiamiento'!$A$2:B$14,2,FALSE)</f>
        <v>SEFINA</v>
      </c>
      <c r="V126" s="178">
        <v>1</v>
      </c>
      <c r="W126" s="174" t="str">
        <f>VLOOKUP(CONCATENATE(V126),'06. Clasificación Programática'!$F$3:G$32,2,FALSE)</f>
        <v>SUBSIDIOS: SECTOR SOCIAL Y PRIVADO O ENTIDADES FEDERATIVAS Y MUNICIPIOS</v>
      </c>
      <c r="X126" s="178" t="s">
        <v>576</v>
      </c>
      <c r="Y126" s="174" t="str">
        <f>VLOOKUP(CONCATENATE(V126,X126),'06. Clasificación Programática'!$F$3:G$32,2,FALSE)</f>
        <v>Sujetos a Reglas de Operación</v>
      </c>
      <c r="Z126" s="179">
        <v>2</v>
      </c>
      <c r="AA126" s="174" t="str">
        <f>VLOOKUP('Presupuesto 2015'!Z126,'07. Proyectos de Inversión'!$A$2:$B$11,2,FALSE)</f>
        <v>Gastos de Operación del Ejercicio Fiscal 2015.</v>
      </c>
      <c r="AB126" s="180">
        <v>1</v>
      </c>
      <c r="AC126" s="181">
        <v>3</v>
      </c>
      <c r="AD126" s="180">
        <v>4</v>
      </c>
      <c r="AE126" s="182">
        <v>3</v>
      </c>
      <c r="AF126" s="183" t="str">
        <f t="shared" si="83"/>
        <v>13403</v>
      </c>
      <c r="AG126" s="187" t="str">
        <f>VLOOKUP('Presupuesto 2015'!AF126,'5. COG Guerrero '!$K$2:$L1335,2,FALSE)</f>
        <v>Compensaciones por Servicios Especiales</v>
      </c>
      <c r="AH126" s="184"/>
      <c r="AI126" s="188">
        <v>665364</v>
      </c>
      <c r="AJ126" s="193">
        <f t="shared" si="70"/>
        <v>55447</v>
      </c>
      <c r="AK126" s="194"/>
      <c r="AL126" s="194">
        <v>34914.97</v>
      </c>
      <c r="AM126" s="194">
        <f t="shared" si="67"/>
        <v>20532.03</v>
      </c>
      <c r="AN126" s="194">
        <f t="shared" si="71"/>
        <v>55447</v>
      </c>
      <c r="AO126" s="194"/>
      <c r="AP126" s="194">
        <v>44816.49</v>
      </c>
      <c r="AQ126" s="194">
        <f t="shared" si="66"/>
        <v>10630.510000000002</v>
      </c>
      <c r="AR126" s="194">
        <f t="shared" si="72"/>
        <v>55447</v>
      </c>
      <c r="AS126" s="194"/>
      <c r="AT126" s="194">
        <v>34894.67</v>
      </c>
      <c r="AU126" s="194">
        <f t="shared" si="54"/>
        <v>20552.330000000002</v>
      </c>
      <c r="AV126" s="194">
        <f t="shared" si="73"/>
        <v>55447</v>
      </c>
      <c r="AW126" s="194"/>
      <c r="AX126" s="194">
        <v>33547.32</v>
      </c>
      <c r="AY126" s="194">
        <f t="shared" si="55"/>
        <v>21899.68</v>
      </c>
      <c r="AZ126" s="194">
        <f t="shared" si="74"/>
        <v>55447</v>
      </c>
      <c r="BA126" s="194"/>
      <c r="BB126" s="194">
        <v>33916</v>
      </c>
      <c r="BC126" s="194">
        <f t="shared" si="56"/>
        <v>21531</v>
      </c>
      <c r="BD126" s="194">
        <f t="shared" si="75"/>
        <v>55447</v>
      </c>
      <c r="BE126" s="194"/>
      <c r="BF126" s="194">
        <v>33368.49</v>
      </c>
      <c r="BG126" s="194">
        <f t="shared" si="57"/>
        <v>22078.510000000002</v>
      </c>
      <c r="BH126" s="194">
        <f t="shared" si="76"/>
        <v>55447</v>
      </c>
      <c r="BI126" s="194"/>
      <c r="BJ126" s="194">
        <v>43806</v>
      </c>
      <c r="BK126" s="194">
        <f t="shared" si="58"/>
        <v>11641</v>
      </c>
      <c r="BL126" s="194">
        <f t="shared" si="77"/>
        <v>55447</v>
      </c>
      <c r="BM126" s="194"/>
      <c r="BN126" s="194">
        <v>33916</v>
      </c>
      <c r="BO126" s="194">
        <f t="shared" si="59"/>
        <v>21531</v>
      </c>
      <c r="BP126" s="194">
        <f t="shared" si="78"/>
        <v>55447</v>
      </c>
      <c r="BQ126" s="194">
        <v>17511.5</v>
      </c>
      <c r="BR126" s="194">
        <v>17511.5</v>
      </c>
      <c r="BS126" s="194">
        <f t="shared" si="60"/>
        <v>20424</v>
      </c>
      <c r="BT126" s="194">
        <f t="shared" si="79"/>
        <v>55447</v>
      </c>
      <c r="BU126" s="194"/>
      <c r="BV126" s="194"/>
      <c r="BW126" s="194">
        <f t="shared" si="61"/>
        <v>55447</v>
      </c>
      <c r="BX126" s="194">
        <f t="shared" si="80"/>
        <v>55447</v>
      </c>
      <c r="BY126" s="194"/>
      <c r="BZ126" s="194"/>
      <c r="CA126" s="194">
        <f t="shared" si="62"/>
        <v>55447</v>
      </c>
      <c r="CB126" s="194">
        <f t="shared" si="81"/>
        <v>55447</v>
      </c>
      <c r="CC126" s="194"/>
      <c r="CD126" s="194"/>
      <c r="CE126" s="194">
        <f t="shared" si="63"/>
        <v>55447</v>
      </c>
      <c r="CF126" s="194">
        <f t="shared" si="64"/>
        <v>337161.06</v>
      </c>
      <c r="CG126" s="169">
        <f t="shared" si="65"/>
        <v>665364</v>
      </c>
      <c r="CH126" s="169">
        <f t="shared" si="82"/>
        <v>-328202.94</v>
      </c>
      <c r="CJ126" s="169">
        <f t="shared" si="69"/>
        <v>221788</v>
      </c>
    </row>
    <row r="127" spans="1:88" hidden="1" x14ac:dyDescent="0.2">
      <c r="A127" s="5">
        <v>5101</v>
      </c>
      <c r="B127" s="5">
        <v>12</v>
      </c>
      <c r="C127" s="5">
        <v>1009</v>
      </c>
      <c r="D127" s="172">
        <v>2</v>
      </c>
      <c r="E127" s="172">
        <v>1</v>
      </c>
      <c r="F127" s="172">
        <v>1</v>
      </c>
      <c r="G127" s="172">
        <v>2</v>
      </c>
      <c r="H127" s="172">
        <v>3</v>
      </c>
      <c r="I127" s="173">
        <v>39</v>
      </c>
      <c r="J127" s="174" t="str">
        <f>VLOOKUP(CONCATENATE(D127,E127,F127,G127,H127,I127),'01. Administrativa'!$O$36:$P458,2,FALSE)</f>
        <v>Fideicomiso Guerrero Industrial</v>
      </c>
      <c r="K127" s="173"/>
      <c r="L127" s="175">
        <v>3</v>
      </c>
      <c r="M127" s="174" t="str">
        <f>VLOOKUP(CONCATENATE(L127),'02. Finalidad'!$O$3:$P$145,2,FALSE)</f>
        <v>DESARROLLO ECONÓMICO</v>
      </c>
      <c r="N127" s="175">
        <v>9</v>
      </c>
      <c r="O127" s="174" t="str">
        <f>VLOOKUP(CONCATENATE(L127,N127),'02. Finalidad'!$O$3:$P$145,2,FALSE)</f>
        <v>OTRAS INDUSTRIAS Y OTROS ASUNTOS ECONÓMICOS</v>
      </c>
      <c r="P127" s="175">
        <v>2</v>
      </c>
      <c r="Q127" s="174" t="str">
        <f>VLOOKUP(CONCATENATE(L127,N127,P127),'02. Finalidad'!$O$3:$P$145,2,FALSE)</f>
        <v>Otras Industrias</v>
      </c>
      <c r="R127" s="176">
        <v>1</v>
      </c>
      <c r="S127" s="174" t="str">
        <f>VLOOKUP('Presupuesto 2015'!R127,'03. Tipo Gasto'!$A$2:$B$4,2,FALSE)</f>
        <v>GASTO CORRIENTE</v>
      </c>
      <c r="T127" s="177">
        <v>2</v>
      </c>
      <c r="U127" s="174" t="str">
        <f>VLOOKUP('Presupuesto 2015'!T127,'04. Fuente Financiamiento'!$A$2:B$14,2,FALSE)</f>
        <v>SEFINA</v>
      </c>
      <c r="V127" s="178">
        <v>1</v>
      </c>
      <c r="W127" s="174" t="str">
        <f>VLOOKUP(CONCATENATE(V127),'06. Clasificación Programática'!$F$3:G$32,2,FALSE)</f>
        <v>SUBSIDIOS: SECTOR SOCIAL Y PRIVADO O ENTIDADES FEDERATIVAS Y MUNICIPIOS</v>
      </c>
      <c r="X127" s="178" t="s">
        <v>576</v>
      </c>
      <c r="Y127" s="174" t="str">
        <f>VLOOKUP(CONCATENATE(V127,X127),'06. Clasificación Programática'!$F$3:G$32,2,FALSE)</f>
        <v>Sujetos a Reglas de Operación</v>
      </c>
      <c r="Z127" s="179">
        <v>2</v>
      </c>
      <c r="AA127" s="174" t="str">
        <f>VLOOKUP('Presupuesto 2015'!Z127,'07. Proyectos de Inversión'!$A$2:$B$11,2,FALSE)</f>
        <v>Gastos de Operación del Ejercicio Fiscal 2015.</v>
      </c>
      <c r="AB127" s="184">
        <v>1</v>
      </c>
      <c r="AC127" s="185">
        <v>7</v>
      </c>
      <c r="AD127" s="184">
        <v>1</v>
      </c>
      <c r="AE127" s="182">
        <v>5</v>
      </c>
      <c r="AF127" s="183" t="str">
        <f t="shared" si="83"/>
        <v>17105</v>
      </c>
      <c r="AG127" s="187" t="str">
        <f>VLOOKUP('Presupuesto 2015'!AF127,'5. COG Guerrero '!$K$2:$L1336,2,FALSE)</f>
        <v>Estímulos al Personal</v>
      </c>
      <c r="AH127" s="184"/>
      <c r="AI127" s="188">
        <v>39410.839999999997</v>
      </c>
      <c r="AJ127" s="193">
        <f t="shared" si="70"/>
        <v>3284.2366666666662</v>
      </c>
      <c r="AK127" s="194"/>
      <c r="AL127" s="194"/>
      <c r="AM127" s="194">
        <f t="shared" si="67"/>
        <v>3284.2366666666662</v>
      </c>
      <c r="AN127" s="194">
        <f t="shared" si="71"/>
        <v>3284.2366666666662</v>
      </c>
      <c r="AO127" s="194"/>
      <c r="AP127" s="194"/>
      <c r="AQ127" s="194">
        <f t="shared" si="66"/>
        <v>3284.2366666666662</v>
      </c>
      <c r="AR127" s="194">
        <f t="shared" si="72"/>
        <v>3284.2366666666662</v>
      </c>
      <c r="AS127" s="194"/>
      <c r="AT127" s="194"/>
      <c r="AU127" s="194">
        <f t="shared" si="54"/>
        <v>3284.2366666666662</v>
      </c>
      <c r="AV127" s="194">
        <f t="shared" si="73"/>
        <v>3284.2366666666662</v>
      </c>
      <c r="AW127" s="194"/>
      <c r="AX127" s="194"/>
      <c r="AY127" s="194">
        <f t="shared" si="55"/>
        <v>3284.2366666666662</v>
      </c>
      <c r="AZ127" s="194">
        <f t="shared" si="74"/>
        <v>3284.2366666666662</v>
      </c>
      <c r="BA127" s="194"/>
      <c r="BB127" s="194">
        <v>0</v>
      </c>
      <c r="BC127" s="194">
        <f t="shared" si="56"/>
        <v>3284.2366666666662</v>
      </c>
      <c r="BD127" s="194">
        <f t="shared" si="75"/>
        <v>3284.2366666666662</v>
      </c>
      <c r="BE127" s="194"/>
      <c r="BF127" s="194"/>
      <c r="BG127" s="194">
        <f t="shared" si="57"/>
        <v>3284.2366666666662</v>
      </c>
      <c r="BH127" s="194">
        <f t="shared" si="76"/>
        <v>3284.2366666666662</v>
      </c>
      <c r="BI127" s="194"/>
      <c r="BJ127" s="194"/>
      <c r="BK127" s="194">
        <f t="shared" si="58"/>
        <v>3284.2366666666662</v>
      </c>
      <c r="BL127" s="194">
        <f t="shared" si="77"/>
        <v>3284.2366666666662</v>
      </c>
      <c r="BM127" s="194"/>
      <c r="BN127" s="194"/>
      <c r="BO127" s="194">
        <f t="shared" si="59"/>
        <v>3284.2366666666662</v>
      </c>
      <c r="BP127" s="194">
        <f t="shared" si="78"/>
        <v>3284.2366666666662</v>
      </c>
      <c r="BQ127" s="194"/>
      <c r="BR127" s="194"/>
      <c r="BS127" s="194">
        <f t="shared" si="60"/>
        <v>3284.2366666666662</v>
      </c>
      <c r="BT127" s="194">
        <f t="shared" si="79"/>
        <v>3284.2366666666662</v>
      </c>
      <c r="BU127" s="194"/>
      <c r="BV127" s="194"/>
      <c r="BW127" s="194">
        <f t="shared" si="61"/>
        <v>3284.2366666666662</v>
      </c>
      <c r="BX127" s="194">
        <f t="shared" si="80"/>
        <v>3284.2366666666662</v>
      </c>
      <c r="BY127" s="194"/>
      <c r="BZ127" s="194"/>
      <c r="CA127" s="194">
        <f t="shared" si="62"/>
        <v>3284.2366666666662</v>
      </c>
      <c r="CB127" s="194">
        <f t="shared" si="81"/>
        <v>3284.2366666666662</v>
      </c>
      <c r="CC127" s="194"/>
      <c r="CD127" s="194"/>
      <c r="CE127" s="194">
        <f t="shared" si="63"/>
        <v>3284.2366666666662</v>
      </c>
      <c r="CF127" s="194">
        <f t="shared" si="64"/>
        <v>39410.839999999997</v>
      </c>
      <c r="CG127" s="169">
        <f t="shared" si="65"/>
        <v>39410.839999999997</v>
      </c>
      <c r="CH127" s="169">
        <f t="shared" si="82"/>
        <v>0</v>
      </c>
      <c r="CJ127" s="169">
        <f t="shared" si="69"/>
        <v>13136.946666666665</v>
      </c>
    </row>
    <row r="128" spans="1:88" hidden="1" x14ac:dyDescent="0.2">
      <c r="D128" s="172">
        <v>2</v>
      </c>
      <c r="E128" s="172">
        <v>1</v>
      </c>
      <c r="F128" s="172">
        <v>1</v>
      </c>
      <c r="G128" s="172">
        <v>2</v>
      </c>
      <c r="H128" s="172">
        <v>3</v>
      </c>
      <c r="I128" s="173">
        <v>39</v>
      </c>
      <c r="J128" s="174" t="str">
        <f>VLOOKUP(CONCATENATE(D128,E128,F128,G128,H128,I128),'01. Administrativa'!$O$36:$P459,2,FALSE)</f>
        <v>Fideicomiso Guerrero Industrial</v>
      </c>
      <c r="K128" s="173"/>
      <c r="L128" s="175">
        <v>3</v>
      </c>
      <c r="M128" s="174" t="str">
        <f>VLOOKUP(CONCATENATE(L128),'02. Finalidad'!$O$3:$P$145,2,FALSE)</f>
        <v>DESARROLLO ECONÓMICO</v>
      </c>
      <c r="N128" s="175">
        <v>9</v>
      </c>
      <c r="O128" s="174" t="str">
        <f>VLOOKUP(CONCATENATE(L128,N128),'02. Finalidad'!$O$3:$P$145,2,FALSE)</f>
        <v>OTRAS INDUSTRIAS Y OTROS ASUNTOS ECONÓMICOS</v>
      </c>
      <c r="P128" s="175">
        <v>2</v>
      </c>
      <c r="Q128" s="174" t="str">
        <f>VLOOKUP(CONCATENATE(L128,N128,P128),'02. Finalidad'!$O$3:$P$145,2,FALSE)</f>
        <v>Otras Industrias</v>
      </c>
      <c r="R128" s="176">
        <v>1</v>
      </c>
      <c r="S128" s="174" t="str">
        <f>VLOOKUP('Presupuesto 2015'!R128,'03. Tipo Gasto'!$A$2:$B$4,2,FALSE)</f>
        <v>GASTO CORRIENTE</v>
      </c>
      <c r="T128" s="177">
        <v>2</v>
      </c>
      <c r="U128" s="174" t="str">
        <f>VLOOKUP('Presupuesto 2015'!T128,'04. Fuente Financiamiento'!$A$2:B$14,2,FALSE)</f>
        <v>SEFINA</v>
      </c>
      <c r="V128" s="178">
        <v>1</v>
      </c>
      <c r="W128" s="174" t="str">
        <f>VLOOKUP(CONCATENATE(V128),'06. Clasificación Programática'!$F$3:G$32,2,FALSE)</f>
        <v>SUBSIDIOS: SECTOR SOCIAL Y PRIVADO O ENTIDADES FEDERATIVAS Y MUNICIPIOS</v>
      </c>
      <c r="X128" s="178" t="s">
        <v>576</v>
      </c>
      <c r="Y128" s="174" t="str">
        <f>VLOOKUP(CONCATENATE(V128,X128),'06. Clasificación Programática'!$F$3:G$32,2,FALSE)</f>
        <v>Sujetos a Reglas de Operación</v>
      </c>
      <c r="Z128" s="179">
        <v>2</v>
      </c>
      <c r="AA128" s="174" t="str">
        <f>VLOOKUP('Presupuesto 2015'!Z128,'07. Proyectos de Inversión'!$A$2:$B$11,2,FALSE)</f>
        <v>Gastos de Operación del Ejercicio Fiscal 2015.</v>
      </c>
      <c r="AB128" s="184">
        <v>1</v>
      </c>
      <c r="AC128" s="185">
        <v>8</v>
      </c>
      <c r="AD128" s="184">
        <v>2</v>
      </c>
      <c r="AE128" s="182">
        <v>1</v>
      </c>
      <c r="AF128" s="183" t="str">
        <f t="shared" si="83"/>
        <v>18201</v>
      </c>
      <c r="AG128" s="187" t="str">
        <f>VLOOKUP('Presupuesto 2015'!AF128,'5. COG Guerrero '!$K$2:$L1337,2,FALSE)</f>
        <v>2% al estado</v>
      </c>
      <c r="AH128" s="184"/>
      <c r="AI128" s="188">
        <v>83359.960000000006</v>
      </c>
      <c r="AJ128" s="193">
        <f t="shared" si="70"/>
        <v>6946.6633333333339</v>
      </c>
      <c r="AK128" s="194">
        <v>4318</v>
      </c>
      <c r="AL128" s="194"/>
      <c r="AM128" s="194">
        <f t="shared" si="67"/>
        <v>2628.6633333333339</v>
      </c>
      <c r="AN128" s="194">
        <f t="shared" si="71"/>
        <v>6946.6633333333339</v>
      </c>
      <c r="AO128" s="194"/>
      <c r="AP128" s="194">
        <v>4318</v>
      </c>
      <c r="AQ128" s="194">
        <f t="shared" si="66"/>
        <v>2628.6633333333339</v>
      </c>
      <c r="AR128" s="194">
        <f t="shared" si="72"/>
        <v>6946.6633333333339</v>
      </c>
      <c r="AS128" s="194"/>
      <c r="AT128" s="194">
        <v>4318</v>
      </c>
      <c r="AU128" s="194">
        <f t="shared" si="54"/>
        <v>2628.6633333333339</v>
      </c>
      <c r="AV128" s="194">
        <f t="shared" si="73"/>
        <v>6946.6633333333339</v>
      </c>
      <c r="AW128" s="194">
        <v>4318</v>
      </c>
      <c r="AX128" s="194"/>
      <c r="AY128" s="194">
        <f t="shared" si="55"/>
        <v>2628.6633333333339</v>
      </c>
      <c r="AZ128" s="194">
        <f t="shared" si="74"/>
        <v>6946.6633333333339</v>
      </c>
      <c r="BA128" s="194"/>
      <c r="BB128" s="194">
        <v>4168</v>
      </c>
      <c r="BC128" s="194">
        <f t="shared" si="56"/>
        <v>2778.6633333333339</v>
      </c>
      <c r="BD128" s="194">
        <f t="shared" si="75"/>
        <v>6946.6633333333339</v>
      </c>
      <c r="BE128" s="194"/>
      <c r="BF128" s="194">
        <v>4203</v>
      </c>
      <c r="BG128" s="194">
        <f t="shared" si="57"/>
        <v>2743.6633333333339</v>
      </c>
      <c r="BH128" s="194">
        <f t="shared" si="76"/>
        <v>6946.6633333333339</v>
      </c>
      <c r="BI128" s="194"/>
      <c r="BJ128" s="194">
        <v>4924</v>
      </c>
      <c r="BK128" s="194">
        <f t="shared" si="58"/>
        <v>2022.6633333333339</v>
      </c>
      <c r="BL128" s="194">
        <f t="shared" si="77"/>
        <v>6946.6633333333339</v>
      </c>
      <c r="BM128" s="194">
        <v>4855</v>
      </c>
      <c r="BN128" s="194"/>
      <c r="BO128" s="194">
        <f t="shared" si="59"/>
        <v>2091.6633333333339</v>
      </c>
      <c r="BP128" s="194">
        <f t="shared" si="78"/>
        <v>6946.6633333333339</v>
      </c>
      <c r="BQ128" s="194"/>
      <c r="BR128" s="194"/>
      <c r="BS128" s="194">
        <f t="shared" si="60"/>
        <v>6946.6633333333339</v>
      </c>
      <c r="BT128" s="194">
        <f t="shared" si="79"/>
        <v>6946.6633333333339</v>
      </c>
      <c r="BU128" s="194"/>
      <c r="BV128" s="194"/>
      <c r="BW128" s="194">
        <f t="shared" si="61"/>
        <v>6946.6633333333339</v>
      </c>
      <c r="BX128" s="194">
        <f t="shared" si="80"/>
        <v>6946.6633333333339</v>
      </c>
      <c r="BY128" s="194"/>
      <c r="BZ128" s="194"/>
      <c r="CA128" s="194">
        <f t="shared" si="62"/>
        <v>6946.6633333333339</v>
      </c>
      <c r="CB128" s="194">
        <f t="shared" si="81"/>
        <v>6946.6633333333339</v>
      </c>
      <c r="CC128" s="194"/>
      <c r="CD128" s="194"/>
      <c r="CE128" s="194">
        <f t="shared" si="63"/>
        <v>6946.6633333333339</v>
      </c>
      <c r="CF128" s="194">
        <f t="shared" si="64"/>
        <v>47937.960000000006</v>
      </c>
      <c r="CG128" s="169">
        <f t="shared" si="65"/>
        <v>83359.959999999977</v>
      </c>
      <c r="CH128" s="169">
        <f t="shared" si="82"/>
        <v>-35421.999999999971</v>
      </c>
      <c r="CJ128" s="169">
        <f t="shared" si="69"/>
        <v>27786.653333333335</v>
      </c>
    </row>
    <row r="129" spans="1:88" hidden="1" x14ac:dyDescent="0.2">
      <c r="D129" s="172">
        <v>2</v>
      </c>
      <c r="E129" s="172">
        <v>1</v>
      </c>
      <c r="F129" s="172">
        <v>1</v>
      </c>
      <c r="G129" s="172">
        <v>2</v>
      </c>
      <c r="H129" s="172">
        <v>3</v>
      </c>
      <c r="I129" s="173">
        <v>39</v>
      </c>
      <c r="J129" s="174" t="str">
        <f>VLOOKUP(CONCATENATE(D129,E129,F129,G129,H129,I129),'01. Administrativa'!$O$36:$P460,2,FALSE)</f>
        <v>Fideicomiso Guerrero Industrial</v>
      </c>
      <c r="K129" s="173"/>
      <c r="L129" s="175">
        <v>3</v>
      </c>
      <c r="M129" s="174" t="str">
        <f>VLOOKUP(CONCATENATE(L129),'02. Finalidad'!$O$3:$P$145,2,FALSE)</f>
        <v>DESARROLLO ECONÓMICO</v>
      </c>
      <c r="N129" s="175">
        <v>9</v>
      </c>
      <c r="O129" s="174" t="str">
        <f>VLOOKUP(CONCATENATE(L129,N129),'02. Finalidad'!$O$3:$P$145,2,FALSE)</f>
        <v>OTRAS INDUSTRIAS Y OTROS ASUNTOS ECONÓMICOS</v>
      </c>
      <c r="P129" s="175">
        <v>2</v>
      </c>
      <c r="Q129" s="174" t="str">
        <f>VLOOKUP(CONCATENATE(L129,N129,P129),'02. Finalidad'!$O$3:$P$145,2,FALSE)</f>
        <v>Otras Industrias</v>
      </c>
      <c r="R129" s="176">
        <v>1</v>
      </c>
      <c r="S129" s="174" t="str">
        <f>VLOOKUP('Presupuesto 2015'!R129,'03. Tipo Gasto'!$A$2:$B$4,2,FALSE)</f>
        <v>GASTO CORRIENTE</v>
      </c>
      <c r="T129" s="177">
        <v>1</v>
      </c>
      <c r="U129" s="174" t="str">
        <f>VLOOKUP('Presupuesto 2015'!T129,'04. Fuente Financiamiento'!$A$2:B$14,2,FALSE)</f>
        <v>Recursos Propios</v>
      </c>
      <c r="V129" s="178">
        <v>1</v>
      </c>
      <c r="W129" s="174" t="str">
        <f>VLOOKUP(CONCATENATE(V129),'06. Clasificación Programática'!$F$3:G$32,2,FALSE)</f>
        <v>SUBSIDIOS: SECTOR SOCIAL Y PRIVADO O ENTIDADES FEDERATIVAS Y MUNICIPIOS</v>
      </c>
      <c r="X129" s="178" t="s">
        <v>576</v>
      </c>
      <c r="Y129" s="174" t="str">
        <f>VLOOKUP(CONCATENATE(V129,X129),'06. Clasificación Programática'!$F$3:G$32,2,FALSE)</f>
        <v>Sujetos a Reglas de Operación</v>
      </c>
      <c r="Z129" s="179">
        <v>2</v>
      </c>
      <c r="AA129" s="174" t="str">
        <f>VLOOKUP('Presupuesto 2015'!Z129,'07. Proyectos de Inversión'!$A$2:$B$11,2,FALSE)</f>
        <v>Gastos de Operación del Ejercicio Fiscal 2015.</v>
      </c>
      <c r="AB129" s="184">
        <v>1</v>
      </c>
      <c r="AC129" s="185">
        <v>5</v>
      </c>
      <c r="AD129" s="184">
        <v>4</v>
      </c>
      <c r="AE129" s="182">
        <v>2</v>
      </c>
      <c r="AF129" s="183" t="str">
        <f t="shared" si="83"/>
        <v>15402</v>
      </c>
      <c r="AG129" s="187" t="str">
        <f>VLOOKUP('Presupuesto 2015'!AF129,'5. COG Guerrero '!$K$2:$L1338,2,FALSE)</f>
        <v>Pago de días de descanso obligatorio</v>
      </c>
      <c r="AH129" s="184"/>
      <c r="AI129" s="188">
        <v>30891</v>
      </c>
      <c r="AJ129" s="193"/>
      <c r="AK129" s="194"/>
      <c r="AL129" s="194"/>
      <c r="AM129" s="194"/>
      <c r="AN129" s="194"/>
      <c r="AO129" s="194"/>
      <c r="AP129" s="194"/>
      <c r="AQ129" s="194"/>
      <c r="AR129" s="194">
        <v>30891</v>
      </c>
      <c r="AS129" s="194"/>
      <c r="AT129" s="194">
        <v>30890.6</v>
      </c>
      <c r="AU129" s="194">
        <f t="shared" si="54"/>
        <v>0.40000000000145519</v>
      </c>
      <c r="AV129" s="194"/>
      <c r="AW129" s="194"/>
      <c r="AX129" s="194"/>
      <c r="AY129" s="194">
        <f t="shared" si="55"/>
        <v>0</v>
      </c>
      <c r="AZ129" s="194"/>
      <c r="BA129" s="194"/>
      <c r="BB129" s="194"/>
      <c r="BC129" s="194">
        <f t="shared" si="56"/>
        <v>0</v>
      </c>
      <c r="BD129" s="194"/>
      <c r="BE129" s="194"/>
      <c r="BF129" s="194"/>
      <c r="BG129" s="194">
        <f t="shared" si="57"/>
        <v>0</v>
      </c>
      <c r="BH129" s="194"/>
      <c r="BI129" s="194"/>
      <c r="BJ129" s="194"/>
      <c r="BK129" s="194">
        <f t="shared" si="58"/>
        <v>0</v>
      </c>
      <c r="BL129" s="194"/>
      <c r="BM129" s="194"/>
      <c r="BN129" s="194"/>
      <c r="BO129" s="194">
        <f t="shared" si="59"/>
        <v>0</v>
      </c>
      <c r="BP129" s="194"/>
      <c r="BQ129" s="194"/>
      <c r="BR129" s="194"/>
      <c r="BS129" s="194">
        <f t="shared" si="60"/>
        <v>0</v>
      </c>
      <c r="BT129" s="194"/>
      <c r="BU129" s="194"/>
      <c r="BV129" s="194"/>
      <c r="BW129" s="194">
        <f t="shared" si="61"/>
        <v>0</v>
      </c>
      <c r="BX129" s="194"/>
      <c r="BY129" s="194"/>
      <c r="BZ129" s="194"/>
      <c r="CA129" s="194">
        <f t="shared" si="62"/>
        <v>0</v>
      </c>
      <c r="CB129" s="194"/>
      <c r="CC129" s="194"/>
      <c r="CD129" s="194"/>
      <c r="CE129" s="194">
        <f t="shared" si="63"/>
        <v>0</v>
      </c>
      <c r="CF129" s="194">
        <f t="shared" si="64"/>
        <v>0.40000000000145519</v>
      </c>
      <c r="CG129" s="169">
        <f t="shared" si="65"/>
        <v>30891</v>
      </c>
      <c r="CH129" s="169">
        <f t="shared" si="82"/>
        <v>-30890.6</v>
      </c>
      <c r="CJ129" s="169">
        <f t="shared" si="69"/>
        <v>30891</v>
      </c>
    </row>
    <row r="130" spans="1:88" hidden="1" x14ac:dyDescent="0.2">
      <c r="A130" s="5">
        <v>5101</v>
      </c>
      <c r="B130" s="5">
        <v>12</v>
      </c>
      <c r="C130" s="5">
        <v>1010</v>
      </c>
      <c r="D130" s="172">
        <v>2</v>
      </c>
      <c r="E130" s="172">
        <v>1</v>
      </c>
      <c r="F130" s="172">
        <v>1</v>
      </c>
      <c r="G130" s="172">
        <v>2</v>
      </c>
      <c r="H130" s="172">
        <v>3</v>
      </c>
      <c r="I130" s="173">
        <v>39</v>
      </c>
      <c r="J130" s="174" t="str">
        <f>VLOOKUP(CONCATENATE(D130,E130,F130,G130,H130,I130),'01. Administrativa'!$O$36:$P461,2,FALSE)</f>
        <v>Fideicomiso Guerrero Industrial</v>
      </c>
      <c r="K130" s="173"/>
      <c r="L130" s="175">
        <v>3</v>
      </c>
      <c r="M130" s="174" t="str">
        <f>VLOOKUP(CONCATENATE(L130),'02. Finalidad'!$O$3:$P$145,2,FALSE)</f>
        <v>DESARROLLO ECONÓMICO</v>
      </c>
      <c r="N130" s="175">
        <v>9</v>
      </c>
      <c r="O130" s="174" t="str">
        <f>VLOOKUP(CONCATENATE(L130,N130),'02. Finalidad'!$O$3:$P$145,2,FALSE)</f>
        <v>OTRAS INDUSTRIAS Y OTROS ASUNTOS ECONÓMICOS</v>
      </c>
      <c r="P130" s="175">
        <v>2</v>
      </c>
      <c r="Q130" s="174" t="str">
        <f>VLOOKUP(CONCATENATE(L130,N130,P130),'02. Finalidad'!$O$3:$P$145,2,FALSE)</f>
        <v>Otras Industrias</v>
      </c>
      <c r="R130" s="176">
        <v>1</v>
      </c>
      <c r="S130" s="174" t="str">
        <f>VLOOKUP('Presupuesto 2015'!R130,'03. Tipo Gasto'!$A$2:$B$4,2,FALSE)</f>
        <v>GASTO CORRIENTE</v>
      </c>
      <c r="T130" s="177">
        <v>2</v>
      </c>
      <c r="U130" s="174" t="str">
        <f>VLOOKUP('Presupuesto 2015'!T130,'04. Fuente Financiamiento'!$A$2:B$14,2,FALSE)</f>
        <v>SEFINA</v>
      </c>
      <c r="V130" s="178">
        <v>1</v>
      </c>
      <c r="W130" s="174" t="str">
        <f>VLOOKUP(CONCATENATE(V130),'06. Clasificación Programática'!$F$3:G$32,2,FALSE)</f>
        <v>SUBSIDIOS: SECTOR SOCIAL Y PRIVADO O ENTIDADES FEDERATIVAS Y MUNICIPIOS</v>
      </c>
      <c r="X130" s="178" t="s">
        <v>576</v>
      </c>
      <c r="Y130" s="174" t="str">
        <f>VLOOKUP(CONCATENATE(V130,X130),'06. Clasificación Programática'!$F$3:G$32,2,FALSE)</f>
        <v>Sujetos a Reglas de Operación</v>
      </c>
      <c r="Z130" s="179">
        <v>2</v>
      </c>
      <c r="AA130" s="174" t="str">
        <f>VLOOKUP('Presupuesto 2015'!Z130,'07. Proyectos de Inversión'!$A$2:$B$11,2,FALSE)</f>
        <v>Gastos de Operación del Ejercicio Fiscal 2015.</v>
      </c>
      <c r="AB130" s="184">
        <v>1</v>
      </c>
      <c r="AC130" s="185">
        <v>5</v>
      </c>
      <c r="AD130" s="184">
        <v>9</v>
      </c>
      <c r="AE130" s="182">
        <v>3</v>
      </c>
      <c r="AF130" s="183" t="str">
        <f t="shared" si="83"/>
        <v>15903</v>
      </c>
      <c r="AG130" s="187" t="str">
        <f>VLOOKUP('Presupuesto 2015'!AF130,'5. COG Guerrero '!$K$2:$L1337,2,FALSE)</f>
        <v>Bono del día del Padre</v>
      </c>
      <c r="AH130" s="184"/>
      <c r="AI130" s="188">
        <v>16000</v>
      </c>
      <c r="AJ130" s="193">
        <f t="shared" si="70"/>
        <v>1333.3333333333333</v>
      </c>
      <c r="AK130" s="194"/>
      <c r="AL130" s="194"/>
      <c r="AM130" s="194">
        <f t="shared" si="67"/>
        <v>1333.3333333333333</v>
      </c>
      <c r="AN130" s="194">
        <f t="shared" si="71"/>
        <v>1333.3333333333333</v>
      </c>
      <c r="AO130" s="194"/>
      <c r="AP130" s="194"/>
      <c r="AQ130" s="194">
        <f t="shared" si="66"/>
        <v>1333.3333333333333</v>
      </c>
      <c r="AR130" s="194">
        <f t="shared" si="72"/>
        <v>1333.3333333333333</v>
      </c>
      <c r="AS130" s="194"/>
      <c r="AT130" s="194"/>
      <c r="AU130" s="194">
        <f t="shared" si="54"/>
        <v>1333.3333333333333</v>
      </c>
      <c r="AV130" s="194">
        <f t="shared" si="73"/>
        <v>1333.3333333333333</v>
      </c>
      <c r="AW130" s="194"/>
      <c r="AX130" s="194"/>
      <c r="AY130" s="194">
        <f t="shared" si="55"/>
        <v>1333.3333333333333</v>
      </c>
      <c r="AZ130" s="194">
        <f t="shared" si="74"/>
        <v>1333.3333333333333</v>
      </c>
      <c r="BA130" s="194"/>
      <c r="BB130" s="194"/>
      <c r="BC130" s="194">
        <f t="shared" si="56"/>
        <v>1333.3333333333333</v>
      </c>
      <c r="BD130" s="194">
        <f t="shared" si="75"/>
        <v>1333.3333333333333</v>
      </c>
      <c r="BE130" s="194"/>
      <c r="BF130" s="194"/>
      <c r="BG130" s="194">
        <f t="shared" si="57"/>
        <v>1333.3333333333333</v>
      </c>
      <c r="BH130" s="194">
        <f t="shared" si="76"/>
        <v>1333.3333333333333</v>
      </c>
      <c r="BI130" s="194"/>
      <c r="BJ130" s="194"/>
      <c r="BK130" s="194">
        <f t="shared" si="58"/>
        <v>1333.3333333333333</v>
      </c>
      <c r="BL130" s="194">
        <f t="shared" si="77"/>
        <v>1333.3333333333333</v>
      </c>
      <c r="BM130" s="194"/>
      <c r="BN130" s="194"/>
      <c r="BO130" s="194">
        <f t="shared" si="59"/>
        <v>1333.3333333333333</v>
      </c>
      <c r="BP130" s="194">
        <f t="shared" si="78"/>
        <v>1333.3333333333333</v>
      </c>
      <c r="BQ130" s="194"/>
      <c r="BR130" s="194"/>
      <c r="BS130" s="194">
        <f t="shared" si="60"/>
        <v>1333.3333333333333</v>
      </c>
      <c r="BT130" s="194">
        <f t="shared" si="79"/>
        <v>1333.3333333333333</v>
      </c>
      <c r="BU130" s="194"/>
      <c r="BV130" s="194"/>
      <c r="BW130" s="194">
        <f t="shared" si="61"/>
        <v>1333.3333333333333</v>
      </c>
      <c r="BX130" s="194">
        <f t="shared" si="80"/>
        <v>1333.3333333333333</v>
      </c>
      <c r="BY130" s="194"/>
      <c r="BZ130" s="194"/>
      <c r="CA130" s="194">
        <f t="shared" si="62"/>
        <v>1333.3333333333333</v>
      </c>
      <c r="CB130" s="194">
        <f t="shared" si="81"/>
        <v>1333.3333333333333</v>
      </c>
      <c r="CC130" s="194"/>
      <c r="CD130" s="194"/>
      <c r="CE130" s="194">
        <f t="shared" si="63"/>
        <v>1333.3333333333333</v>
      </c>
      <c r="CF130" s="194">
        <f t="shared" si="64"/>
        <v>16000.000000000002</v>
      </c>
      <c r="CG130" s="169">
        <f t="shared" si="65"/>
        <v>16000.000000000002</v>
      </c>
      <c r="CH130" s="169">
        <f t="shared" si="82"/>
        <v>0</v>
      </c>
      <c r="CJ130" s="169">
        <f t="shared" si="69"/>
        <v>5333.333333333333</v>
      </c>
    </row>
    <row r="131" spans="1:88" hidden="1" x14ac:dyDescent="0.2">
      <c r="A131" s="5">
        <v>5101</v>
      </c>
      <c r="B131" s="5">
        <v>12</v>
      </c>
      <c r="C131" s="5">
        <v>1011</v>
      </c>
      <c r="D131" s="172">
        <v>2</v>
      </c>
      <c r="E131" s="172">
        <v>1</v>
      </c>
      <c r="F131" s="172">
        <v>1</v>
      </c>
      <c r="G131" s="172">
        <v>2</v>
      </c>
      <c r="H131" s="172">
        <v>3</v>
      </c>
      <c r="I131" s="173">
        <v>39</v>
      </c>
      <c r="J131" s="174" t="str">
        <f>VLOOKUP(CONCATENATE(D131,E131,F131,G131,H131,I131),'01. Administrativa'!$O$36:$P462,2,FALSE)</f>
        <v>Fideicomiso Guerrero Industrial</v>
      </c>
      <c r="K131" s="173"/>
      <c r="L131" s="175">
        <v>3</v>
      </c>
      <c r="M131" s="174" t="str">
        <f>VLOOKUP(CONCATENATE(L131),'02. Finalidad'!$O$3:$P$145,2,FALSE)</f>
        <v>DESARROLLO ECONÓMICO</v>
      </c>
      <c r="N131" s="175">
        <v>9</v>
      </c>
      <c r="O131" s="174" t="str">
        <f>VLOOKUP(CONCATENATE(L131,N131),'02. Finalidad'!$O$3:$P$145,2,FALSE)</f>
        <v>OTRAS INDUSTRIAS Y OTROS ASUNTOS ECONÓMICOS</v>
      </c>
      <c r="P131" s="175">
        <v>2</v>
      </c>
      <c r="Q131" s="174" t="str">
        <f>VLOOKUP(CONCATENATE(L131,N131,P131),'02. Finalidad'!$O$3:$P$145,2,FALSE)</f>
        <v>Otras Industrias</v>
      </c>
      <c r="R131" s="176">
        <v>1</v>
      </c>
      <c r="S131" s="174" t="str">
        <f>VLOOKUP('Presupuesto 2015'!R131,'03. Tipo Gasto'!$A$2:$B$4,2,FALSE)</f>
        <v>GASTO CORRIENTE</v>
      </c>
      <c r="T131" s="177">
        <v>2</v>
      </c>
      <c r="U131" s="174" t="str">
        <f>VLOOKUP('Presupuesto 2015'!T131,'04. Fuente Financiamiento'!$A$2:B$14,2,FALSE)</f>
        <v>SEFINA</v>
      </c>
      <c r="V131" s="178">
        <v>1</v>
      </c>
      <c r="W131" s="174" t="str">
        <f>VLOOKUP(CONCATENATE(V131),'06. Clasificación Programática'!$F$3:G$32,2,FALSE)</f>
        <v>SUBSIDIOS: SECTOR SOCIAL Y PRIVADO O ENTIDADES FEDERATIVAS Y MUNICIPIOS</v>
      </c>
      <c r="X131" s="178" t="s">
        <v>576</v>
      </c>
      <c r="Y131" s="174" t="str">
        <f>VLOOKUP(CONCATENATE(V131,X131),'06. Clasificación Programática'!$F$3:G$32,2,FALSE)</f>
        <v>Sujetos a Reglas de Operación</v>
      </c>
      <c r="Z131" s="179">
        <v>2</v>
      </c>
      <c r="AA131" s="174" t="str">
        <f>VLOOKUP('Presupuesto 2015'!Z131,'07. Proyectos de Inversión'!$A$2:$B$11,2,FALSE)</f>
        <v>Gastos de Operación del Ejercicio Fiscal 2015.</v>
      </c>
      <c r="AB131" s="184">
        <v>1</v>
      </c>
      <c r="AC131" s="185">
        <v>5</v>
      </c>
      <c r="AD131" s="184">
        <v>9</v>
      </c>
      <c r="AE131" s="182">
        <v>4</v>
      </c>
      <c r="AF131" s="183" t="str">
        <f t="shared" si="83"/>
        <v>15904</v>
      </c>
      <c r="AG131" s="187" t="str">
        <f>VLOOKUP('Presupuesto 2015'!AF131,'5. COG Guerrero '!$K$2:$L1338,2,FALSE)</f>
        <v>Bono del día del Servidor Público</v>
      </c>
      <c r="AH131" s="184"/>
      <c r="AI131" s="188">
        <v>24000</v>
      </c>
      <c r="AJ131" s="193">
        <f t="shared" si="70"/>
        <v>2000</v>
      </c>
      <c r="AK131" s="194"/>
      <c r="AL131" s="194"/>
      <c r="AM131" s="194">
        <f t="shared" si="67"/>
        <v>2000</v>
      </c>
      <c r="AN131" s="194">
        <f t="shared" si="71"/>
        <v>2000</v>
      </c>
      <c r="AO131" s="194"/>
      <c r="AP131" s="194"/>
      <c r="AQ131" s="194">
        <f t="shared" si="66"/>
        <v>2000</v>
      </c>
      <c r="AR131" s="194">
        <f t="shared" si="72"/>
        <v>2000</v>
      </c>
      <c r="AS131" s="194"/>
      <c r="AT131" s="194"/>
      <c r="AU131" s="194">
        <f t="shared" si="54"/>
        <v>2000</v>
      </c>
      <c r="AV131" s="194">
        <f t="shared" si="73"/>
        <v>2000</v>
      </c>
      <c r="AW131" s="194"/>
      <c r="AX131" s="194"/>
      <c r="AY131" s="194">
        <f t="shared" si="55"/>
        <v>2000</v>
      </c>
      <c r="AZ131" s="194">
        <f t="shared" si="74"/>
        <v>2000</v>
      </c>
      <c r="BA131" s="194"/>
      <c r="BB131" s="194"/>
      <c r="BC131" s="194">
        <f t="shared" si="56"/>
        <v>2000</v>
      </c>
      <c r="BD131" s="194">
        <f t="shared" si="75"/>
        <v>2000</v>
      </c>
      <c r="BE131" s="194"/>
      <c r="BF131" s="194"/>
      <c r="BG131" s="194">
        <f t="shared" si="57"/>
        <v>2000</v>
      </c>
      <c r="BH131" s="194">
        <f t="shared" si="76"/>
        <v>2000</v>
      </c>
      <c r="BI131" s="194"/>
      <c r="BJ131" s="194"/>
      <c r="BK131" s="194">
        <f t="shared" si="58"/>
        <v>2000</v>
      </c>
      <c r="BL131" s="194">
        <f t="shared" si="77"/>
        <v>2000</v>
      </c>
      <c r="BM131" s="194">
        <v>21770</v>
      </c>
      <c r="BN131" s="194"/>
      <c r="BO131" s="194">
        <f t="shared" si="59"/>
        <v>-19770</v>
      </c>
      <c r="BP131" s="194">
        <f t="shared" si="78"/>
        <v>2000</v>
      </c>
      <c r="BQ131" s="194"/>
      <c r="BR131" s="194"/>
      <c r="BS131" s="194">
        <f t="shared" si="60"/>
        <v>2000</v>
      </c>
      <c r="BT131" s="194">
        <f t="shared" si="79"/>
        <v>2000</v>
      </c>
      <c r="BU131" s="194"/>
      <c r="BV131" s="194"/>
      <c r="BW131" s="194">
        <f t="shared" si="61"/>
        <v>2000</v>
      </c>
      <c r="BX131" s="194">
        <f t="shared" si="80"/>
        <v>2000</v>
      </c>
      <c r="BY131" s="194"/>
      <c r="BZ131" s="194"/>
      <c r="CA131" s="194">
        <f t="shared" si="62"/>
        <v>2000</v>
      </c>
      <c r="CB131" s="194">
        <f t="shared" si="81"/>
        <v>2000</v>
      </c>
      <c r="CC131" s="194"/>
      <c r="CD131" s="194"/>
      <c r="CE131" s="194">
        <f t="shared" si="63"/>
        <v>2000</v>
      </c>
      <c r="CF131" s="194">
        <f t="shared" si="64"/>
        <v>2230</v>
      </c>
      <c r="CG131" s="169">
        <f t="shared" si="65"/>
        <v>24000</v>
      </c>
      <c r="CH131" s="169">
        <f t="shared" si="82"/>
        <v>-21770</v>
      </c>
      <c r="CJ131" s="169">
        <f t="shared" si="69"/>
        <v>8000</v>
      </c>
    </row>
    <row r="132" spans="1:88" hidden="1" x14ac:dyDescent="0.2">
      <c r="A132" s="5">
        <v>5101</v>
      </c>
      <c r="B132" s="5">
        <v>12</v>
      </c>
      <c r="C132" s="5">
        <v>1012</v>
      </c>
      <c r="D132" s="172">
        <v>2</v>
      </c>
      <c r="E132" s="172">
        <v>1</v>
      </c>
      <c r="F132" s="172">
        <v>1</v>
      </c>
      <c r="G132" s="172">
        <v>2</v>
      </c>
      <c r="H132" s="172">
        <v>3</v>
      </c>
      <c r="I132" s="173">
        <v>39</v>
      </c>
      <c r="J132" s="174" t="str">
        <f>VLOOKUP(CONCATENATE(D132,E132,F132,G132,H132,I132),'01. Administrativa'!$O$36:$P463,2,FALSE)</f>
        <v>Fideicomiso Guerrero Industrial</v>
      </c>
      <c r="K132" s="173"/>
      <c r="L132" s="175">
        <v>3</v>
      </c>
      <c r="M132" s="174" t="str">
        <f>VLOOKUP(CONCATENATE(L132),'02. Finalidad'!$O$3:$P$145,2,FALSE)</f>
        <v>DESARROLLO ECONÓMICO</v>
      </c>
      <c r="N132" s="175">
        <v>9</v>
      </c>
      <c r="O132" s="174" t="str">
        <f>VLOOKUP(CONCATENATE(L132,N132),'02. Finalidad'!$O$3:$P$145,2,FALSE)</f>
        <v>OTRAS INDUSTRIAS Y OTROS ASUNTOS ECONÓMICOS</v>
      </c>
      <c r="P132" s="175">
        <v>2</v>
      </c>
      <c r="Q132" s="174" t="str">
        <f>VLOOKUP(CONCATENATE(L132,N132,P132),'02. Finalidad'!$O$3:$P$145,2,FALSE)</f>
        <v>Otras Industrias</v>
      </c>
      <c r="R132" s="176">
        <v>1</v>
      </c>
      <c r="S132" s="174" t="str">
        <f>VLOOKUP('Presupuesto 2015'!R132,'03. Tipo Gasto'!$A$2:$B$4,2,FALSE)</f>
        <v>GASTO CORRIENTE</v>
      </c>
      <c r="T132" s="177">
        <v>2</v>
      </c>
      <c r="U132" s="174" t="str">
        <f>VLOOKUP('Presupuesto 2015'!T132,'04. Fuente Financiamiento'!$A$2:B$14,2,FALSE)</f>
        <v>SEFINA</v>
      </c>
      <c r="V132" s="178">
        <v>1</v>
      </c>
      <c r="W132" s="174" t="str">
        <f>VLOOKUP(CONCATENATE(V132),'06. Clasificación Programática'!$F$3:G$32,2,FALSE)</f>
        <v>SUBSIDIOS: SECTOR SOCIAL Y PRIVADO O ENTIDADES FEDERATIVAS Y MUNICIPIOS</v>
      </c>
      <c r="X132" s="178" t="s">
        <v>576</v>
      </c>
      <c r="Y132" s="174" t="str">
        <f>VLOOKUP(CONCATENATE(V132,X132),'06. Clasificación Programática'!$F$3:G$32,2,FALSE)</f>
        <v>Sujetos a Reglas de Operación</v>
      </c>
      <c r="Z132" s="179">
        <v>2</v>
      </c>
      <c r="AA132" s="174" t="str">
        <f>VLOOKUP('Presupuesto 2015'!Z132,'07. Proyectos de Inversión'!$A$2:$B$11,2,FALSE)</f>
        <v>Gastos de Operación del Ejercicio Fiscal 2015.</v>
      </c>
      <c r="AB132" s="184">
        <v>1</v>
      </c>
      <c r="AC132" s="185">
        <v>5</v>
      </c>
      <c r="AD132" s="184">
        <v>9</v>
      </c>
      <c r="AE132" s="182">
        <v>2</v>
      </c>
      <c r="AF132" s="183" t="str">
        <f t="shared" si="83"/>
        <v>15902</v>
      </c>
      <c r="AG132" s="187" t="str">
        <f>VLOOKUP('Presupuesto 2015'!AF132,'5. COG Guerrero '!$K$2:$L1339,2,FALSE)</f>
        <v>Bono del día de las Madres</v>
      </c>
      <c r="AH132" s="184"/>
      <c r="AI132" s="188">
        <v>30528</v>
      </c>
      <c r="AJ132" s="193">
        <v>0</v>
      </c>
      <c r="AK132" s="194"/>
      <c r="AL132" s="194"/>
      <c r="AM132" s="194">
        <f t="shared" si="67"/>
        <v>0</v>
      </c>
      <c r="AN132" s="194">
        <v>0</v>
      </c>
      <c r="AO132" s="194"/>
      <c r="AP132" s="194"/>
      <c r="AQ132" s="194">
        <f t="shared" si="66"/>
        <v>0</v>
      </c>
      <c r="AR132" s="194">
        <v>0</v>
      </c>
      <c r="AS132" s="194"/>
      <c r="AT132" s="194"/>
      <c r="AU132" s="194">
        <f t="shared" si="54"/>
        <v>0</v>
      </c>
      <c r="AV132" s="194">
        <v>0</v>
      </c>
      <c r="AW132" s="194"/>
      <c r="AX132" s="194"/>
      <c r="AY132" s="194">
        <f t="shared" si="55"/>
        <v>0</v>
      </c>
      <c r="AZ132" s="194">
        <v>30528</v>
      </c>
      <c r="BA132" s="194"/>
      <c r="BB132" s="194">
        <v>30528</v>
      </c>
      <c r="BC132" s="194">
        <f t="shared" si="56"/>
        <v>0</v>
      </c>
      <c r="BD132" s="194">
        <v>0</v>
      </c>
      <c r="BE132" s="194"/>
      <c r="BF132" s="194"/>
      <c r="BG132" s="194">
        <f t="shared" si="57"/>
        <v>0</v>
      </c>
      <c r="BH132" s="194">
        <v>0</v>
      </c>
      <c r="BI132" s="194"/>
      <c r="BJ132" s="194"/>
      <c r="BK132" s="194">
        <f t="shared" si="58"/>
        <v>0</v>
      </c>
      <c r="BL132" s="194">
        <v>0</v>
      </c>
      <c r="BM132" s="194"/>
      <c r="BN132" s="194"/>
      <c r="BO132" s="194">
        <f t="shared" si="59"/>
        <v>0</v>
      </c>
      <c r="BP132" s="194">
        <v>0</v>
      </c>
      <c r="BQ132" s="194"/>
      <c r="BR132" s="194"/>
      <c r="BS132" s="194">
        <f t="shared" si="60"/>
        <v>0</v>
      </c>
      <c r="BT132" s="194">
        <v>0</v>
      </c>
      <c r="BU132" s="194"/>
      <c r="BV132" s="194"/>
      <c r="BW132" s="194">
        <f t="shared" si="61"/>
        <v>0</v>
      </c>
      <c r="BX132" s="194">
        <v>0</v>
      </c>
      <c r="BY132" s="194"/>
      <c r="BZ132" s="194"/>
      <c r="CA132" s="194">
        <f t="shared" si="62"/>
        <v>0</v>
      </c>
      <c r="CB132" s="194">
        <v>0</v>
      </c>
      <c r="CC132" s="194"/>
      <c r="CD132" s="194"/>
      <c r="CE132" s="194">
        <f t="shared" si="63"/>
        <v>0</v>
      </c>
      <c r="CF132" s="194">
        <f t="shared" si="64"/>
        <v>0</v>
      </c>
      <c r="CG132" s="169">
        <f t="shared" si="65"/>
        <v>30528</v>
      </c>
      <c r="CH132" s="169">
        <f t="shared" si="82"/>
        <v>-30528</v>
      </c>
      <c r="CJ132" s="169">
        <f t="shared" si="69"/>
        <v>0</v>
      </c>
    </row>
    <row r="133" spans="1:88" hidden="1" x14ac:dyDescent="0.2">
      <c r="D133" s="172">
        <v>2</v>
      </c>
      <c r="E133" s="172">
        <v>1</v>
      </c>
      <c r="F133" s="172">
        <v>1</v>
      </c>
      <c r="G133" s="172">
        <v>2</v>
      </c>
      <c r="H133" s="172">
        <v>3</v>
      </c>
      <c r="I133" s="173">
        <v>39</v>
      </c>
      <c r="J133" s="174"/>
      <c r="K133" s="173"/>
      <c r="L133" s="175">
        <v>3</v>
      </c>
      <c r="M133" s="174"/>
      <c r="N133" s="175">
        <v>9</v>
      </c>
      <c r="O133" s="174"/>
      <c r="P133" s="175">
        <v>2</v>
      </c>
      <c r="Q133" s="174"/>
      <c r="R133" s="176">
        <v>1</v>
      </c>
      <c r="S133" s="174"/>
      <c r="T133" s="177">
        <v>2</v>
      </c>
      <c r="U133" s="174"/>
      <c r="V133" s="178">
        <v>1</v>
      </c>
      <c r="W133" s="174"/>
      <c r="X133" s="178" t="s">
        <v>576</v>
      </c>
      <c r="Y133" s="174"/>
      <c r="Z133" s="179">
        <v>2</v>
      </c>
      <c r="AA133" s="174"/>
      <c r="AB133" s="184">
        <v>1</v>
      </c>
      <c r="AC133" s="185">
        <v>5</v>
      </c>
      <c r="AD133" s="184">
        <v>9</v>
      </c>
      <c r="AE133" s="182">
        <v>1</v>
      </c>
      <c r="AF133" s="183" t="str">
        <f t="shared" si="83"/>
        <v>15901</v>
      </c>
      <c r="AG133" s="187" t="str">
        <f>VLOOKUP('Presupuesto 2015'!AF133,'5. COG Guerrero '!$K$2:$L1340,2,FALSE)</f>
        <v>Otras prestaciones sociales y económicas</v>
      </c>
      <c r="AH133" s="184"/>
      <c r="AI133" s="188"/>
      <c r="AJ133" s="193"/>
      <c r="AK133" s="194"/>
      <c r="AL133" s="194"/>
      <c r="AM133" s="194"/>
      <c r="AN133" s="194"/>
      <c r="AO133" s="194"/>
      <c r="AP133" s="194"/>
      <c r="AQ133" s="194"/>
      <c r="AR133" s="194"/>
      <c r="AS133" s="194"/>
      <c r="AT133" s="194"/>
      <c r="AU133" s="194"/>
      <c r="AV133" s="194"/>
      <c r="AW133" s="194"/>
      <c r="AX133" s="194"/>
      <c r="AY133" s="194"/>
      <c r="AZ133" s="194"/>
      <c r="BA133" s="194"/>
      <c r="BB133" s="194"/>
      <c r="BC133" s="194"/>
      <c r="BD133" s="194"/>
      <c r="BE133" s="194"/>
      <c r="BF133" s="194"/>
      <c r="BG133" s="194"/>
      <c r="BH133" s="194"/>
      <c r="BI133" s="194"/>
      <c r="BJ133" s="194">
        <v>12219.78</v>
      </c>
      <c r="BK133" s="194"/>
      <c r="BL133" s="194"/>
      <c r="BM133" s="194"/>
      <c r="BN133" s="194"/>
      <c r="BO133" s="194"/>
      <c r="BP133" s="194"/>
      <c r="BQ133" s="194"/>
      <c r="BR133" s="194"/>
      <c r="BS133" s="194"/>
      <c r="BT133" s="194"/>
      <c r="BU133" s="194"/>
      <c r="BV133" s="194"/>
      <c r="BW133" s="194"/>
      <c r="BX133" s="194"/>
      <c r="BY133" s="194"/>
      <c r="BZ133" s="194"/>
      <c r="CA133" s="194"/>
      <c r="CB133" s="194"/>
      <c r="CC133" s="194"/>
      <c r="CD133" s="194"/>
      <c r="CE133" s="194"/>
      <c r="CF133" s="194"/>
      <c r="CG133" s="169"/>
      <c r="CH133" s="169"/>
      <c r="CJ133" s="169">
        <f t="shared" si="69"/>
        <v>0</v>
      </c>
    </row>
    <row r="134" spans="1:88" hidden="1" x14ac:dyDescent="0.2">
      <c r="D134" s="172">
        <v>2</v>
      </c>
      <c r="E134" s="172">
        <v>1</v>
      </c>
      <c r="F134" s="172">
        <v>1</v>
      </c>
      <c r="G134" s="172">
        <v>2</v>
      </c>
      <c r="H134" s="172">
        <v>3</v>
      </c>
      <c r="I134" s="173">
        <v>39</v>
      </c>
      <c r="J134" s="174"/>
      <c r="K134" s="173"/>
      <c r="L134" s="175">
        <v>3</v>
      </c>
      <c r="M134" s="174"/>
      <c r="N134" s="175">
        <v>9</v>
      </c>
      <c r="O134" s="174"/>
      <c r="P134" s="175">
        <v>2</v>
      </c>
      <c r="Q134" s="174"/>
      <c r="R134" s="176">
        <v>1</v>
      </c>
      <c r="S134" s="174"/>
      <c r="T134" s="177">
        <v>1</v>
      </c>
      <c r="U134" s="174"/>
      <c r="V134" s="178">
        <v>1</v>
      </c>
      <c r="W134" s="174"/>
      <c r="X134" s="178" t="s">
        <v>576</v>
      </c>
      <c r="Y134" s="174"/>
      <c r="Z134" s="179">
        <v>2</v>
      </c>
      <c r="AA134" s="174"/>
      <c r="AB134" s="184">
        <v>1</v>
      </c>
      <c r="AC134" s="185">
        <v>5</v>
      </c>
      <c r="AD134" s="184">
        <v>9</v>
      </c>
      <c r="AE134" s="182">
        <v>2</v>
      </c>
      <c r="AF134" s="183" t="str">
        <f t="shared" si="83"/>
        <v>15902</v>
      </c>
      <c r="AG134" s="187" t="str">
        <f>VLOOKUP('Presupuesto 2015'!AF134,'5. COG Guerrero '!$K$2:$L1340,2,FALSE)</f>
        <v>Bono del día de las Madres</v>
      </c>
      <c r="AH134" s="184"/>
      <c r="AI134" s="188">
        <v>30300</v>
      </c>
      <c r="AJ134" s="193"/>
      <c r="AK134" s="194"/>
      <c r="AL134" s="194"/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4"/>
      <c r="AX134" s="194"/>
      <c r="AY134" s="194"/>
      <c r="AZ134" s="194">
        <v>30300</v>
      </c>
      <c r="BA134" s="194"/>
      <c r="BB134" s="194">
        <v>30291</v>
      </c>
      <c r="BC134" s="194">
        <f t="shared" si="56"/>
        <v>9</v>
      </c>
      <c r="BD134" s="194"/>
      <c r="BE134" s="194"/>
      <c r="BF134" s="194"/>
      <c r="BG134" s="194"/>
      <c r="BH134" s="194"/>
      <c r="BI134" s="194"/>
      <c r="BJ134" s="194"/>
      <c r="BK134" s="194"/>
      <c r="BL134" s="194"/>
      <c r="BM134" s="194"/>
      <c r="BN134" s="194"/>
      <c r="BO134" s="194"/>
      <c r="BP134" s="194"/>
      <c r="BQ134" s="194"/>
      <c r="BR134" s="194"/>
      <c r="BS134" s="194"/>
      <c r="BT134" s="194"/>
      <c r="BU134" s="194"/>
      <c r="BV134" s="194"/>
      <c r="BW134" s="194"/>
      <c r="BX134" s="194"/>
      <c r="BY134" s="194"/>
      <c r="BZ134" s="194"/>
      <c r="CA134" s="194"/>
      <c r="CB134" s="194"/>
      <c r="CC134" s="194"/>
      <c r="CD134" s="194"/>
      <c r="CE134" s="194">
        <f t="shared" ref="CE134" si="84">CB134-CC134-CD134</f>
        <v>0</v>
      </c>
      <c r="CF134" s="194">
        <f t="shared" ref="CF134" si="85">AM134+AQ134+AU134+AY134+BC134+BG134+BK134+BO134+BS134+BW134+CA134+CE134</f>
        <v>9</v>
      </c>
      <c r="CG134" s="169">
        <f t="shared" si="65"/>
        <v>30300</v>
      </c>
      <c r="CH134" s="169">
        <f t="shared" si="82"/>
        <v>-30291</v>
      </c>
      <c r="CJ134" s="169">
        <f t="shared" si="69"/>
        <v>0</v>
      </c>
    </row>
    <row r="135" spans="1:88" hidden="1" x14ac:dyDescent="0.2">
      <c r="D135" s="172">
        <v>2</v>
      </c>
      <c r="E135" s="172">
        <v>1</v>
      </c>
      <c r="F135" s="172">
        <v>1</v>
      </c>
      <c r="G135" s="172">
        <v>2</v>
      </c>
      <c r="H135" s="172">
        <v>3</v>
      </c>
      <c r="I135" s="173">
        <v>39</v>
      </c>
      <c r="J135" s="174" t="str">
        <f>VLOOKUP(CONCATENATE(D135,E135,F135,G135,H135,I135),'01. Administrativa'!$O$36:$P464,2,FALSE)</f>
        <v>Fideicomiso Guerrero Industrial</v>
      </c>
      <c r="K135" s="173"/>
      <c r="L135" s="175">
        <v>3</v>
      </c>
      <c r="M135" s="174" t="str">
        <f>VLOOKUP(CONCATENATE(L135),'02. Finalidad'!$O$3:$P$145,2,FALSE)</f>
        <v>DESARROLLO ECONÓMICO</v>
      </c>
      <c r="N135" s="175">
        <v>9</v>
      </c>
      <c r="O135" s="174" t="str">
        <f>VLOOKUP(CONCATENATE(L135,N135),'02. Finalidad'!$O$3:$P$145,2,FALSE)</f>
        <v>OTRAS INDUSTRIAS Y OTROS ASUNTOS ECONÓMICOS</v>
      </c>
      <c r="P135" s="175">
        <v>2</v>
      </c>
      <c r="Q135" s="174" t="str">
        <f>VLOOKUP(CONCATENATE(L135,N135,P135),'02. Finalidad'!$O$3:$P$145,2,FALSE)</f>
        <v>Otras Industrias</v>
      </c>
      <c r="R135" s="176">
        <v>1</v>
      </c>
      <c r="S135" s="174" t="str">
        <f>VLOOKUP('Presupuesto 2015'!R135,'03. Tipo Gasto'!$A$2:$B$4,2,FALSE)</f>
        <v>GASTO CORRIENTE</v>
      </c>
      <c r="T135" s="177">
        <v>2</v>
      </c>
      <c r="U135" s="174" t="str">
        <f>VLOOKUP('Presupuesto 2015'!T135,'04. Fuente Financiamiento'!$A$2:B$14,2,FALSE)</f>
        <v>SEFINA</v>
      </c>
      <c r="V135" s="178">
        <v>1</v>
      </c>
      <c r="W135" s="174" t="str">
        <f>VLOOKUP(CONCATENATE(V135),'06. Clasificación Programática'!$F$3:G$32,2,FALSE)</f>
        <v>SUBSIDIOS: SECTOR SOCIAL Y PRIVADO O ENTIDADES FEDERATIVAS Y MUNICIPIOS</v>
      </c>
      <c r="X135" s="178" t="s">
        <v>576</v>
      </c>
      <c r="Y135" s="174" t="str">
        <f>VLOOKUP(CONCATENATE(V135,X135),'06. Clasificación Programática'!$F$3:G$32,2,FALSE)</f>
        <v>Sujetos a Reglas de Operación</v>
      </c>
      <c r="Z135" s="179">
        <v>2</v>
      </c>
      <c r="AA135" s="174" t="str">
        <f>VLOOKUP('Presupuesto 2015'!Z135,'07. Proyectos de Inversión'!$A$2:$B$11,2,FALSE)</f>
        <v>Gastos de Operación del Ejercicio Fiscal 2015.</v>
      </c>
      <c r="AB135" s="184">
        <v>2</v>
      </c>
      <c r="AC135" s="185">
        <v>1</v>
      </c>
      <c r="AD135" s="184">
        <v>1</v>
      </c>
      <c r="AE135" s="182">
        <v>1</v>
      </c>
      <c r="AF135" s="183" t="str">
        <f t="shared" si="83"/>
        <v>21101</v>
      </c>
      <c r="AG135" s="187" t="str">
        <f>VLOOKUP('Presupuesto 2015'!AF135,'5. COG Guerrero '!$K$2:$L1340,2,FALSE)</f>
        <v>De oficina</v>
      </c>
      <c r="AH135" s="184"/>
      <c r="AI135" s="188">
        <v>43941.87</v>
      </c>
      <c r="AJ135" s="193">
        <f t="shared" si="70"/>
        <v>3661.8225000000002</v>
      </c>
      <c r="AK135" s="194">
        <v>1858.05</v>
      </c>
      <c r="AL135" s="194">
        <v>526</v>
      </c>
      <c r="AM135" s="194">
        <f t="shared" si="67"/>
        <v>1277.7725000000003</v>
      </c>
      <c r="AN135" s="194">
        <f t="shared" si="71"/>
        <v>3661.8225000000002</v>
      </c>
      <c r="AO135" s="194"/>
      <c r="AP135" s="194">
        <v>1915.68</v>
      </c>
      <c r="AQ135" s="194">
        <f t="shared" si="66"/>
        <v>1746.1425000000002</v>
      </c>
      <c r="AR135" s="194">
        <f t="shared" si="72"/>
        <v>3661.8225000000002</v>
      </c>
      <c r="AS135" s="194"/>
      <c r="AT135" s="194"/>
      <c r="AU135" s="194">
        <f t="shared" si="54"/>
        <v>3661.8225000000002</v>
      </c>
      <c r="AV135" s="194">
        <f t="shared" si="73"/>
        <v>3661.8225000000002</v>
      </c>
      <c r="AW135" s="194"/>
      <c r="AX135" s="194"/>
      <c r="AY135" s="194">
        <f t="shared" si="55"/>
        <v>3661.8225000000002</v>
      </c>
      <c r="AZ135" s="194">
        <f t="shared" si="74"/>
        <v>3661.8225000000002</v>
      </c>
      <c r="BA135" s="194"/>
      <c r="BB135" s="194"/>
      <c r="BC135" s="194">
        <f t="shared" si="56"/>
        <v>3661.8225000000002</v>
      </c>
      <c r="BD135" s="194">
        <f t="shared" si="75"/>
        <v>3661.8225000000002</v>
      </c>
      <c r="BE135" s="194"/>
      <c r="BF135" s="194"/>
      <c r="BG135" s="194">
        <f t="shared" si="57"/>
        <v>3661.8225000000002</v>
      </c>
      <c r="BH135" s="194">
        <f t="shared" si="76"/>
        <v>3661.8225000000002</v>
      </c>
      <c r="BI135" s="194"/>
      <c r="BJ135" s="194"/>
      <c r="BK135" s="194">
        <f t="shared" si="58"/>
        <v>3661.8225000000002</v>
      </c>
      <c r="BL135" s="194">
        <f t="shared" si="77"/>
        <v>3661.8225000000002</v>
      </c>
      <c r="BM135" s="194">
        <v>2212.4</v>
      </c>
      <c r="BN135" s="194">
        <v>263.10000000000002</v>
      </c>
      <c r="BO135" s="194">
        <f t="shared" si="59"/>
        <v>1186.3225000000002</v>
      </c>
      <c r="BP135" s="194">
        <f t="shared" si="78"/>
        <v>3661.8225000000002</v>
      </c>
      <c r="BQ135" s="194">
        <v>4796</v>
      </c>
      <c r="BR135" s="194">
        <v>433</v>
      </c>
      <c r="BS135" s="194">
        <f t="shared" si="60"/>
        <v>-1567.1774999999998</v>
      </c>
      <c r="BT135" s="194">
        <f t="shared" si="79"/>
        <v>3661.8225000000002</v>
      </c>
      <c r="BU135" s="194"/>
      <c r="BV135" s="194"/>
      <c r="BW135" s="194">
        <f t="shared" si="61"/>
        <v>3661.8225000000002</v>
      </c>
      <c r="BX135" s="194">
        <f t="shared" si="80"/>
        <v>3661.8225000000002</v>
      </c>
      <c r="BY135" s="194"/>
      <c r="BZ135" s="194"/>
      <c r="CA135" s="194">
        <f t="shared" si="62"/>
        <v>3661.8225000000002</v>
      </c>
      <c r="CB135" s="194">
        <f t="shared" si="81"/>
        <v>3661.8225000000002</v>
      </c>
      <c r="CC135" s="194"/>
      <c r="CD135" s="194"/>
      <c r="CE135" s="194">
        <f t="shared" si="63"/>
        <v>3661.8225000000002</v>
      </c>
      <c r="CF135" s="194">
        <f t="shared" si="64"/>
        <v>31937.640000000014</v>
      </c>
      <c r="CG135" s="169">
        <f t="shared" si="65"/>
        <v>43941.870000000017</v>
      </c>
      <c r="CH135" s="169">
        <f t="shared" si="82"/>
        <v>-12004.230000000003</v>
      </c>
      <c r="CJ135" s="169">
        <f t="shared" si="69"/>
        <v>14647.29</v>
      </c>
    </row>
    <row r="136" spans="1:88" hidden="1" x14ac:dyDescent="0.2">
      <c r="D136" s="172">
        <v>2</v>
      </c>
      <c r="E136" s="172">
        <v>1</v>
      </c>
      <c r="F136" s="172">
        <v>1</v>
      </c>
      <c r="G136" s="172">
        <v>2</v>
      </c>
      <c r="H136" s="172">
        <v>3</v>
      </c>
      <c r="I136" s="173">
        <v>39</v>
      </c>
      <c r="J136" s="174" t="str">
        <f>VLOOKUP(CONCATENATE(D136,E136,F136,G136,H136,I136),'01. Administrativa'!$O$36:$P465,2,FALSE)</f>
        <v>Fideicomiso Guerrero Industrial</v>
      </c>
      <c r="K136" s="173"/>
      <c r="L136" s="175">
        <v>3</v>
      </c>
      <c r="M136" s="174" t="str">
        <f>VLOOKUP(CONCATENATE(L136),'02. Finalidad'!$O$3:$P$145,2,FALSE)</f>
        <v>DESARROLLO ECONÓMICO</v>
      </c>
      <c r="N136" s="175">
        <v>9</v>
      </c>
      <c r="O136" s="174" t="str">
        <f>VLOOKUP(CONCATENATE(L136,N136),'02. Finalidad'!$O$3:$P$145,2,FALSE)</f>
        <v>OTRAS INDUSTRIAS Y OTROS ASUNTOS ECONÓMICOS</v>
      </c>
      <c r="P136" s="175">
        <v>2</v>
      </c>
      <c r="Q136" s="174" t="str">
        <f>VLOOKUP(CONCATENATE(L136,N136,P136),'02. Finalidad'!$O$3:$P$145,2,FALSE)</f>
        <v>Otras Industrias</v>
      </c>
      <c r="R136" s="176">
        <v>1</v>
      </c>
      <c r="S136" s="174" t="str">
        <f>VLOOKUP('Presupuesto 2015'!R136,'03. Tipo Gasto'!$A$2:$B$4,2,FALSE)</f>
        <v>GASTO CORRIENTE</v>
      </c>
      <c r="T136" s="177">
        <v>2</v>
      </c>
      <c r="U136" s="174" t="str">
        <f>VLOOKUP('Presupuesto 2015'!T136,'04. Fuente Financiamiento'!$A$2:B$14,2,FALSE)</f>
        <v>SEFINA</v>
      </c>
      <c r="V136" s="178">
        <v>1</v>
      </c>
      <c r="W136" s="174" t="str">
        <f>VLOOKUP(CONCATENATE(V136),'06. Clasificación Programática'!$F$3:G$32,2,FALSE)</f>
        <v>SUBSIDIOS: SECTOR SOCIAL Y PRIVADO O ENTIDADES FEDERATIVAS Y MUNICIPIOS</v>
      </c>
      <c r="X136" s="178" t="s">
        <v>576</v>
      </c>
      <c r="Y136" s="174" t="str">
        <f>VLOOKUP(CONCATENATE(V136,X136),'06. Clasificación Programática'!$F$3:G$32,2,FALSE)</f>
        <v>Sujetos a Reglas de Operación</v>
      </c>
      <c r="Z136" s="179">
        <v>2</v>
      </c>
      <c r="AA136" s="174" t="str">
        <f>VLOOKUP('Presupuesto 2015'!Z136,'07. Proyectos de Inversión'!$A$2:$B$11,2,FALSE)</f>
        <v>Gastos de Operación del Ejercicio Fiscal 2015.</v>
      </c>
      <c r="AB136" s="184">
        <v>2</v>
      </c>
      <c r="AC136" s="185">
        <v>1</v>
      </c>
      <c r="AD136" s="184">
        <v>4</v>
      </c>
      <c r="AE136" s="182">
        <v>1</v>
      </c>
      <c r="AF136" s="183" t="str">
        <f t="shared" si="83"/>
        <v>21401</v>
      </c>
      <c r="AG136" s="187" t="str">
        <f>VLOOKUP('Presupuesto 2015'!AF136,'5. COG Guerrero '!$K$2:$L1341,2,FALSE)</f>
        <v>Materiales y Útiles para el Procesamiento en Equipo y Bienes Informáticos</v>
      </c>
      <c r="AH136" s="184"/>
      <c r="AI136" s="188">
        <v>23435.66</v>
      </c>
      <c r="AJ136" s="193">
        <v>1952.97</v>
      </c>
      <c r="AK136" s="194">
        <v>999.98</v>
      </c>
      <c r="AL136" s="194"/>
      <c r="AM136" s="194">
        <f t="shared" si="67"/>
        <v>952.99</v>
      </c>
      <c r="AN136" s="194">
        <v>3905.94</v>
      </c>
      <c r="AO136" s="194">
        <v>3728.04</v>
      </c>
      <c r="AP136" s="194"/>
      <c r="AQ136" s="194">
        <f t="shared" si="66"/>
        <v>177.90000000000009</v>
      </c>
      <c r="AR136" s="194">
        <f t="shared" si="72"/>
        <v>1952.9716666666666</v>
      </c>
      <c r="AS136" s="194"/>
      <c r="AT136" s="194">
        <v>1899.97</v>
      </c>
      <c r="AU136" s="194">
        <f t="shared" si="54"/>
        <v>53.001666666666551</v>
      </c>
      <c r="AV136" s="194">
        <f t="shared" si="73"/>
        <v>1952.9716666666666</v>
      </c>
      <c r="AW136" s="194"/>
      <c r="AX136" s="194">
        <v>1900</v>
      </c>
      <c r="AY136" s="194">
        <f t="shared" si="55"/>
        <v>52.971666666666579</v>
      </c>
      <c r="AZ136" s="194">
        <v>7200</v>
      </c>
      <c r="BA136" s="194"/>
      <c r="BB136" s="194">
        <v>7200</v>
      </c>
      <c r="BC136" s="194">
        <f t="shared" si="56"/>
        <v>0</v>
      </c>
      <c r="BD136" s="194">
        <v>937.37</v>
      </c>
      <c r="BE136" s="194">
        <v>937.37</v>
      </c>
      <c r="BF136" s="194"/>
      <c r="BG136" s="194">
        <f t="shared" si="57"/>
        <v>0</v>
      </c>
      <c r="BH136" s="194">
        <v>2278.46</v>
      </c>
      <c r="BI136" s="194"/>
      <c r="BJ136" s="194">
        <v>1200</v>
      </c>
      <c r="BK136" s="194">
        <f t="shared" si="58"/>
        <v>1078.46</v>
      </c>
      <c r="BL136" s="194">
        <v>2278.56</v>
      </c>
      <c r="BM136" s="194"/>
      <c r="BN136" s="194">
        <v>338</v>
      </c>
      <c r="BO136" s="194">
        <f t="shared" si="59"/>
        <v>1940.56</v>
      </c>
      <c r="BP136" s="194">
        <v>976.42</v>
      </c>
      <c r="BQ136" s="194"/>
      <c r="BR136" s="194"/>
      <c r="BS136" s="194">
        <f t="shared" si="60"/>
        <v>976.42</v>
      </c>
      <c r="BT136" s="194">
        <v>0</v>
      </c>
      <c r="BU136" s="194"/>
      <c r="BV136" s="194"/>
      <c r="BW136" s="194">
        <f t="shared" si="61"/>
        <v>0</v>
      </c>
      <c r="BX136" s="194">
        <v>0</v>
      </c>
      <c r="BY136" s="194"/>
      <c r="BZ136" s="194"/>
      <c r="CA136" s="194">
        <v>0</v>
      </c>
      <c r="CB136" s="194">
        <v>0</v>
      </c>
      <c r="CC136" s="194"/>
      <c r="CD136" s="194"/>
      <c r="CE136" s="194">
        <f t="shared" si="63"/>
        <v>0</v>
      </c>
      <c r="CF136" s="194">
        <f t="shared" si="64"/>
        <v>5232.3033333333333</v>
      </c>
      <c r="CG136" s="169">
        <f t="shared" si="65"/>
        <v>23435.66333333333</v>
      </c>
      <c r="CH136" s="169">
        <f t="shared" si="82"/>
        <v>-18203.359999999997</v>
      </c>
      <c r="CJ136" s="169">
        <f t="shared" si="69"/>
        <v>9764.8533333333326</v>
      </c>
    </row>
    <row r="137" spans="1:88" hidden="1" x14ac:dyDescent="0.2">
      <c r="D137" s="172">
        <v>2</v>
      </c>
      <c r="E137" s="172">
        <v>1</v>
      </c>
      <c r="F137" s="172">
        <v>1</v>
      </c>
      <c r="G137" s="172">
        <v>2</v>
      </c>
      <c r="H137" s="172">
        <v>3</v>
      </c>
      <c r="I137" s="173">
        <v>39</v>
      </c>
      <c r="J137" s="174" t="str">
        <f>VLOOKUP(CONCATENATE(D137,E137,F137,G137,H137,I137),'01. Administrativa'!$O$36:$P466,2,FALSE)</f>
        <v>Fideicomiso Guerrero Industrial</v>
      </c>
      <c r="K137" s="173"/>
      <c r="L137" s="175">
        <v>3</v>
      </c>
      <c r="M137" s="174" t="str">
        <f>VLOOKUP(CONCATENATE(L137),'02. Finalidad'!$O$3:$P$145,2,FALSE)</f>
        <v>DESARROLLO ECONÓMICO</v>
      </c>
      <c r="N137" s="175">
        <v>9</v>
      </c>
      <c r="O137" s="174" t="str">
        <f>VLOOKUP(CONCATENATE(L137,N137),'02. Finalidad'!$O$3:$P$145,2,FALSE)</f>
        <v>OTRAS INDUSTRIAS Y OTROS ASUNTOS ECONÓMICOS</v>
      </c>
      <c r="P137" s="175">
        <v>2</v>
      </c>
      <c r="Q137" s="174" t="str">
        <f>VLOOKUP(CONCATENATE(L137,N137,P137),'02. Finalidad'!$O$3:$P$145,2,FALSE)</f>
        <v>Otras Industrias</v>
      </c>
      <c r="R137" s="176">
        <v>1</v>
      </c>
      <c r="S137" s="174" t="str">
        <f>VLOOKUP('Presupuesto 2015'!R137,'03. Tipo Gasto'!$A$2:$B$4,2,FALSE)</f>
        <v>GASTO CORRIENTE</v>
      </c>
      <c r="T137" s="177">
        <v>2</v>
      </c>
      <c r="U137" s="174" t="str">
        <f>VLOOKUP('Presupuesto 2015'!T137,'04. Fuente Financiamiento'!$A$2:B$14,2,FALSE)</f>
        <v>SEFINA</v>
      </c>
      <c r="V137" s="178">
        <v>1</v>
      </c>
      <c r="W137" s="174" t="str">
        <f>VLOOKUP(CONCATENATE(V137),'06. Clasificación Programática'!$F$3:G$32,2,FALSE)</f>
        <v>SUBSIDIOS: SECTOR SOCIAL Y PRIVADO O ENTIDADES FEDERATIVAS Y MUNICIPIOS</v>
      </c>
      <c r="X137" s="178" t="s">
        <v>576</v>
      </c>
      <c r="Y137" s="174" t="str">
        <f>VLOOKUP(CONCATENATE(V137,X137),'06. Clasificación Programática'!$F$3:G$32,2,FALSE)</f>
        <v>Sujetos a Reglas de Operación</v>
      </c>
      <c r="Z137" s="179">
        <v>2</v>
      </c>
      <c r="AA137" s="174" t="str">
        <f>VLOOKUP('Presupuesto 2015'!Z137,'07. Proyectos de Inversión'!$A$2:$B$11,2,FALSE)</f>
        <v>Gastos de Operación del Ejercicio Fiscal 2015.</v>
      </c>
      <c r="AB137" s="184">
        <v>2</v>
      </c>
      <c r="AC137" s="185">
        <v>1</v>
      </c>
      <c r="AD137" s="184">
        <v>6</v>
      </c>
      <c r="AE137" s="182">
        <v>1</v>
      </c>
      <c r="AF137" s="183" t="str">
        <f t="shared" si="83"/>
        <v>21601</v>
      </c>
      <c r="AG137" s="187" t="str">
        <f>VLOOKUP('Presupuesto 2015'!AF137,'5. COG Guerrero '!$K$2:$L1342,2,FALSE)</f>
        <v>Materiales de aseo y limpieza</v>
      </c>
      <c r="AH137" s="184"/>
      <c r="AI137" s="188">
        <v>5858.92</v>
      </c>
      <c r="AJ137" s="193">
        <f t="shared" si="70"/>
        <v>488.24333333333334</v>
      </c>
      <c r="AK137" s="194"/>
      <c r="AL137" s="194"/>
      <c r="AM137" s="194">
        <f t="shared" si="67"/>
        <v>488.24333333333334</v>
      </c>
      <c r="AN137" s="194">
        <f t="shared" si="71"/>
        <v>488.24333333333334</v>
      </c>
      <c r="AO137" s="194"/>
      <c r="AP137" s="194"/>
      <c r="AQ137" s="194">
        <f t="shared" si="66"/>
        <v>488.24333333333334</v>
      </c>
      <c r="AR137" s="194">
        <f t="shared" si="72"/>
        <v>488.24333333333334</v>
      </c>
      <c r="AS137" s="194"/>
      <c r="AT137" s="194"/>
      <c r="AU137" s="194">
        <f t="shared" si="54"/>
        <v>488.24333333333334</v>
      </c>
      <c r="AV137" s="194">
        <f t="shared" si="73"/>
        <v>488.24333333333334</v>
      </c>
      <c r="AW137" s="194"/>
      <c r="AX137" s="194">
        <v>68.89</v>
      </c>
      <c r="AY137" s="194">
        <f t="shared" si="55"/>
        <v>419.35333333333335</v>
      </c>
      <c r="AZ137" s="194">
        <f t="shared" si="74"/>
        <v>488.24333333333334</v>
      </c>
      <c r="BA137" s="194"/>
      <c r="BB137" s="194"/>
      <c r="BC137" s="194">
        <f t="shared" si="56"/>
        <v>488.24333333333334</v>
      </c>
      <c r="BD137" s="194">
        <f t="shared" si="75"/>
        <v>488.24333333333334</v>
      </c>
      <c r="BE137" s="194">
        <v>377.17</v>
      </c>
      <c r="BF137" s="194"/>
      <c r="BG137" s="194">
        <f t="shared" si="57"/>
        <v>111.07333333333332</v>
      </c>
      <c r="BH137" s="194">
        <f t="shared" si="76"/>
        <v>488.24333333333334</v>
      </c>
      <c r="BI137" s="194"/>
      <c r="BJ137" s="194">
        <v>662.99</v>
      </c>
      <c r="BK137" s="194">
        <f t="shared" si="58"/>
        <v>-174.74666666666667</v>
      </c>
      <c r="BL137" s="194">
        <f t="shared" si="77"/>
        <v>488.24333333333334</v>
      </c>
      <c r="BM137" s="194"/>
      <c r="BN137" s="194">
        <v>682.36</v>
      </c>
      <c r="BO137" s="194">
        <f t="shared" si="59"/>
        <v>-194.11666666666667</v>
      </c>
      <c r="BP137" s="194">
        <f t="shared" si="78"/>
        <v>488.24333333333334</v>
      </c>
      <c r="BQ137" s="194"/>
      <c r="BR137" s="194"/>
      <c r="BS137" s="194">
        <f t="shared" si="60"/>
        <v>488.24333333333334</v>
      </c>
      <c r="BT137" s="194">
        <f t="shared" si="79"/>
        <v>488.24333333333334</v>
      </c>
      <c r="BU137" s="194"/>
      <c r="BV137" s="194"/>
      <c r="BW137" s="194">
        <f t="shared" si="61"/>
        <v>488.24333333333334</v>
      </c>
      <c r="BX137" s="194">
        <f t="shared" si="80"/>
        <v>488.24333333333334</v>
      </c>
      <c r="BY137" s="194"/>
      <c r="BZ137" s="194"/>
      <c r="CA137" s="194">
        <f t="shared" si="62"/>
        <v>488.24333333333334</v>
      </c>
      <c r="CB137" s="194">
        <f t="shared" si="81"/>
        <v>488.24333333333334</v>
      </c>
      <c r="CC137" s="194"/>
      <c r="CD137" s="194"/>
      <c r="CE137" s="194">
        <f t="shared" si="63"/>
        <v>488.24333333333334</v>
      </c>
      <c r="CF137" s="194">
        <f t="shared" si="64"/>
        <v>4067.51</v>
      </c>
      <c r="CG137" s="169">
        <f t="shared" si="65"/>
        <v>5858.9200000000019</v>
      </c>
      <c r="CH137" s="169">
        <f t="shared" si="82"/>
        <v>-1791.4100000000017</v>
      </c>
      <c r="CJ137" s="169">
        <f t="shared" si="69"/>
        <v>1952.9733333333334</v>
      </c>
    </row>
    <row r="138" spans="1:88" hidden="1" x14ac:dyDescent="0.2">
      <c r="D138" s="172">
        <v>2</v>
      </c>
      <c r="E138" s="172">
        <v>1</v>
      </c>
      <c r="F138" s="172">
        <v>1</v>
      </c>
      <c r="G138" s="172">
        <v>2</v>
      </c>
      <c r="H138" s="172">
        <v>3</v>
      </c>
      <c r="I138" s="173">
        <v>39</v>
      </c>
      <c r="J138" s="174" t="str">
        <f>VLOOKUP(CONCATENATE(D138,E138,F138,G138,H138,I138),'01. Administrativa'!$O$36:$P467,2,FALSE)</f>
        <v>Fideicomiso Guerrero Industrial</v>
      </c>
      <c r="K138" s="173"/>
      <c r="L138" s="175">
        <v>3</v>
      </c>
      <c r="M138" s="174" t="str">
        <f>VLOOKUP(CONCATENATE(L138),'02. Finalidad'!$O$3:$P$145,2,FALSE)</f>
        <v>DESARROLLO ECONÓMICO</v>
      </c>
      <c r="N138" s="175">
        <v>9</v>
      </c>
      <c r="O138" s="174" t="str">
        <f>VLOOKUP(CONCATENATE(L138,N138),'02. Finalidad'!$O$3:$P$145,2,FALSE)</f>
        <v>OTRAS INDUSTRIAS Y OTROS ASUNTOS ECONÓMICOS</v>
      </c>
      <c r="P138" s="175">
        <v>2</v>
      </c>
      <c r="Q138" s="174" t="str">
        <f>VLOOKUP(CONCATENATE(L138,N138,P138),'02. Finalidad'!$O$3:$P$145,2,FALSE)</f>
        <v>Otras Industrias</v>
      </c>
      <c r="R138" s="176">
        <v>1</v>
      </c>
      <c r="S138" s="174" t="str">
        <f>VLOOKUP('Presupuesto 2015'!R138,'03. Tipo Gasto'!$A$2:$B$4,2,FALSE)</f>
        <v>GASTO CORRIENTE</v>
      </c>
      <c r="T138" s="177">
        <v>2</v>
      </c>
      <c r="U138" s="174" t="str">
        <f>VLOOKUP('Presupuesto 2015'!T138,'04. Fuente Financiamiento'!$A$2:B$14,2,FALSE)</f>
        <v>SEFINA</v>
      </c>
      <c r="V138" s="178">
        <v>1</v>
      </c>
      <c r="W138" s="174" t="str">
        <f>VLOOKUP(CONCATENATE(V138),'06. Clasificación Programática'!$F$3:G$32,2,FALSE)</f>
        <v>SUBSIDIOS: SECTOR SOCIAL Y PRIVADO O ENTIDADES FEDERATIVAS Y MUNICIPIOS</v>
      </c>
      <c r="X138" s="178" t="s">
        <v>576</v>
      </c>
      <c r="Y138" s="174" t="str">
        <f>VLOOKUP(CONCATENATE(V138,X138),'06. Clasificación Programática'!$F$3:G$32,2,FALSE)</f>
        <v>Sujetos a Reglas de Operación</v>
      </c>
      <c r="Z138" s="179">
        <v>2</v>
      </c>
      <c r="AA138" s="174" t="str">
        <f>VLOOKUP('Presupuesto 2015'!Z138,'07. Proyectos de Inversión'!$A$2:$B$11,2,FALSE)</f>
        <v>Gastos de Operación del Ejercicio Fiscal 2015.</v>
      </c>
      <c r="AB138" s="184">
        <v>2</v>
      </c>
      <c r="AC138" s="185">
        <v>2</v>
      </c>
      <c r="AD138" s="184">
        <v>1</v>
      </c>
      <c r="AE138" s="182">
        <v>1</v>
      </c>
      <c r="AF138" s="183" t="str">
        <f t="shared" si="83"/>
        <v>22101</v>
      </c>
      <c r="AG138" s="187" t="str">
        <f>VLOOKUP('Presupuesto 2015'!AF138,'5. COG Guerrero '!$K$2:$L1343,2,FALSE)</f>
        <v>Agua Purificada, gaseosa y hielo</v>
      </c>
      <c r="AH138" s="184"/>
      <c r="AI138" s="188">
        <v>8788.3700000000008</v>
      </c>
      <c r="AJ138" s="193">
        <f t="shared" si="70"/>
        <v>732.36416666666673</v>
      </c>
      <c r="AK138" s="194"/>
      <c r="AL138" s="194"/>
      <c r="AM138" s="194">
        <f t="shared" si="67"/>
        <v>732.36416666666673</v>
      </c>
      <c r="AN138" s="194">
        <f t="shared" si="71"/>
        <v>732.36416666666673</v>
      </c>
      <c r="AO138" s="194"/>
      <c r="AP138" s="194"/>
      <c r="AQ138" s="194">
        <f t="shared" si="66"/>
        <v>732.36416666666673</v>
      </c>
      <c r="AR138" s="194">
        <f t="shared" si="72"/>
        <v>732.36416666666673</v>
      </c>
      <c r="AS138" s="194">
        <v>386</v>
      </c>
      <c r="AT138" s="194"/>
      <c r="AU138" s="194">
        <f t="shared" si="54"/>
        <v>346.36416666666673</v>
      </c>
      <c r="AV138" s="194">
        <f t="shared" si="73"/>
        <v>732.36416666666673</v>
      </c>
      <c r="AW138" s="194"/>
      <c r="AX138" s="194"/>
      <c r="AY138" s="194">
        <f t="shared" si="55"/>
        <v>732.36416666666673</v>
      </c>
      <c r="AZ138" s="194">
        <v>832.36</v>
      </c>
      <c r="BA138" s="194">
        <v>830.83</v>
      </c>
      <c r="BB138" s="194"/>
      <c r="BC138" s="194">
        <f t="shared" si="56"/>
        <v>1.5299999999999727</v>
      </c>
      <c r="BD138" s="194">
        <f t="shared" si="75"/>
        <v>732.36416666666673</v>
      </c>
      <c r="BE138" s="194"/>
      <c r="BF138" s="194"/>
      <c r="BG138" s="194">
        <f t="shared" si="57"/>
        <v>732.36416666666673</v>
      </c>
      <c r="BH138" s="194">
        <f t="shared" si="76"/>
        <v>732.36416666666673</v>
      </c>
      <c r="BI138" s="194"/>
      <c r="BJ138" s="194"/>
      <c r="BK138" s="194">
        <f t="shared" si="58"/>
        <v>732.36416666666673</v>
      </c>
      <c r="BL138" s="194">
        <f t="shared" si="77"/>
        <v>732.36416666666673</v>
      </c>
      <c r="BM138" s="194">
        <v>308</v>
      </c>
      <c r="BN138" s="194">
        <v>756.3</v>
      </c>
      <c r="BO138" s="194">
        <f t="shared" si="59"/>
        <v>-331.93583333333322</v>
      </c>
      <c r="BP138" s="194">
        <f t="shared" si="78"/>
        <v>732.36416666666673</v>
      </c>
      <c r="BQ138" s="194">
        <v>273</v>
      </c>
      <c r="BR138" s="194"/>
      <c r="BS138" s="194">
        <f t="shared" si="60"/>
        <v>459.36416666666673</v>
      </c>
      <c r="BT138" s="194">
        <f t="shared" si="79"/>
        <v>732.36416666666673</v>
      </c>
      <c r="BU138" s="194"/>
      <c r="BV138" s="194"/>
      <c r="BW138" s="194">
        <f t="shared" si="61"/>
        <v>732.36416666666673</v>
      </c>
      <c r="BX138" s="194">
        <f t="shared" si="80"/>
        <v>732.36416666666673</v>
      </c>
      <c r="BY138" s="194"/>
      <c r="BZ138" s="194"/>
      <c r="CA138" s="194">
        <f t="shared" si="62"/>
        <v>732.36416666666673</v>
      </c>
      <c r="CB138" s="194">
        <v>632.36</v>
      </c>
      <c r="CC138" s="194"/>
      <c r="CD138" s="194"/>
      <c r="CE138" s="194">
        <f t="shared" si="63"/>
        <v>632.36</v>
      </c>
      <c r="CF138" s="194">
        <f t="shared" si="64"/>
        <v>6234.2316666666657</v>
      </c>
      <c r="CG138" s="169">
        <f t="shared" si="65"/>
        <v>8788.3616666666658</v>
      </c>
      <c r="CH138" s="169">
        <f t="shared" si="82"/>
        <v>-2554.13</v>
      </c>
      <c r="CJ138" s="169">
        <f t="shared" si="69"/>
        <v>2929.4566666666669</v>
      </c>
    </row>
    <row r="139" spans="1:88" hidden="1" x14ac:dyDescent="0.2">
      <c r="D139" s="172">
        <v>2</v>
      </c>
      <c r="E139" s="172">
        <v>1</v>
      </c>
      <c r="F139" s="172">
        <v>1</v>
      </c>
      <c r="G139" s="172">
        <v>2</v>
      </c>
      <c r="H139" s="172">
        <v>3</v>
      </c>
      <c r="I139" s="173">
        <v>39</v>
      </c>
      <c r="J139" s="174" t="str">
        <f>VLOOKUP(CONCATENATE(D139,E139,F139,G139,H139,I139),'01. Administrativa'!$O$36:$P468,2,FALSE)</f>
        <v>Fideicomiso Guerrero Industrial</v>
      </c>
      <c r="K139" s="173"/>
      <c r="L139" s="175">
        <v>3</v>
      </c>
      <c r="M139" s="174" t="str">
        <f>VLOOKUP(CONCATENATE(L139),'02. Finalidad'!$O$3:$P$145,2,FALSE)</f>
        <v>DESARROLLO ECONÓMICO</v>
      </c>
      <c r="N139" s="175">
        <v>9</v>
      </c>
      <c r="O139" s="174" t="str">
        <f>VLOOKUP(CONCATENATE(L139,N139),'02. Finalidad'!$O$3:$P$145,2,FALSE)</f>
        <v>OTRAS INDUSTRIAS Y OTROS ASUNTOS ECONÓMICOS</v>
      </c>
      <c r="P139" s="175">
        <v>2</v>
      </c>
      <c r="Q139" s="174" t="str">
        <f>VLOOKUP(CONCATENATE(L139,N139,P139),'02. Finalidad'!$O$3:$P$145,2,FALSE)</f>
        <v>Otras Industrias</v>
      </c>
      <c r="R139" s="176">
        <v>1</v>
      </c>
      <c r="S139" s="174" t="str">
        <f>VLOOKUP('Presupuesto 2015'!R139,'03. Tipo Gasto'!$A$2:$B$4,2,FALSE)</f>
        <v>GASTO CORRIENTE</v>
      </c>
      <c r="T139" s="177">
        <v>2</v>
      </c>
      <c r="U139" s="174" t="str">
        <f>VLOOKUP('Presupuesto 2015'!T139,'04. Fuente Financiamiento'!$A$2:B$14,2,FALSE)</f>
        <v>SEFINA</v>
      </c>
      <c r="V139" s="178">
        <v>1</v>
      </c>
      <c r="W139" s="174" t="str">
        <f>VLOOKUP(CONCATENATE(V139),'06. Clasificación Programática'!$F$3:G$32,2,FALSE)</f>
        <v>SUBSIDIOS: SECTOR SOCIAL Y PRIVADO O ENTIDADES FEDERATIVAS Y MUNICIPIOS</v>
      </c>
      <c r="X139" s="178" t="s">
        <v>576</v>
      </c>
      <c r="Y139" s="174" t="str">
        <f>VLOOKUP(CONCATENATE(V139,X139),'06. Clasificación Programática'!$F$3:G$32,2,FALSE)</f>
        <v>Sujetos a Reglas de Operación</v>
      </c>
      <c r="Z139" s="179">
        <v>2</v>
      </c>
      <c r="AA139" s="174" t="str">
        <f>VLOOKUP('Presupuesto 2015'!Z139,'07. Proyectos de Inversión'!$A$2:$B$11,2,FALSE)</f>
        <v>Gastos de Operación del Ejercicio Fiscal 2015.</v>
      </c>
      <c r="AB139" s="184">
        <v>2</v>
      </c>
      <c r="AC139" s="185">
        <v>2</v>
      </c>
      <c r="AD139" s="184">
        <v>1</v>
      </c>
      <c r="AE139" s="182">
        <v>3</v>
      </c>
      <c r="AF139" s="183" t="str">
        <f t="shared" si="83"/>
        <v>22103</v>
      </c>
      <c r="AG139" s="187" t="str">
        <f>VLOOKUP('Presupuesto 2015'!AF139,'5. COG Guerrero '!$K$2:$L1344,2,FALSE)</f>
        <v>Insumo para reuniones</v>
      </c>
      <c r="AH139" s="184"/>
      <c r="AI139" s="188">
        <v>8788.3700000000008</v>
      </c>
      <c r="AJ139" s="193">
        <f t="shared" si="70"/>
        <v>732.36416666666673</v>
      </c>
      <c r="AK139" s="194"/>
      <c r="AL139" s="194"/>
      <c r="AM139" s="194">
        <f t="shared" si="67"/>
        <v>732.36416666666673</v>
      </c>
      <c r="AN139" s="194">
        <f t="shared" si="71"/>
        <v>732.36416666666673</v>
      </c>
      <c r="AO139" s="194"/>
      <c r="AP139" s="194"/>
      <c r="AQ139" s="194">
        <f t="shared" si="66"/>
        <v>732.36416666666673</v>
      </c>
      <c r="AR139" s="194">
        <f t="shared" si="72"/>
        <v>732.36416666666673</v>
      </c>
      <c r="AS139" s="194">
        <v>80</v>
      </c>
      <c r="AT139" s="194"/>
      <c r="AU139" s="194">
        <f t="shared" si="54"/>
        <v>652.36416666666673</v>
      </c>
      <c r="AV139" s="194">
        <f t="shared" si="73"/>
        <v>732.36416666666673</v>
      </c>
      <c r="AW139" s="194"/>
      <c r="AX139" s="194"/>
      <c r="AY139" s="194">
        <f t="shared" si="55"/>
        <v>732.36416666666673</v>
      </c>
      <c r="AZ139" s="194">
        <f t="shared" si="74"/>
        <v>732.36416666666673</v>
      </c>
      <c r="BA139" s="194"/>
      <c r="BB139" s="194"/>
      <c r="BC139" s="194">
        <f t="shared" si="56"/>
        <v>732.36416666666673</v>
      </c>
      <c r="BD139" s="194">
        <f t="shared" si="75"/>
        <v>732.36416666666673</v>
      </c>
      <c r="BE139" s="194"/>
      <c r="BF139" s="194"/>
      <c r="BG139" s="194">
        <f t="shared" si="57"/>
        <v>732.36416666666673</v>
      </c>
      <c r="BH139" s="194">
        <f t="shared" si="76"/>
        <v>732.36416666666673</v>
      </c>
      <c r="BI139" s="194"/>
      <c r="BJ139" s="194"/>
      <c r="BK139" s="194">
        <f t="shared" si="58"/>
        <v>732.36416666666673</v>
      </c>
      <c r="BL139" s="194">
        <f t="shared" si="77"/>
        <v>732.36416666666673</v>
      </c>
      <c r="BM139" s="194">
        <v>156.19999999999999</v>
      </c>
      <c r="BN139" s="194">
        <v>428.84</v>
      </c>
      <c r="BO139" s="194">
        <f t="shared" si="59"/>
        <v>147.32416666666671</v>
      </c>
      <c r="BP139" s="194">
        <f t="shared" si="78"/>
        <v>732.36416666666673</v>
      </c>
      <c r="BQ139" s="194">
        <v>146</v>
      </c>
      <c r="BR139" s="194">
        <v>74.75</v>
      </c>
      <c r="BS139" s="194">
        <f t="shared" si="60"/>
        <v>511.61416666666673</v>
      </c>
      <c r="BT139" s="194">
        <f t="shared" si="79"/>
        <v>732.36416666666673</v>
      </c>
      <c r="BU139" s="194"/>
      <c r="BV139" s="194"/>
      <c r="BW139" s="194">
        <f t="shared" si="61"/>
        <v>732.36416666666673</v>
      </c>
      <c r="BX139" s="194">
        <f t="shared" si="80"/>
        <v>732.36416666666673</v>
      </c>
      <c r="BY139" s="194"/>
      <c r="BZ139" s="194"/>
      <c r="CA139" s="194">
        <f t="shared" si="62"/>
        <v>732.36416666666673</v>
      </c>
      <c r="CB139" s="194">
        <f t="shared" si="81"/>
        <v>732.36416666666673</v>
      </c>
      <c r="CC139" s="194"/>
      <c r="CD139" s="194"/>
      <c r="CE139" s="194">
        <f t="shared" si="63"/>
        <v>732.36416666666673</v>
      </c>
      <c r="CF139" s="194">
        <f t="shared" si="64"/>
        <v>7902.58</v>
      </c>
      <c r="CG139" s="169">
        <f t="shared" si="65"/>
        <v>8788.369999999999</v>
      </c>
      <c r="CH139" s="169">
        <f t="shared" si="82"/>
        <v>-885.78999999999905</v>
      </c>
      <c r="CJ139" s="169">
        <f t="shared" si="69"/>
        <v>2929.4566666666669</v>
      </c>
    </row>
    <row r="140" spans="1:88" hidden="1" x14ac:dyDescent="0.2">
      <c r="A140" s="221"/>
      <c r="B140" s="221"/>
      <c r="C140" s="221"/>
      <c r="D140" s="172">
        <v>2</v>
      </c>
      <c r="E140" s="172">
        <v>1</v>
      </c>
      <c r="F140" s="172">
        <v>1</v>
      </c>
      <c r="G140" s="172">
        <v>2</v>
      </c>
      <c r="H140" s="172">
        <v>3</v>
      </c>
      <c r="I140" s="173">
        <v>39</v>
      </c>
      <c r="J140" s="174" t="str">
        <f>VLOOKUP(CONCATENATE(D140,E140,F140,G140,H140,I140),'01. Administrativa'!$O$36:$P469,2,FALSE)</f>
        <v>Fideicomiso Guerrero Industrial</v>
      </c>
      <c r="K140" s="222"/>
      <c r="L140" s="175">
        <v>3</v>
      </c>
      <c r="M140" s="174" t="str">
        <f>VLOOKUP(CONCATENATE(L140),'02. Finalidad'!$O$3:$P$145,2,FALSE)</f>
        <v>DESARROLLO ECONÓMICO</v>
      </c>
      <c r="N140" s="175">
        <v>9</v>
      </c>
      <c r="O140" s="174" t="str">
        <f>VLOOKUP(CONCATENATE(L140,N140),'02. Finalidad'!$O$3:$P$145,2,FALSE)</f>
        <v>OTRAS INDUSTRIAS Y OTROS ASUNTOS ECONÓMICOS</v>
      </c>
      <c r="P140" s="175">
        <v>2</v>
      </c>
      <c r="Q140" s="174" t="str">
        <f>VLOOKUP(CONCATENATE(L140,N140,P140),'02. Finalidad'!$O$3:$P$145,2,FALSE)</f>
        <v>Otras Industrias</v>
      </c>
      <c r="R140" s="176">
        <v>1</v>
      </c>
      <c r="S140" s="174" t="str">
        <f>VLOOKUP('Presupuesto 2015'!R140,'03. Tipo Gasto'!$A$2:$B$4,2,FALSE)</f>
        <v>GASTO CORRIENTE</v>
      </c>
      <c r="T140" s="177">
        <v>2</v>
      </c>
      <c r="U140" s="174" t="str">
        <f>VLOOKUP('Presupuesto 2015'!T140,'04. Fuente Financiamiento'!$A$2:B$14,2,FALSE)</f>
        <v>SEFINA</v>
      </c>
      <c r="V140" s="178">
        <v>1</v>
      </c>
      <c r="W140" s="174" t="str">
        <f>VLOOKUP(CONCATENATE(V140),'06. Clasificación Programática'!$F$3:G$32,2,FALSE)</f>
        <v>SUBSIDIOS: SECTOR SOCIAL Y PRIVADO O ENTIDADES FEDERATIVAS Y MUNICIPIOS</v>
      </c>
      <c r="X140" s="178" t="s">
        <v>576</v>
      </c>
      <c r="Y140" s="174" t="str">
        <f>VLOOKUP(CONCATENATE(V140,X140),'06. Clasificación Programática'!$F$3:G$32,2,FALSE)</f>
        <v>Sujetos a Reglas de Operación</v>
      </c>
      <c r="Z140" s="179">
        <v>2</v>
      </c>
      <c r="AA140" s="174" t="str">
        <f>VLOOKUP('Presupuesto 2015'!Z140,'07. Proyectos de Inversión'!$A$2:$B$11,2,FALSE)</f>
        <v>Gastos de Operación del Ejercicio Fiscal 2015.</v>
      </c>
      <c r="AB140" s="184">
        <v>2</v>
      </c>
      <c r="AC140" s="185">
        <v>2</v>
      </c>
      <c r="AD140" s="184">
        <v>3</v>
      </c>
      <c r="AE140" s="182">
        <v>1</v>
      </c>
      <c r="AF140" s="183" t="str">
        <f t="shared" si="83"/>
        <v>22301</v>
      </c>
      <c r="AG140" s="187" t="str">
        <f>VLOOKUP('Presupuesto 2015'!AF140,'5. COG Guerrero '!$K$2:$L1345,2,FALSE)</f>
        <v>Utensilios para el servicio de alimentación</v>
      </c>
      <c r="AH140" s="223"/>
      <c r="AI140" s="188">
        <v>556.92999999999995</v>
      </c>
      <c r="AJ140" s="193">
        <v>21.67</v>
      </c>
      <c r="AK140" s="194"/>
      <c r="AL140" s="194"/>
      <c r="AM140" s="194">
        <f t="shared" si="67"/>
        <v>21.67</v>
      </c>
      <c r="AN140" s="194">
        <f t="shared" si="71"/>
        <v>46.410833333333329</v>
      </c>
      <c r="AO140" s="194"/>
      <c r="AP140" s="194"/>
      <c r="AQ140" s="194">
        <f t="shared" si="66"/>
        <v>46.410833333333329</v>
      </c>
      <c r="AR140" s="194">
        <v>61.67</v>
      </c>
      <c r="AS140" s="194">
        <v>59</v>
      </c>
      <c r="AT140" s="194"/>
      <c r="AU140" s="194">
        <f t="shared" si="54"/>
        <v>2.6700000000000017</v>
      </c>
      <c r="AV140" s="194">
        <f t="shared" si="73"/>
        <v>46.410833333333329</v>
      </c>
      <c r="AW140" s="194"/>
      <c r="AX140" s="194"/>
      <c r="AY140" s="194">
        <f t="shared" si="55"/>
        <v>46.410833333333329</v>
      </c>
      <c r="AZ140" s="194">
        <f t="shared" si="74"/>
        <v>46.410833333333329</v>
      </c>
      <c r="BA140" s="194"/>
      <c r="BB140" s="194"/>
      <c r="BC140" s="194">
        <f t="shared" si="56"/>
        <v>46.410833333333329</v>
      </c>
      <c r="BD140" s="194">
        <f t="shared" si="75"/>
        <v>46.410833333333329</v>
      </c>
      <c r="BE140" s="194"/>
      <c r="BF140" s="194"/>
      <c r="BG140" s="194">
        <f t="shared" si="57"/>
        <v>46.410833333333329</v>
      </c>
      <c r="BH140" s="194">
        <f t="shared" si="76"/>
        <v>46.410833333333329</v>
      </c>
      <c r="BI140" s="194"/>
      <c r="BJ140" s="194"/>
      <c r="BK140" s="194">
        <f t="shared" si="58"/>
        <v>46.410833333333329</v>
      </c>
      <c r="BL140" s="194">
        <f t="shared" si="77"/>
        <v>46.410833333333329</v>
      </c>
      <c r="BM140" s="194"/>
      <c r="BN140" s="194"/>
      <c r="BO140" s="194">
        <f t="shared" si="59"/>
        <v>46.410833333333329</v>
      </c>
      <c r="BP140" s="194">
        <f t="shared" si="78"/>
        <v>46.410833333333329</v>
      </c>
      <c r="BQ140" s="194"/>
      <c r="BR140" s="194"/>
      <c r="BS140" s="194">
        <f t="shared" si="60"/>
        <v>46.410833333333329</v>
      </c>
      <c r="BT140" s="194">
        <f t="shared" si="79"/>
        <v>46.410833333333329</v>
      </c>
      <c r="BU140" s="194"/>
      <c r="BV140" s="194"/>
      <c r="BW140" s="194">
        <f t="shared" si="61"/>
        <v>46.410833333333329</v>
      </c>
      <c r="BX140" s="194">
        <f t="shared" si="80"/>
        <v>46.410833333333329</v>
      </c>
      <c r="BY140" s="194"/>
      <c r="BZ140" s="194"/>
      <c r="CA140" s="194">
        <f t="shared" si="62"/>
        <v>46.410833333333329</v>
      </c>
      <c r="CB140" s="194">
        <v>55.89</v>
      </c>
      <c r="CC140" s="194"/>
      <c r="CD140" s="194"/>
      <c r="CE140" s="194">
        <f t="shared" si="63"/>
        <v>55.89</v>
      </c>
      <c r="CF140" s="194">
        <f t="shared" si="64"/>
        <v>497.92750000000001</v>
      </c>
      <c r="CG140" s="224">
        <f t="shared" si="65"/>
        <v>556.92750000000012</v>
      </c>
      <c r="CH140" s="169">
        <f t="shared" si="82"/>
        <v>-59.000000000000114</v>
      </c>
      <c r="CJ140" s="169">
        <f t="shared" si="69"/>
        <v>176.16166666666666</v>
      </c>
    </row>
    <row r="141" spans="1:88" hidden="1" x14ac:dyDescent="0.2">
      <c r="A141" s="221"/>
      <c r="B141" s="221"/>
      <c r="C141" s="221"/>
      <c r="D141" s="172">
        <v>2</v>
      </c>
      <c r="E141" s="172">
        <v>1</v>
      </c>
      <c r="F141" s="172">
        <v>1</v>
      </c>
      <c r="G141" s="172">
        <v>2</v>
      </c>
      <c r="H141" s="172">
        <v>3</v>
      </c>
      <c r="I141" s="173">
        <v>39</v>
      </c>
      <c r="J141" s="174" t="str">
        <f>VLOOKUP(CONCATENATE(D141,E141,F141,G141,H141,I141),'01. Administrativa'!$O$36:$P470,2,FALSE)</f>
        <v>Fideicomiso Guerrero Industrial</v>
      </c>
      <c r="K141" s="222"/>
      <c r="L141" s="175">
        <v>3</v>
      </c>
      <c r="M141" s="174" t="str">
        <f>VLOOKUP(CONCATENATE(L141),'02. Finalidad'!$O$3:$P$145,2,FALSE)</f>
        <v>DESARROLLO ECONÓMICO</v>
      </c>
      <c r="N141" s="175">
        <v>9</v>
      </c>
      <c r="O141" s="174" t="str">
        <f>VLOOKUP(CONCATENATE(L141,N141),'02. Finalidad'!$O$3:$P$145,2,FALSE)</f>
        <v>OTRAS INDUSTRIAS Y OTROS ASUNTOS ECONÓMICOS</v>
      </c>
      <c r="P141" s="175">
        <v>2</v>
      </c>
      <c r="Q141" s="174" t="str">
        <f>VLOOKUP(CONCATENATE(L141,N141,P141),'02. Finalidad'!$O$3:$P$145,2,FALSE)</f>
        <v>Otras Industrias</v>
      </c>
      <c r="R141" s="176">
        <v>1</v>
      </c>
      <c r="S141" s="174" t="str">
        <f>VLOOKUP('Presupuesto 2015'!R141,'03. Tipo Gasto'!$A$2:$B$4,2,FALSE)</f>
        <v>GASTO CORRIENTE</v>
      </c>
      <c r="T141" s="177">
        <v>2</v>
      </c>
      <c r="U141" s="174" t="str">
        <f>VLOOKUP('Presupuesto 2015'!T141,'04. Fuente Financiamiento'!$A$2:B$14,2,FALSE)</f>
        <v>SEFINA</v>
      </c>
      <c r="V141" s="178">
        <v>1</v>
      </c>
      <c r="W141" s="174" t="str">
        <f>VLOOKUP(CONCATENATE(V141),'06. Clasificación Programática'!$F$3:G$32,2,FALSE)</f>
        <v>SUBSIDIOS: SECTOR SOCIAL Y PRIVADO O ENTIDADES FEDERATIVAS Y MUNICIPIOS</v>
      </c>
      <c r="X141" s="178" t="s">
        <v>576</v>
      </c>
      <c r="Y141" s="174" t="str">
        <f>VLOOKUP(CONCATENATE(V141,X141),'06. Clasificación Programática'!$F$3:G$32,2,FALSE)</f>
        <v>Sujetos a Reglas de Operación</v>
      </c>
      <c r="Z141" s="179">
        <v>2</v>
      </c>
      <c r="AA141" s="174" t="str">
        <f>VLOOKUP('Presupuesto 2015'!Z141,'07. Proyectos de Inversión'!$A$2:$B$11,2,FALSE)</f>
        <v>Gastos de Operación del Ejercicio Fiscal 2015.</v>
      </c>
      <c r="AB141" s="184">
        <v>2</v>
      </c>
      <c r="AC141" s="185">
        <v>4</v>
      </c>
      <c r="AD141" s="184">
        <v>6</v>
      </c>
      <c r="AE141" s="182">
        <v>1</v>
      </c>
      <c r="AF141" s="183" t="str">
        <f t="shared" si="83"/>
        <v>24601</v>
      </c>
      <c r="AG141" s="187" t="str">
        <f>VLOOKUP('Presupuesto 2015'!AF141,'5. COG Guerrero '!$K$2:$L1345,2,FALSE)</f>
        <v>Material eléctrico y electrónico</v>
      </c>
      <c r="AH141" s="223"/>
      <c r="AI141" s="188">
        <v>14647.29</v>
      </c>
      <c r="AJ141" s="193">
        <v>0</v>
      </c>
      <c r="AK141" s="194"/>
      <c r="AL141" s="194"/>
      <c r="AM141" s="194">
        <f t="shared" si="67"/>
        <v>0</v>
      </c>
      <c r="AN141" s="194">
        <v>0</v>
      </c>
      <c r="AO141" s="194"/>
      <c r="AP141" s="194"/>
      <c r="AQ141" s="194">
        <f t="shared" si="66"/>
        <v>0</v>
      </c>
      <c r="AR141" s="194">
        <f t="shared" si="72"/>
        <v>1220.6075000000001</v>
      </c>
      <c r="AS141" s="194"/>
      <c r="AT141" s="194">
        <v>300</v>
      </c>
      <c r="AU141" s="194">
        <f t="shared" si="54"/>
        <v>920.60750000000007</v>
      </c>
      <c r="AV141" s="194">
        <v>3661.83</v>
      </c>
      <c r="AW141" s="194"/>
      <c r="AX141" s="194">
        <v>3559</v>
      </c>
      <c r="AY141" s="194">
        <f t="shared" si="55"/>
        <v>102.82999999999993</v>
      </c>
      <c r="AZ141" s="194">
        <f t="shared" si="74"/>
        <v>1220.6075000000001</v>
      </c>
      <c r="BA141" s="194">
        <v>320</v>
      </c>
      <c r="BB141" s="194"/>
      <c r="BC141" s="194">
        <f t="shared" si="56"/>
        <v>900.60750000000007</v>
      </c>
      <c r="BD141" s="194">
        <f t="shared" si="75"/>
        <v>1220.6075000000001</v>
      </c>
      <c r="BE141" s="194"/>
      <c r="BF141" s="194"/>
      <c r="BG141" s="194">
        <f t="shared" si="57"/>
        <v>1220.6075000000001</v>
      </c>
      <c r="BH141" s="194">
        <f t="shared" si="76"/>
        <v>1220.6075000000001</v>
      </c>
      <c r="BI141" s="194"/>
      <c r="BJ141" s="194">
        <v>1250.48</v>
      </c>
      <c r="BK141" s="194">
        <f t="shared" si="58"/>
        <v>-29.872499999999945</v>
      </c>
      <c r="BL141" s="194">
        <f t="shared" si="77"/>
        <v>1220.6075000000001</v>
      </c>
      <c r="BM141" s="194"/>
      <c r="BN141" s="194">
        <v>28.93</v>
      </c>
      <c r="BO141" s="194">
        <f t="shared" si="59"/>
        <v>1191.6775</v>
      </c>
      <c r="BP141" s="194">
        <f t="shared" si="78"/>
        <v>1220.6075000000001</v>
      </c>
      <c r="BQ141" s="194"/>
      <c r="BR141" s="194"/>
      <c r="BS141" s="194">
        <f t="shared" si="60"/>
        <v>1220.6075000000001</v>
      </c>
      <c r="BT141" s="194">
        <f t="shared" si="79"/>
        <v>1220.6075000000001</v>
      </c>
      <c r="BU141" s="194"/>
      <c r="BV141" s="194"/>
      <c r="BW141" s="194">
        <f t="shared" si="61"/>
        <v>1220.6075000000001</v>
      </c>
      <c r="BX141" s="194">
        <f t="shared" si="80"/>
        <v>1220.6075000000001</v>
      </c>
      <c r="BY141" s="194"/>
      <c r="BZ141" s="194"/>
      <c r="CA141" s="194">
        <f t="shared" si="62"/>
        <v>1220.6075000000001</v>
      </c>
      <c r="CB141" s="194">
        <f t="shared" si="81"/>
        <v>1220.6075000000001</v>
      </c>
      <c r="CC141" s="194"/>
      <c r="CD141" s="194"/>
      <c r="CE141" s="194">
        <f t="shared" si="63"/>
        <v>1220.6075000000001</v>
      </c>
      <c r="CF141" s="194">
        <f t="shared" si="64"/>
        <v>9188.8875000000007</v>
      </c>
      <c r="CG141" s="169">
        <f t="shared" si="65"/>
        <v>14647.297500000001</v>
      </c>
      <c r="CH141" s="169">
        <f t="shared" si="82"/>
        <v>-5458.41</v>
      </c>
      <c r="CJ141" s="169">
        <f t="shared" si="69"/>
        <v>4882.4375</v>
      </c>
    </row>
    <row r="142" spans="1:88" hidden="1" x14ac:dyDescent="0.2">
      <c r="D142" s="172">
        <v>2</v>
      </c>
      <c r="E142" s="172">
        <v>1</v>
      </c>
      <c r="F142" s="172">
        <v>1</v>
      </c>
      <c r="G142" s="172">
        <v>2</v>
      </c>
      <c r="H142" s="172">
        <v>3</v>
      </c>
      <c r="I142" s="173">
        <v>39</v>
      </c>
      <c r="J142" s="174" t="str">
        <f>VLOOKUP(CONCATENATE(D142,E142,F142,G142,H142,I142),'01. Administrativa'!$O$36:$P471,2,FALSE)</f>
        <v>Fideicomiso Guerrero Industrial</v>
      </c>
      <c r="K142" s="173"/>
      <c r="L142" s="175">
        <v>3</v>
      </c>
      <c r="M142" s="174" t="str">
        <f>VLOOKUP(CONCATENATE(L142),'02. Finalidad'!$O$3:$P$145,2,FALSE)</f>
        <v>DESARROLLO ECONÓMICO</v>
      </c>
      <c r="N142" s="175">
        <v>9</v>
      </c>
      <c r="O142" s="174" t="str">
        <f>VLOOKUP(CONCATENATE(L142,N142),'02. Finalidad'!$O$3:$P$145,2,FALSE)</f>
        <v>OTRAS INDUSTRIAS Y OTROS ASUNTOS ECONÓMICOS</v>
      </c>
      <c r="P142" s="175">
        <v>2</v>
      </c>
      <c r="Q142" s="174" t="str">
        <f>VLOOKUP(CONCATENATE(L142,N142,P142),'02. Finalidad'!$O$3:$P$145,2,FALSE)</f>
        <v>Otras Industrias</v>
      </c>
      <c r="R142" s="176">
        <v>1</v>
      </c>
      <c r="S142" s="174" t="str">
        <f>VLOOKUP('Presupuesto 2015'!R142,'03. Tipo Gasto'!$A$2:$B$4,2,FALSE)</f>
        <v>GASTO CORRIENTE</v>
      </c>
      <c r="T142" s="177">
        <v>2</v>
      </c>
      <c r="U142" s="174" t="str">
        <f>VLOOKUP('Presupuesto 2015'!T142,'04. Fuente Financiamiento'!$A$2:B$14,2,FALSE)</f>
        <v>SEFINA</v>
      </c>
      <c r="V142" s="178">
        <v>1</v>
      </c>
      <c r="W142" s="174" t="str">
        <f>VLOOKUP(CONCATENATE(V142),'06. Clasificación Programática'!$F$3:G$32,2,FALSE)</f>
        <v>SUBSIDIOS: SECTOR SOCIAL Y PRIVADO O ENTIDADES FEDERATIVAS Y MUNICIPIOS</v>
      </c>
      <c r="X142" s="178" t="s">
        <v>576</v>
      </c>
      <c r="Y142" s="174" t="str">
        <f>VLOOKUP(CONCATENATE(V142,X142),'06. Clasificación Programática'!$F$3:G$32,2,FALSE)</f>
        <v>Sujetos a Reglas de Operación</v>
      </c>
      <c r="Z142" s="179">
        <v>2</v>
      </c>
      <c r="AA142" s="174" t="str">
        <f>VLOOKUP('Presupuesto 2015'!Z142,'07. Proyectos de Inversión'!$A$2:$B$11,2,FALSE)</f>
        <v>Gastos de Operación del Ejercicio Fiscal 2015.</v>
      </c>
      <c r="AB142" s="184">
        <v>2</v>
      </c>
      <c r="AC142" s="185">
        <v>5</v>
      </c>
      <c r="AD142" s="184">
        <v>2</v>
      </c>
      <c r="AE142" s="182">
        <v>3</v>
      </c>
      <c r="AF142" s="183" t="str">
        <f t="shared" si="83"/>
        <v>25203</v>
      </c>
      <c r="AG142" s="187" t="str">
        <f>VLOOKUP('Presupuesto 2015'!AF142,'5. COG Guerrero '!$K$2:$L1346,2,FALSE)</f>
        <v>Fertilizantes, Plaguicidas y Abonos</v>
      </c>
      <c r="AH142" s="184"/>
      <c r="AI142" s="188">
        <v>8788.3700000000008</v>
      </c>
      <c r="AJ142" s="193">
        <f t="shared" si="70"/>
        <v>732.36416666666673</v>
      </c>
      <c r="AK142" s="194"/>
      <c r="AL142" s="194"/>
      <c r="AM142" s="194">
        <f t="shared" si="67"/>
        <v>732.36416666666673</v>
      </c>
      <c r="AN142" s="194">
        <f t="shared" si="71"/>
        <v>732.36416666666673</v>
      </c>
      <c r="AO142" s="194"/>
      <c r="AP142" s="194"/>
      <c r="AQ142" s="194">
        <f t="shared" si="66"/>
        <v>732.36416666666673</v>
      </c>
      <c r="AR142" s="194">
        <f t="shared" si="72"/>
        <v>732.36416666666673</v>
      </c>
      <c r="AS142" s="194"/>
      <c r="AT142" s="194"/>
      <c r="AU142" s="194">
        <f t="shared" si="54"/>
        <v>732.36416666666673</v>
      </c>
      <c r="AV142" s="194">
        <f t="shared" si="73"/>
        <v>732.36416666666673</v>
      </c>
      <c r="AW142" s="194"/>
      <c r="AX142" s="194"/>
      <c r="AY142" s="194">
        <f t="shared" si="55"/>
        <v>732.36416666666673</v>
      </c>
      <c r="AZ142" s="194">
        <f t="shared" si="74"/>
        <v>732.36416666666673</v>
      </c>
      <c r="BA142" s="194"/>
      <c r="BB142" s="194"/>
      <c r="BC142" s="194">
        <f t="shared" si="56"/>
        <v>732.36416666666673</v>
      </c>
      <c r="BD142" s="194">
        <f t="shared" si="75"/>
        <v>732.36416666666673</v>
      </c>
      <c r="BE142" s="194"/>
      <c r="BF142" s="194"/>
      <c r="BG142" s="194">
        <f t="shared" si="57"/>
        <v>732.36416666666673</v>
      </c>
      <c r="BH142" s="194">
        <f t="shared" si="76"/>
        <v>732.36416666666673</v>
      </c>
      <c r="BI142" s="194"/>
      <c r="BJ142" s="194"/>
      <c r="BK142" s="194">
        <f t="shared" si="58"/>
        <v>732.36416666666673</v>
      </c>
      <c r="BL142" s="194">
        <f t="shared" si="77"/>
        <v>732.36416666666673</v>
      </c>
      <c r="BM142" s="194"/>
      <c r="BN142" s="194"/>
      <c r="BO142" s="194">
        <f t="shared" si="59"/>
        <v>732.36416666666673</v>
      </c>
      <c r="BP142" s="194">
        <f t="shared" si="78"/>
        <v>732.36416666666673</v>
      </c>
      <c r="BQ142" s="194"/>
      <c r="BR142" s="194"/>
      <c r="BS142" s="194">
        <f t="shared" si="60"/>
        <v>732.36416666666673</v>
      </c>
      <c r="BT142" s="194">
        <f t="shared" si="79"/>
        <v>732.36416666666673</v>
      </c>
      <c r="BU142" s="194"/>
      <c r="BV142" s="194"/>
      <c r="BW142" s="194">
        <f t="shared" si="61"/>
        <v>732.36416666666673</v>
      </c>
      <c r="BX142" s="194">
        <f t="shared" si="80"/>
        <v>732.36416666666673</v>
      </c>
      <c r="BY142" s="194"/>
      <c r="BZ142" s="194"/>
      <c r="CA142" s="194">
        <f t="shared" si="62"/>
        <v>732.36416666666673</v>
      </c>
      <c r="CB142" s="194">
        <f t="shared" si="81"/>
        <v>732.36416666666673</v>
      </c>
      <c r="CC142" s="194"/>
      <c r="CD142" s="194"/>
      <c r="CE142" s="194">
        <f t="shared" si="63"/>
        <v>732.36416666666673</v>
      </c>
      <c r="CF142" s="194">
        <f t="shared" si="64"/>
        <v>8788.369999999999</v>
      </c>
      <c r="CG142" s="169">
        <f t="shared" si="65"/>
        <v>8788.369999999999</v>
      </c>
      <c r="CH142" s="169">
        <f t="shared" si="82"/>
        <v>0</v>
      </c>
      <c r="CJ142" s="169">
        <f t="shared" si="69"/>
        <v>2929.4566666666669</v>
      </c>
    </row>
    <row r="143" spans="1:88" hidden="1" x14ac:dyDescent="0.2">
      <c r="D143" s="172">
        <v>2</v>
      </c>
      <c r="E143" s="172">
        <v>1</v>
      </c>
      <c r="F143" s="172">
        <v>1</v>
      </c>
      <c r="G143" s="172">
        <v>2</v>
      </c>
      <c r="H143" s="172">
        <v>3</v>
      </c>
      <c r="I143" s="173">
        <v>39</v>
      </c>
      <c r="J143" s="174" t="str">
        <f>VLOOKUP(CONCATENATE(D143,E143,F143,G143,H143,I143),'01. Administrativa'!$O$36:$P472,2,FALSE)</f>
        <v>Fideicomiso Guerrero Industrial</v>
      </c>
      <c r="K143" s="173"/>
      <c r="L143" s="175">
        <v>3</v>
      </c>
      <c r="M143" s="174" t="str">
        <f>VLOOKUP(CONCATENATE(L143),'02. Finalidad'!$O$3:$P$145,2,FALSE)</f>
        <v>DESARROLLO ECONÓMICO</v>
      </c>
      <c r="N143" s="175">
        <v>9</v>
      </c>
      <c r="O143" s="174" t="str">
        <f>VLOOKUP(CONCATENATE(L143,N143),'02. Finalidad'!$O$3:$P$145,2,FALSE)</f>
        <v>OTRAS INDUSTRIAS Y OTROS ASUNTOS ECONÓMICOS</v>
      </c>
      <c r="P143" s="175">
        <v>2</v>
      </c>
      <c r="Q143" s="174" t="str">
        <f>VLOOKUP(CONCATENATE(L143,N143,P143),'02. Finalidad'!$O$3:$P$145,2,FALSE)</f>
        <v>Otras Industrias</v>
      </c>
      <c r="R143" s="176">
        <v>1</v>
      </c>
      <c r="S143" s="174" t="str">
        <f>VLOOKUP('Presupuesto 2015'!R143,'03. Tipo Gasto'!$A$2:$B$4,2,FALSE)</f>
        <v>GASTO CORRIENTE</v>
      </c>
      <c r="T143" s="177">
        <v>2</v>
      </c>
      <c r="U143" s="174" t="str">
        <f>VLOOKUP('Presupuesto 2015'!T143,'04. Fuente Financiamiento'!$A$2:B$14,2,FALSE)</f>
        <v>SEFINA</v>
      </c>
      <c r="V143" s="178">
        <v>1</v>
      </c>
      <c r="W143" s="174" t="str">
        <f>VLOOKUP(CONCATENATE(V143),'06. Clasificación Programática'!$F$3:G$32,2,FALSE)</f>
        <v>SUBSIDIOS: SECTOR SOCIAL Y PRIVADO O ENTIDADES FEDERATIVAS Y MUNICIPIOS</v>
      </c>
      <c r="X143" s="178" t="s">
        <v>576</v>
      </c>
      <c r="Y143" s="174" t="str">
        <f>VLOOKUP(CONCATENATE(V143,X143),'06. Clasificación Programática'!$F$3:G$32,2,FALSE)</f>
        <v>Sujetos a Reglas de Operación</v>
      </c>
      <c r="Z143" s="179">
        <v>2</v>
      </c>
      <c r="AA143" s="174" t="str">
        <f>VLOOKUP('Presupuesto 2015'!Z143,'07. Proyectos de Inversión'!$A$2:$B$11,2,FALSE)</f>
        <v>Gastos de Operación del Ejercicio Fiscal 2015.</v>
      </c>
      <c r="AB143" s="184">
        <v>2</v>
      </c>
      <c r="AC143" s="185">
        <v>5</v>
      </c>
      <c r="AD143" s="184">
        <v>3</v>
      </c>
      <c r="AE143" s="182">
        <v>1</v>
      </c>
      <c r="AF143" s="183" t="str">
        <f t="shared" si="83"/>
        <v>25301</v>
      </c>
      <c r="AG143" s="187" t="str">
        <f>VLOOKUP('Presupuesto 2015'!AF143,'5. COG Guerrero '!$K$2:$L1347,2,FALSE)</f>
        <v>Medicinas y productos farmacéuticos</v>
      </c>
      <c r="AH143" s="184"/>
      <c r="AI143" s="188">
        <v>5358.92</v>
      </c>
      <c r="AJ143" s="193">
        <f t="shared" si="70"/>
        <v>446.57666666666665</v>
      </c>
      <c r="AK143" s="194"/>
      <c r="AL143" s="194"/>
      <c r="AM143" s="194">
        <f t="shared" si="67"/>
        <v>446.57666666666665</v>
      </c>
      <c r="AN143" s="194">
        <f t="shared" si="71"/>
        <v>446.57666666666665</v>
      </c>
      <c r="AO143" s="194"/>
      <c r="AP143" s="194"/>
      <c r="AQ143" s="194">
        <f t="shared" si="66"/>
        <v>446.57666666666665</v>
      </c>
      <c r="AR143" s="194">
        <f t="shared" si="72"/>
        <v>446.57666666666665</v>
      </c>
      <c r="AS143" s="194"/>
      <c r="AT143" s="194"/>
      <c r="AU143" s="194">
        <f t="shared" ref="AU143:AU206" si="86">AR143-AS143-AT143</f>
        <v>446.57666666666665</v>
      </c>
      <c r="AV143" s="194">
        <f t="shared" si="73"/>
        <v>446.57666666666665</v>
      </c>
      <c r="AW143" s="194"/>
      <c r="AX143" s="194"/>
      <c r="AY143" s="194">
        <f t="shared" ref="AY143:AY206" si="87">AV143-AW143-AX143</f>
        <v>446.57666666666665</v>
      </c>
      <c r="AZ143" s="194">
        <f t="shared" si="74"/>
        <v>446.57666666666665</v>
      </c>
      <c r="BA143" s="194"/>
      <c r="BB143" s="194"/>
      <c r="BC143" s="194">
        <f t="shared" ref="BC143:BC206" si="88">AZ143-BA143-BB143</f>
        <v>446.57666666666665</v>
      </c>
      <c r="BD143" s="194">
        <f t="shared" si="75"/>
        <v>446.57666666666665</v>
      </c>
      <c r="BE143" s="194"/>
      <c r="BF143" s="194">
        <v>11.64</v>
      </c>
      <c r="BG143" s="194">
        <f t="shared" ref="BG143:BG206" si="89">BD143-BE143-BF143</f>
        <v>434.93666666666667</v>
      </c>
      <c r="BH143" s="194">
        <f t="shared" si="76"/>
        <v>446.57666666666665</v>
      </c>
      <c r="BI143" s="194"/>
      <c r="BJ143" s="194">
        <v>7</v>
      </c>
      <c r="BK143" s="194">
        <f t="shared" ref="BK143:BK206" si="90">BH143-BI143-BJ143</f>
        <v>439.57666666666665</v>
      </c>
      <c r="BL143" s="194">
        <f t="shared" si="77"/>
        <v>446.57666666666665</v>
      </c>
      <c r="BM143" s="194"/>
      <c r="BN143" s="194"/>
      <c r="BO143" s="194">
        <f t="shared" ref="BO143:BO206" si="91">BL143-BM143-BN143</f>
        <v>446.57666666666665</v>
      </c>
      <c r="BP143" s="194">
        <f t="shared" si="78"/>
        <v>446.57666666666665</v>
      </c>
      <c r="BQ143" s="194">
        <v>18.5</v>
      </c>
      <c r="BR143" s="194"/>
      <c r="BS143" s="194">
        <f t="shared" ref="BS143:BS206" si="92">BP143-BQ143-BR143</f>
        <v>428.07666666666665</v>
      </c>
      <c r="BT143" s="194">
        <f t="shared" si="79"/>
        <v>446.57666666666665</v>
      </c>
      <c r="BU143" s="194"/>
      <c r="BV143" s="194"/>
      <c r="BW143" s="194">
        <f t="shared" ref="BW143:BW206" si="93">BT143-BU143-BV143</f>
        <v>446.57666666666665</v>
      </c>
      <c r="BX143" s="194">
        <f t="shared" si="80"/>
        <v>446.57666666666665</v>
      </c>
      <c r="BY143" s="194"/>
      <c r="BZ143" s="194"/>
      <c r="CA143" s="194">
        <f t="shared" ref="CA143:CA206" si="94">BX143-BY143-BZ143</f>
        <v>446.57666666666665</v>
      </c>
      <c r="CB143" s="194">
        <f t="shared" si="81"/>
        <v>446.57666666666665</v>
      </c>
      <c r="CC143" s="194"/>
      <c r="CD143" s="194"/>
      <c r="CE143" s="194">
        <f t="shared" ref="CE143:CE206" si="95">CB143-CC143-CD143</f>
        <v>446.57666666666665</v>
      </c>
      <c r="CF143" s="194">
        <f t="shared" ref="CF143:CF206" si="96">AM143+AQ143+AU143+AY143+BC143+BG143+BK143+BO143+BS143+BW143+CA143+CE143</f>
        <v>5321.7800000000007</v>
      </c>
      <c r="CG143" s="169">
        <f t="shared" ref="CG143:CG208" si="97">AJ143+AN143+AR143+AV143+AZ143+BD143+BH143+BL143+BP143+BT143+BX143+CB143</f>
        <v>5358.920000000001</v>
      </c>
      <c r="CH143" s="169">
        <f t="shared" si="82"/>
        <v>-37.140000000000327</v>
      </c>
      <c r="CJ143" s="169">
        <f t="shared" si="69"/>
        <v>1786.3066666666666</v>
      </c>
    </row>
    <row r="144" spans="1:88" hidden="1" x14ac:dyDescent="0.2">
      <c r="A144" s="5">
        <v>5101</v>
      </c>
      <c r="B144" s="5">
        <v>12</v>
      </c>
      <c r="C144" s="5">
        <v>1012</v>
      </c>
      <c r="D144" s="172">
        <v>2</v>
      </c>
      <c r="E144" s="172">
        <v>1</v>
      </c>
      <c r="F144" s="172">
        <v>1</v>
      </c>
      <c r="G144" s="172">
        <v>2</v>
      </c>
      <c r="H144" s="172">
        <v>3</v>
      </c>
      <c r="I144" s="173">
        <v>39</v>
      </c>
      <c r="J144" s="174" t="str">
        <f>VLOOKUP(CONCATENATE(D144,E144,F144,G144,H144,I144),'01. Administrativa'!$O$36:$P473,2,FALSE)</f>
        <v>Fideicomiso Guerrero Industrial</v>
      </c>
      <c r="K144" s="173"/>
      <c r="L144" s="175">
        <v>3</v>
      </c>
      <c r="M144" s="174" t="str">
        <f>VLOOKUP(CONCATENATE(L144),'02. Finalidad'!$O$3:$P$145,2,FALSE)</f>
        <v>DESARROLLO ECONÓMICO</v>
      </c>
      <c r="N144" s="175">
        <v>9</v>
      </c>
      <c r="O144" s="174" t="str">
        <f>VLOOKUP(CONCATENATE(L144,N144),'02. Finalidad'!$O$3:$P$145,2,FALSE)</f>
        <v>OTRAS INDUSTRIAS Y OTROS ASUNTOS ECONÓMICOS</v>
      </c>
      <c r="P144" s="175">
        <v>2</v>
      </c>
      <c r="Q144" s="174" t="str">
        <f>VLOOKUP(CONCATENATE(L144,N144,P144),'02. Finalidad'!$O$3:$P$145,2,FALSE)</f>
        <v>Otras Industrias</v>
      </c>
      <c r="R144" s="176">
        <v>1</v>
      </c>
      <c r="S144" s="174" t="str">
        <f>VLOOKUP('Presupuesto 2015'!R144,'03. Tipo Gasto'!$A$2:$B$4,2,FALSE)</f>
        <v>GASTO CORRIENTE</v>
      </c>
      <c r="T144" s="177">
        <v>2</v>
      </c>
      <c r="U144" s="174" t="str">
        <f>VLOOKUP('Presupuesto 2015'!T144,'04. Fuente Financiamiento'!$A$2:B$14,2,FALSE)</f>
        <v>SEFINA</v>
      </c>
      <c r="V144" s="178">
        <v>1</v>
      </c>
      <c r="W144" s="174" t="str">
        <f>VLOOKUP(CONCATENATE(V144),'06. Clasificación Programática'!$F$3:G$32,2,FALSE)</f>
        <v>SUBSIDIOS: SECTOR SOCIAL Y PRIVADO O ENTIDADES FEDERATIVAS Y MUNICIPIOS</v>
      </c>
      <c r="X144" s="178" t="s">
        <v>576</v>
      </c>
      <c r="Y144" s="174" t="str">
        <f>VLOOKUP(CONCATENATE(V144,X144),'06. Clasificación Programática'!$F$3:G$32,2,FALSE)</f>
        <v>Sujetos a Reglas de Operación</v>
      </c>
      <c r="Z144" s="179">
        <v>2</v>
      </c>
      <c r="AA144" s="174" t="str">
        <f>VLOOKUP('Presupuesto 2015'!Z144,'07. Proyectos de Inversión'!$A$2:$B$11,2,FALSE)</f>
        <v>Gastos de Operación del Ejercicio Fiscal 2015.</v>
      </c>
      <c r="AB144" s="184">
        <v>2</v>
      </c>
      <c r="AC144" s="185">
        <v>6</v>
      </c>
      <c r="AD144" s="184">
        <v>1</v>
      </c>
      <c r="AE144" s="182">
        <v>1</v>
      </c>
      <c r="AF144" s="183" t="str">
        <f t="shared" si="83"/>
        <v>26101</v>
      </c>
      <c r="AG144" s="187" t="str">
        <f>VLOOKUP('Presupuesto 2015'!AF144,'5. COG Guerrero '!$K$2:$L1340,2,FALSE)</f>
        <v>Combustibles, Lubricantes y Aditivos</v>
      </c>
      <c r="AH144" s="184"/>
      <c r="AI144" s="188">
        <v>125966.69</v>
      </c>
      <c r="AJ144" s="193">
        <v>13938.36</v>
      </c>
      <c r="AK144" s="194">
        <v>13488.37</v>
      </c>
      <c r="AL144" s="194">
        <v>449.99</v>
      </c>
      <c r="AM144" s="194">
        <f t="shared" si="67"/>
        <v>0</v>
      </c>
      <c r="AN144" s="194">
        <v>21615.119999999999</v>
      </c>
      <c r="AO144" s="194">
        <v>21615.119999999999</v>
      </c>
      <c r="AP144" s="194"/>
      <c r="AQ144" s="194">
        <f t="shared" si="66"/>
        <v>0</v>
      </c>
      <c r="AR144" s="194">
        <f t="shared" si="72"/>
        <v>10497.224166666667</v>
      </c>
      <c r="AS144" s="194"/>
      <c r="AT144" s="194">
        <v>326</v>
      </c>
      <c r="AU144" s="194">
        <f t="shared" si="86"/>
        <v>10171.224166666667</v>
      </c>
      <c r="AV144" s="194">
        <f t="shared" si="73"/>
        <v>10497.224166666667</v>
      </c>
      <c r="AW144" s="194">
        <v>100</v>
      </c>
      <c r="AX144" s="194">
        <v>400</v>
      </c>
      <c r="AY144" s="194">
        <f t="shared" si="87"/>
        <v>9997.2241666666669</v>
      </c>
      <c r="AZ144" s="194">
        <v>20497.22</v>
      </c>
      <c r="BA144" s="194">
        <v>20000</v>
      </c>
      <c r="BB144" s="194"/>
      <c r="BC144" s="194">
        <f t="shared" si="88"/>
        <v>497.22000000000116</v>
      </c>
      <c r="BD144" s="194">
        <f t="shared" si="75"/>
        <v>10497.224166666667</v>
      </c>
      <c r="BE144" s="194">
        <v>10200</v>
      </c>
      <c r="BF144" s="194"/>
      <c r="BG144" s="194">
        <f t="shared" si="89"/>
        <v>297.22416666666686</v>
      </c>
      <c r="BH144" s="194">
        <f t="shared" si="76"/>
        <v>10497.224166666667</v>
      </c>
      <c r="BI144" s="194"/>
      <c r="BJ144" s="194">
        <v>10273</v>
      </c>
      <c r="BK144" s="194">
        <f t="shared" si="90"/>
        <v>224.22416666666686</v>
      </c>
      <c r="BL144" s="194">
        <f t="shared" si="77"/>
        <v>10497.224166666667</v>
      </c>
      <c r="BM144" s="194">
        <v>12872.25</v>
      </c>
      <c r="BN144" s="194">
        <v>64</v>
      </c>
      <c r="BO144" s="194">
        <f t="shared" si="91"/>
        <v>-2439.0258333333331</v>
      </c>
      <c r="BP144" s="194">
        <f t="shared" si="78"/>
        <v>10497.224166666667</v>
      </c>
      <c r="BQ144" s="194"/>
      <c r="BR144" s="194"/>
      <c r="BS144" s="194">
        <f t="shared" si="92"/>
        <v>10497.224166666667</v>
      </c>
      <c r="BT144" s="194">
        <v>4061.84</v>
      </c>
      <c r="BU144" s="194"/>
      <c r="BV144" s="194"/>
      <c r="BW144" s="194">
        <f t="shared" si="93"/>
        <v>4061.84</v>
      </c>
      <c r="BX144" s="194">
        <v>2870.8</v>
      </c>
      <c r="BY144" s="194"/>
      <c r="BZ144" s="194"/>
      <c r="CA144" s="194">
        <v>0</v>
      </c>
      <c r="CB144" s="194">
        <v>0</v>
      </c>
      <c r="CC144" s="194"/>
      <c r="CD144" s="194"/>
      <c r="CE144" s="194">
        <f t="shared" si="95"/>
        <v>0</v>
      </c>
      <c r="CF144" s="194">
        <f t="shared" si="96"/>
        <v>33307.154999999999</v>
      </c>
      <c r="CG144" s="169">
        <f t="shared" si="97"/>
        <v>125966.685</v>
      </c>
      <c r="CH144" s="169">
        <f t="shared" si="82"/>
        <v>-92659.53</v>
      </c>
      <c r="CJ144" s="169">
        <f t="shared" si="69"/>
        <v>56547.92833333333</v>
      </c>
    </row>
    <row r="145" spans="1:88" hidden="1" x14ac:dyDescent="0.2">
      <c r="D145" s="172">
        <v>2</v>
      </c>
      <c r="E145" s="172">
        <v>1</v>
      </c>
      <c r="F145" s="172">
        <v>1</v>
      </c>
      <c r="G145" s="172">
        <v>2</v>
      </c>
      <c r="H145" s="172">
        <v>3</v>
      </c>
      <c r="I145" s="173">
        <v>39</v>
      </c>
      <c r="J145" s="174" t="str">
        <f>VLOOKUP(CONCATENATE(D145,E145,F145,G145,H145,I145),'01. Administrativa'!$O$36:$P474,2,FALSE)</f>
        <v>Fideicomiso Guerrero Industrial</v>
      </c>
      <c r="K145" s="173"/>
      <c r="L145" s="175">
        <v>3</v>
      </c>
      <c r="M145" s="174" t="str">
        <f>VLOOKUP(CONCATENATE(L145),'02. Finalidad'!$O$3:$P$145,2,FALSE)</f>
        <v>DESARROLLO ECONÓMICO</v>
      </c>
      <c r="N145" s="175">
        <v>9</v>
      </c>
      <c r="O145" s="174" t="str">
        <f>VLOOKUP(CONCATENATE(L145,N145),'02. Finalidad'!$O$3:$P$145,2,FALSE)</f>
        <v>OTRAS INDUSTRIAS Y OTROS ASUNTOS ECONÓMICOS</v>
      </c>
      <c r="P145" s="175">
        <v>2</v>
      </c>
      <c r="Q145" s="174" t="str">
        <f>VLOOKUP(CONCATENATE(L145,N145,P145),'02. Finalidad'!$O$3:$P$145,2,FALSE)</f>
        <v>Otras Industrias</v>
      </c>
      <c r="R145" s="176">
        <v>1</v>
      </c>
      <c r="S145" s="174" t="str">
        <f>VLOOKUP('Presupuesto 2015'!R145,'03. Tipo Gasto'!$A$2:$B$4,2,FALSE)</f>
        <v>GASTO CORRIENTE</v>
      </c>
      <c r="T145" s="177">
        <v>2</v>
      </c>
      <c r="U145" s="174" t="str">
        <f>VLOOKUP('Presupuesto 2015'!T145,'04. Fuente Financiamiento'!$A$2:B$14,2,FALSE)</f>
        <v>SEFINA</v>
      </c>
      <c r="V145" s="178">
        <v>1</v>
      </c>
      <c r="W145" s="174" t="str">
        <f>VLOOKUP(CONCATENATE(V145),'06. Clasificación Programática'!$F$3:G$32,2,FALSE)</f>
        <v>SUBSIDIOS: SECTOR SOCIAL Y PRIVADO O ENTIDADES FEDERATIVAS Y MUNICIPIOS</v>
      </c>
      <c r="X145" s="178" t="s">
        <v>576</v>
      </c>
      <c r="Y145" s="174" t="str">
        <f>VLOOKUP(CONCATENATE(V145,X145),'06. Clasificación Programática'!$F$3:G$32,2,FALSE)</f>
        <v>Sujetos a Reglas de Operación</v>
      </c>
      <c r="Z145" s="179">
        <v>2</v>
      </c>
      <c r="AA145" s="174" t="str">
        <f>VLOOKUP('Presupuesto 2015'!Z145,'07. Proyectos de Inversión'!$A$2:$B$11,2,FALSE)</f>
        <v>Gastos de Operación del Ejercicio Fiscal 2015.</v>
      </c>
      <c r="AB145" s="184">
        <v>2</v>
      </c>
      <c r="AC145" s="185">
        <v>7</v>
      </c>
      <c r="AD145" s="184">
        <v>1</v>
      </c>
      <c r="AE145" s="182">
        <v>1</v>
      </c>
      <c r="AF145" s="183" t="str">
        <f t="shared" si="83"/>
        <v>27101</v>
      </c>
      <c r="AG145" s="187" t="str">
        <f>VLOOKUP('Presupuesto 2015'!AF145,'5. COG Guerrero '!$K$2:$L1341,2,FALSE)</f>
        <v>Vestuario y Uniformes para el personal</v>
      </c>
      <c r="AH145" s="184"/>
      <c r="AI145" s="188">
        <v>8788.3700000000008</v>
      </c>
      <c r="AJ145" s="193">
        <f t="shared" si="70"/>
        <v>732.36416666666673</v>
      </c>
      <c r="AK145" s="194"/>
      <c r="AL145" s="194"/>
      <c r="AM145" s="194">
        <f t="shared" si="67"/>
        <v>732.36416666666673</v>
      </c>
      <c r="AN145" s="194">
        <f t="shared" si="71"/>
        <v>732.36416666666673</v>
      </c>
      <c r="AO145" s="194"/>
      <c r="AP145" s="194"/>
      <c r="AQ145" s="194">
        <f t="shared" si="66"/>
        <v>732.36416666666673</v>
      </c>
      <c r="AR145" s="194">
        <f t="shared" si="72"/>
        <v>732.36416666666673</v>
      </c>
      <c r="AS145" s="194"/>
      <c r="AT145" s="194"/>
      <c r="AU145" s="194">
        <f t="shared" si="86"/>
        <v>732.36416666666673</v>
      </c>
      <c r="AV145" s="194">
        <f t="shared" si="73"/>
        <v>732.36416666666673</v>
      </c>
      <c r="AW145" s="194"/>
      <c r="AX145" s="194"/>
      <c r="AY145" s="194">
        <f t="shared" si="87"/>
        <v>732.36416666666673</v>
      </c>
      <c r="AZ145" s="194">
        <f t="shared" si="74"/>
        <v>732.36416666666673</v>
      </c>
      <c r="BA145" s="194"/>
      <c r="BB145" s="194"/>
      <c r="BC145" s="194">
        <f t="shared" si="88"/>
        <v>732.36416666666673</v>
      </c>
      <c r="BD145" s="194">
        <f t="shared" si="75"/>
        <v>732.36416666666673</v>
      </c>
      <c r="BE145" s="194"/>
      <c r="BF145" s="194"/>
      <c r="BG145" s="194">
        <f t="shared" si="89"/>
        <v>732.36416666666673</v>
      </c>
      <c r="BH145" s="194">
        <f t="shared" si="76"/>
        <v>732.36416666666673</v>
      </c>
      <c r="BI145" s="194"/>
      <c r="BJ145" s="194"/>
      <c r="BK145" s="194">
        <f t="shared" si="90"/>
        <v>732.36416666666673</v>
      </c>
      <c r="BL145" s="194">
        <f t="shared" si="77"/>
        <v>732.36416666666673</v>
      </c>
      <c r="BM145" s="194"/>
      <c r="BN145" s="194"/>
      <c r="BO145" s="194">
        <f t="shared" si="91"/>
        <v>732.36416666666673</v>
      </c>
      <c r="BP145" s="194">
        <f t="shared" si="78"/>
        <v>732.36416666666673</v>
      </c>
      <c r="BQ145" s="194"/>
      <c r="BR145" s="194"/>
      <c r="BS145" s="194">
        <f t="shared" si="92"/>
        <v>732.36416666666673</v>
      </c>
      <c r="BT145" s="194">
        <f t="shared" si="79"/>
        <v>732.36416666666673</v>
      </c>
      <c r="BU145" s="194"/>
      <c r="BV145" s="194"/>
      <c r="BW145" s="194">
        <f t="shared" si="93"/>
        <v>732.36416666666673</v>
      </c>
      <c r="BX145" s="194">
        <f t="shared" si="80"/>
        <v>732.36416666666673</v>
      </c>
      <c r="BY145" s="194"/>
      <c r="BZ145" s="194"/>
      <c r="CA145" s="194">
        <f t="shared" si="94"/>
        <v>732.36416666666673</v>
      </c>
      <c r="CB145" s="194">
        <f t="shared" si="81"/>
        <v>732.36416666666673</v>
      </c>
      <c r="CC145" s="194"/>
      <c r="CD145" s="194"/>
      <c r="CE145" s="194">
        <f t="shared" si="95"/>
        <v>732.36416666666673</v>
      </c>
      <c r="CF145" s="194">
        <f t="shared" si="96"/>
        <v>8788.369999999999</v>
      </c>
      <c r="CG145" s="169">
        <f t="shared" si="97"/>
        <v>8788.369999999999</v>
      </c>
      <c r="CH145" s="169">
        <f t="shared" si="82"/>
        <v>0</v>
      </c>
      <c r="CJ145" s="169">
        <f t="shared" si="69"/>
        <v>2929.4566666666669</v>
      </c>
    </row>
    <row r="146" spans="1:88" hidden="1" x14ac:dyDescent="0.2">
      <c r="D146" s="172">
        <v>2</v>
      </c>
      <c r="E146" s="172">
        <v>1</v>
      </c>
      <c r="F146" s="172">
        <v>1</v>
      </c>
      <c r="G146" s="172">
        <v>2</v>
      </c>
      <c r="H146" s="172">
        <v>3</v>
      </c>
      <c r="I146" s="173">
        <v>39</v>
      </c>
      <c r="J146" s="174" t="str">
        <f>VLOOKUP(CONCATENATE(D146,E146,F146,G146,H146,I146),'01. Administrativa'!$O$36:$P475,2,FALSE)</f>
        <v>Fideicomiso Guerrero Industrial</v>
      </c>
      <c r="K146" s="173"/>
      <c r="L146" s="175">
        <v>3</v>
      </c>
      <c r="M146" s="174" t="str">
        <f>VLOOKUP(CONCATENATE(L146),'02. Finalidad'!$O$3:$P$145,2,FALSE)</f>
        <v>DESARROLLO ECONÓMICO</v>
      </c>
      <c r="N146" s="175">
        <v>9</v>
      </c>
      <c r="O146" s="174" t="str">
        <f>VLOOKUP(CONCATENATE(L146,N146),'02. Finalidad'!$O$3:$P$145,2,FALSE)</f>
        <v>OTRAS INDUSTRIAS Y OTROS ASUNTOS ECONÓMICOS</v>
      </c>
      <c r="P146" s="175">
        <v>2</v>
      </c>
      <c r="Q146" s="174" t="str">
        <f>VLOOKUP(CONCATENATE(L146,N146,P146),'02. Finalidad'!$O$3:$P$145,2,FALSE)</f>
        <v>Otras Industrias</v>
      </c>
      <c r="R146" s="176">
        <v>1</v>
      </c>
      <c r="S146" s="174" t="str">
        <f>VLOOKUP('Presupuesto 2015'!R146,'03. Tipo Gasto'!$A$2:$B$4,2,FALSE)</f>
        <v>GASTO CORRIENTE</v>
      </c>
      <c r="T146" s="177">
        <v>2</v>
      </c>
      <c r="U146" s="174" t="str">
        <f>VLOOKUP('Presupuesto 2015'!T146,'04. Fuente Financiamiento'!$A$2:B$14,2,FALSE)</f>
        <v>SEFINA</v>
      </c>
      <c r="V146" s="178">
        <v>1</v>
      </c>
      <c r="W146" s="174" t="str">
        <f>VLOOKUP(CONCATENATE(V146),'06. Clasificación Programática'!$F$3:G$32,2,FALSE)</f>
        <v>SUBSIDIOS: SECTOR SOCIAL Y PRIVADO O ENTIDADES FEDERATIVAS Y MUNICIPIOS</v>
      </c>
      <c r="X146" s="178" t="s">
        <v>576</v>
      </c>
      <c r="Y146" s="174" t="str">
        <f>VLOOKUP(CONCATENATE(V146,X146),'06. Clasificación Programática'!$F$3:G$32,2,FALSE)</f>
        <v>Sujetos a Reglas de Operación</v>
      </c>
      <c r="Z146" s="179">
        <v>2</v>
      </c>
      <c r="AA146" s="174" t="str">
        <f>VLOOKUP('Presupuesto 2015'!Z146,'07. Proyectos de Inversión'!$A$2:$B$11,2,FALSE)</f>
        <v>Gastos de Operación del Ejercicio Fiscal 2015.</v>
      </c>
      <c r="AB146" s="184">
        <v>2</v>
      </c>
      <c r="AC146" s="185">
        <v>7</v>
      </c>
      <c r="AD146" s="184">
        <v>2</v>
      </c>
      <c r="AE146" s="182">
        <v>1</v>
      </c>
      <c r="AF146" s="183" t="str">
        <f t="shared" si="83"/>
        <v>27201</v>
      </c>
      <c r="AG146" s="187" t="str">
        <f>VLOOKUP('Presupuesto 2015'!AF146,'5. COG Guerrero '!$K$2:$L1342,2,FALSE)</f>
        <v>Prendas de Seguridad y Protección Personal para la prestación de servicios hospitalarios</v>
      </c>
      <c r="AH146" s="184"/>
      <c r="AI146" s="188">
        <v>5858.92</v>
      </c>
      <c r="AJ146" s="193">
        <f t="shared" si="70"/>
        <v>488.24333333333334</v>
      </c>
      <c r="AK146" s="194"/>
      <c r="AL146" s="194"/>
      <c r="AM146" s="194">
        <f t="shared" si="67"/>
        <v>488.24333333333334</v>
      </c>
      <c r="AN146" s="194">
        <f t="shared" si="71"/>
        <v>488.24333333333334</v>
      </c>
      <c r="AO146" s="194"/>
      <c r="AP146" s="194"/>
      <c r="AQ146" s="194">
        <f t="shared" si="66"/>
        <v>488.24333333333334</v>
      </c>
      <c r="AR146" s="194">
        <f t="shared" si="72"/>
        <v>488.24333333333334</v>
      </c>
      <c r="AS146" s="194"/>
      <c r="AT146" s="194"/>
      <c r="AU146" s="194">
        <f t="shared" si="86"/>
        <v>488.24333333333334</v>
      </c>
      <c r="AV146" s="194">
        <f t="shared" si="73"/>
        <v>488.24333333333334</v>
      </c>
      <c r="AW146" s="194"/>
      <c r="AX146" s="194"/>
      <c r="AY146" s="194">
        <f t="shared" si="87"/>
        <v>488.24333333333334</v>
      </c>
      <c r="AZ146" s="194">
        <f t="shared" si="74"/>
        <v>488.24333333333334</v>
      </c>
      <c r="BA146" s="194">
        <v>160</v>
      </c>
      <c r="BB146" s="194"/>
      <c r="BC146" s="194">
        <f t="shared" si="88"/>
        <v>328.24333333333334</v>
      </c>
      <c r="BD146" s="194">
        <f t="shared" si="75"/>
        <v>488.24333333333334</v>
      </c>
      <c r="BE146" s="194"/>
      <c r="BF146" s="194"/>
      <c r="BG146" s="194">
        <f t="shared" si="89"/>
        <v>488.24333333333334</v>
      </c>
      <c r="BH146" s="194">
        <f t="shared" si="76"/>
        <v>488.24333333333334</v>
      </c>
      <c r="BI146" s="194"/>
      <c r="BJ146" s="194"/>
      <c r="BK146" s="194">
        <f t="shared" si="90"/>
        <v>488.24333333333334</v>
      </c>
      <c r="BL146" s="194">
        <f t="shared" si="77"/>
        <v>488.24333333333334</v>
      </c>
      <c r="BM146" s="194"/>
      <c r="BN146" s="194">
        <v>15</v>
      </c>
      <c r="BO146" s="194">
        <f t="shared" si="91"/>
        <v>473.24333333333334</v>
      </c>
      <c r="BP146" s="194">
        <f t="shared" si="78"/>
        <v>488.24333333333334</v>
      </c>
      <c r="BQ146" s="194"/>
      <c r="BR146" s="194"/>
      <c r="BS146" s="194">
        <f t="shared" si="92"/>
        <v>488.24333333333334</v>
      </c>
      <c r="BT146" s="194">
        <f t="shared" si="79"/>
        <v>488.24333333333334</v>
      </c>
      <c r="BU146" s="194"/>
      <c r="BV146" s="194"/>
      <c r="BW146" s="194">
        <f t="shared" si="93"/>
        <v>488.24333333333334</v>
      </c>
      <c r="BX146" s="194">
        <f t="shared" si="80"/>
        <v>488.24333333333334</v>
      </c>
      <c r="BY146" s="194"/>
      <c r="BZ146" s="194"/>
      <c r="CA146" s="194">
        <f t="shared" si="94"/>
        <v>488.24333333333334</v>
      </c>
      <c r="CB146" s="194">
        <f t="shared" si="81"/>
        <v>488.24333333333334</v>
      </c>
      <c r="CC146" s="194"/>
      <c r="CD146" s="194"/>
      <c r="CE146" s="194">
        <f t="shared" si="95"/>
        <v>488.24333333333334</v>
      </c>
      <c r="CF146" s="194">
        <f t="shared" si="96"/>
        <v>5683.9200000000019</v>
      </c>
      <c r="CG146" s="169">
        <f t="shared" si="97"/>
        <v>5858.9200000000019</v>
      </c>
      <c r="CH146" s="169">
        <f t="shared" si="82"/>
        <v>-175</v>
      </c>
      <c r="CJ146" s="169">
        <f t="shared" si="69"/>
        <v>1952.9733333333334</v>
      </c>
    </row>
    <row r="147" spans="1:88" hidden="1" x14ac:dyDescent="0.2">
      <c r="A147" s="5">
        <v>5101</v>
      </c>
      <c r="B147" s="5">
        <v>12</v>
      </c>
      <c r="C147" s="5">
        <v>1013</v>
      </c>
      <c r="D147" s="172">
        <v>2</v>
      </c>
      <c r="E147" s="172">
        <v>1</v>
      </c>
      <c r="F147" s="172">
        <v>1</v>
      </c>
      <c r="G147" s="172">
        <v>2</v>
      </c>
      <c r="H147" s="172">
        <v>3</v>
      </c>
      <c r="I147" s="173">
        <v>39</v>
      </c>
      <c r="J147" s="174" t="str">
        <f>VLOOKUP(CONCATENATE(D147,E147,F147,G147,H147,I147),'01. Administrativa'!$O$36:$P476,2,FALSE)</f>
        <v>Fideicomiso Guerrero Industrial</v>
      </c>
      <c r="K147" s="173"/>
      <c r="L147" s="175">
        <v>3</v>
      </c>
      <c r="M147" s="174" t="str">
        <f>VLOOKUP(CONCATENATE(L147),'02. Finalidad'!$O$3:$P$145,2,FALSE)</f>
        <v>DESARROLLO ECONÓMICO</v>
      </c>
      <c r="N147" s="175">
        <v>9</v>
      </c>
      <c r="O147" s="174" t="str">
        <f>VLOOKUP(CONCATENATE(L147,N147),'02. Finalidad'!$O$3:$P$145,2,FALSE)</f>
        <v>OTRAS INDUSTRIAS Y OTROS ASUNTOS ECONÓMICOS</v>
      </c>
      <c r="P147" s="175">
        <v>2</v>
      </c>
      <c r="Q147" s="174" t="str">
        <f>VLOOKUP(CONCATENATE(L147,N147,P147),'02. Finalidad'!$O$3:$P$145,2,FALSE)</f>
        <v>Otras Industrias</v>
      </c>
      <c r="R147" s="176">
        <v>1</v>
      </c>
      <c r="S147" s="174" t="str">
        <f>VLOOKUP('Presupuesto 2015'!R147,'03. Tipo Gasto'!$A$2:$B$4,2,FALSE)</f>
        <v>GASTO CORRIENTE</v>
      </c>
      <c r="T147" s="177">
        <v>2</v>
      </c>
      <c r="U147" s="174" t="str">
        <f>VLOOKUP('Presupuesto 2015'!T147,'04. Fuente Financiamiento'!$A$2:B$14,2,FALSE)</f>
        <v>SEFINA</v>
      </c>
      <c r="V147" s="178">
        <v>1</v>
      </c>
      <c r="W147" s="174" t="str">
        <f>VLOOKUP(CONCATENATE(V147),'06. Clasificación Programática'!$F$3:G$32,2,FALSE)</f>
        <v>SUBSIDIOS: SECTOR SOCIAL Y PRIVADO O ENTIDADES FEDERATIVAS Y MUNICIPIOS</v>
      </c>
      <c r="X147" s="178" t="s">
        <v>576</v>
      </c>
      <c r="Y147" s="174" t="str">
        <f>VLOOKUP(CONCATENATE(V147,X147),'06. Clasificación Programática'!$F$3:G$32,2,FALSE)</f>
        <v>Sujetos a Reglas de Operación</v>
      </c>
      <c r="Z147" s="179">
        <v>2</v>
      </c>
      <c r="AA147" s="174" t="str">
        <f>VLOOKUP('Presupuesto 2015'!Z147,'07. Proyectos de Inversión'!$A$2:$B$11,2,FALSE)</f>
        <v>Gastos de Operación del Ejercicio Fiscal 2015.</v>
      </c>
      <c r="AB147" s="184">
        <v>2</v>
      </c>
      <c r="AC147" s="185">
        <v>9</v>
      </c>
      <c r="AD147" s="184">
        <v>6</v>
      </c>
      <c r="AE147" s="182">
        <v>1</v>
      </c>
      <c r="AF147" s="183" t="str">
        <f t="shared" si="83"/>
        <v>29601</v>
      </c>
      <c r="AG147" s="187" t="str">
        <f>VLOOKUP('Presupuesto 2015'!AF147,'5. COG Guerrero '!$K$2:$L1341,2,FALSE)</f>
        <v>refacciones y accesorios menores de equipo de transporte</v>
      </c>
      <c r="AH147" s="184"/>
      <c r="AI147" s="188">
        <v>5858.92</v>
      </c>
      <c r="AJ147" s="193">
        <v>322.64</v>
      </c>
      <c r="AK147" s="194"/>
      <c r="AL147" s="194"/>
      <c r="AM147" s="194">
        <f t="shared" si="67"/>
        <v>322.64</v>
      </c>
      <c r="AN147" s="194">
        <v>2045.05</v>
      </c>
      <c r="AO147" s="194"/>
      <c r="AP147" s="194">
        <v>2045.05</v>
      </c>
      <c r="AQ147" s="194">
        <f t="shared" si="66"/>
        <v>0</v>
      </c>
      <c r="AR147" s="194">
        <v>1049.99</v>
      </c>
      <c r="AS147" s="194"/>
      <c r="AT147" s="194">
        <v>1049.99</v>
      </c>
      <c r="AU147" s="194">
        <f t="shared" si="86"/>
        <v>0</v>
      </c>
      <c r="AV147" s="194">
        <f t="shared" si="73"/>
        <v>488.24333333333334</v>
      </c>
      <c r="AW147" s="194"/>
      <c r="AX147" s="194"/>
      <c r="AY147" s="194">
        <f t="shared" si="87"/>
        <v>488.24333333333334</v>
      </c>
      <c r="AZ147" s="194">
        <v>1172</v>
      </c>
      <c r="BA147" s="194"/>
      <c r="BB147" s="194">
        <v>1170.01</v>
      </c>
      <c r="BC147" s="194">
        <f t="shared" si="88"/>
        <v>1.9900000000000091</v>
      </c>
      <c r="BD147" s="194">
        <f t="shared" si="75"/>
        <v>488.24333333333334</v>
      </c>
      <c r="BE147" s="194"/>
      <c r="BF147" s="194"/>
      <c r="BG147" s="194">
        <f t="shared" si="89"/>
        <v>488.24333333333334</v>
      </c>
      <c r="BH147" s="194">
        <v>292.75</v>
      </c>
      <c r="BI147" s="194"/>
      <c r="BJ147" s="194"/>
      <c r="BK147" s="194">
        <f t="shared" si="90"/>
        <v>292.75</v>
      </c>
      <c r="BL147" s="194">
        <v>0</v>
      </c>
      <c r="BM147" s="194"/>
      <c r="BN147" s="194"/>
      <c r="BO147" s="194">
        <v>0</v>
      </c>
      <c r="BP147" s="194">
        <v>0</v>
      </c>
      <c r="BQ147" s="194"/>
      <c r="BR147" s="194"/>
      <c r="BS147" s="194">
        <f t="shared" si="92"/>
        <v>0</v>
      </c>
      <c r="BT147" s="194">
        <v>0</v>
      </c>
      <c r="BU147" s="194"/>
      <c r="BV147" s="194"/>
      <c r="BW147" s="194">
        <f t="shared" si="93"/>
        <v>0</v>
      </c>
      <c r="BX147" s="194">
        <v>0</v>
      </c>
      <c r="BY147" s="194"/>
      <c r="BZ147" s="194"/>
      <c r="CA147" s="194">
        <f t="shared" si="94"/>
        <v>0</v>
      </c>
      <c r="CB147" s="194">
        <v>0</v>
      </c>
      <c r="CC147" s="194"/>
      <c r="CD147" s="194"/>
      <c r="CE147" s="194">
        <f t="shared" si="95"/>
        <v>0</v>
      </c>
      <c r="CF147" s="194">
        <f t="shared" si="96"/>
        <v>1593.8666666666668</v>
      </c>
      <c r="CG147" s="169">
        <f t="shared" si="97"/>
        <v>5858.9166666666679</v>
      </c>
      <c r="CH147" s="169">
        <f t="shared" si="82"/>
        <v>-4265.0500000000011</v>
      </c>
      <c r="CJ147" s="169">
        <f t="shared" si="69"/>
        <v>3905.9233333333336</v>
      </c>
    </row>
    <row r="148" spans="1:88" hidden="1" x14ac:dyDescent="0.2">
      <c r="D148" s="172">
        <v>2</v>
      </c>
      <c r="E148" s="172">
        <v>1</v>
      </c>
      <c r="F148" s="172">
        <v>1</v>
      </c>
      <c r="G148" s="172">
        <v>2</v>
      </c>
      <c r="H148" s="172">
        <v>3</v>
      </c>
      <c r="I148" s="173">
        <v>39</v>
      </c>
      <c r="J148" s="174" t="str">
        <f>VLOOKUP(CONCATENATE(D148,E148,F148,G148,H148,I148),'01. Administrativa'!$O$36:$P477,2,FALSE)</f>
        <v>Fideicomiso Guerrero Industrial</v>
      </c>
      <c r="K148" s="173"/>
      <c r="L148" s="175">
        <v>3</v>
      </c>
      <c r="M148" s="174" t="str">
        <f>VLOOKUP(CONCATENATE(L148),'02. Finalidad'!$O$3:$P$145,2,FALSE)</f>
        <v>DESARROLLO ECONÓMICO</v>
      </c>
      <c r="N148" s="175">
        <v>9</v>
      </c>
      <c r="O148" s="174" t="str">
        <f>VLOOKUP(CONCATENATE(L148,N148),'02. Finalidad'!$O$3:$P$145,2,FALSE)</f>
        <v>OTRAS INDUSTRIAS Y OTROS ASUNTOS ECONÓMICOS</v>
      </c>
      <c r="P148" s="175">
        <v>2</v>
      </c>
      <c r="Q148" s="174" t="str">
        <f>VLOOKUP(CONCATENATE(L148,N148,P148),'02. Finalidad'!$O$3:$P$145,2,FALSE)</f>
        <v>Otras Industrias</v>
      </c>
      <c r="R148" s="176">
        <v>1</v>
      </c>
      <c r="S148" s="174" t="str">
        <f>VLOOKUP('Presupuesto 2015'!R148,'03. Tipo Gasto'!$A$2:$B$4,2,FALSE)</f>
        <v>GASTO CORRIENTE</v>
      </c>
      <c r="T148" s="177">
        <v>2</v>
      </c>
      <c r="U148" s="174" t="str">
        <f>VLOOKUP('Presupuesto 2015'!T148,'04. Fuente Financiamiento'!$A$2:B$14,2,FALSE)</f>
        <v>SEFINA</v>
      </c>
      <c r="V148" s="178">
        <v>1</v>
      </c>
      <c r="W148" s="174" t="str">
        <f>VLOOKUP(CONCATENATE(V148),'06. Clasificación Programática'!$F$3:G$32,2,FALSE)</f>
        <v>SUBSIDIOS: SECTOR SOCIAL Y PRIVADO O ENTIDADES FEDERATIVAS Y MUNICIPIOS</v>
      </c>
      <c r="X148" s="178" t="s">
        <v>576</v>
      </c>
      <c r="Y148" s="174" t="str">
        <f>VLOOKUP(CONCATENATE(V148,X148),'06. Clasificación Programática'!$F$3:G$32,2,FALSE)</f>
        <v>Sujetos a Reglas de Operación</v>
      </c>
      <c r="Z148" s="179">
        <v>2</v>
      </c>
      <c r="AA148" s="174" t="str">
        <f>VLOOKUP('Presupuesto 2015'!Z148,'07. Proyectos de Inversión'!$A$2:$B$11,2,FALSE)</f>
        <v>Gastos de Operación del Ejercicio Fiscal 2015.</v>
      </c>
      <c r="AB148" s="184">
        <v>2</v>
      </c>
      <c r="AC148" s="185">
        <v>9</v>
      </c>
      <c r="AD148" s="184">
        <v>6</v>
      </c>
      <c r="AE148" s="182">
        <v>2</v>
      </c>
      <c r="AF148" s="183" t="str">
        <f t="shared" si="83"/>
        <v>29602</v>
      </c>
      <c r="AG148" s="187" t="str">
        <f>VLOOKUP('Presupuesto 2015'!AF148,'5. COG Guerrero '!$K$2:$L1342,2,FALSE)</f>
        <v>Neumaticos y camaras</v>
      </c>
      <c r="AH148" s="184"/>
      <c r="AI148" s="188">
        <v>17576.75</v>
      </c>
      <c r="AJ148" s="193">
        <v>0</v>
      </c>
      <c r="AK148" s="194"/>
      <c r="AL148" s="194"/>
      <c r="AM148" s="194">
        <f t="shared" si="67"/>
        <v>0</v>
      </c>
      <c r="AN148" s="194">
        <v>0</v>
      </c>
      <c r="AO148" s="194"/>
      <c r="AP148" s="194"/>
      <c r="AQ148" s="194">
        <f t="shared" si="66"/>
        <v>0</v>
      </c>
      <c r="AR148" s="194">
        <v>0</v>
      </c>
      <c r="AS148" s="194"/>
      <c r="AT148" s="194"/>
      <c r="AU148" s="194">
        <f t="shared" si="86"/>
        <v>0</v>
      </c>
      <c r="AV148" s="194">
        <v>0</v>
      </c>
      <c r="AW148" s="194"/>
      <c r="AX148" s="194"/>
      <c r="AY148" s="194">
        <f t="shared" si="87"/>
        <v>0</v>
      </c>
      <c r="AZ148" s="194">
        <v>9300.3799999999992</v>
      </c>
      <c r="BA148" s="194">
        <v>9299.8700000000008</v>
      </c>
      <c r="BB148" s="194"/>
      <c r="BC148" s="194">
        <f t="shared" si="88"/>
        <v>0.50999999999839929</v>
      </c>
      <c r="BD148" s="194">
        <v>0</v>
      </c>
      <c r="BE148" s="194"/>
      <c r="BF148" s="194"/>
      <c r="BG148" s="194">
        <f t="shared" si="89"/>
        <v>0</v>
      </c>
      <c r="BH148" s="194">
        <v>952.73</v>
      </c>
      <c r="BI148" s="194"/>
      <c r="BJ148" s="194"/>
      <c r="BK148" s="194">
        <f t="shared" si="90"/>
        <v>952.73</v>
      </c>
      <c r="BL148" s="194">
        <f t="shared" si="77"/>
        <v>1464.7291666666667</v>
      </c>
      <c r="BM148" s="194"/>
      <c r="BN148" s="194"/>
      <c r="BO148" s="194">
        <f t="shared" si="91"/>
        <v>1464.7291666666667</v>
      </c>
      <c r="BP148" s="194">
        <f t="shared" si="78"/>
        <v>1464.7291666666667</v>
      </c>
      <c r="BQ148" s="194"/>
      <c r="BR148" s="194"/>
      <c r="BS148" s="194">
        <f t="shared" si="92"/>
        <v>1464.7291666666667</v>
      </c>
      <c r="BT148" s="194">
        <f t="shared" si="79"/>
        <v>1464.7291666666667</v>
      </c>
      <c r="BU148" s="194"/>
      <c r="BV148" s="194"/>
      <c r="BW148" s="194">
        <f t="shared" si="93"/>
        <v>1464.7291666666667</v>
      </c>
      <c r="BX148" s="194">
        <f t="shared" si="80"/>
        <v>1464.7291666666667</v>
      </c>
      <c r="BY148" s="194"/>
      <c r="BZ148" s="194"/>
      <c r="CA148" s="194">
        <f t="shared" si="94"/>
        <v>1464.7291666666667</v>
      </c>
      <c r="CB148" s="194">
        <f t="shared" si="81"/>
        <v>1464.7291666666667</v>
      </c>
      <c r="CC148" s="194"/>
      <c r="CD148" s="194"/>
      <c r="CE148" s="194">
        <f t="shared" si="95"/>
        <v>1464.7291666666667</v>
      </c>
      <c r="CF148" s="194">
        <f t="shared" si="96"/>
        <v>8276.8858333333319</v>
      </c>
      <c r="CG148" s="169">
        <f t="shared" si="97"/>
        <v>17576.755833333329</v>
      </c>
      <c r="CH148" s="169">
        <f t="shared" si="82"/>
        <v>-9299.8699999999972</v>
      </c>
      <c r="CJ148" s="169">
        <f t="shared" si="69"/>
        <v>0</v>
      </c>
    </row>
    <row r="149" spans="1:88" hidden="1" x14ac:dyDescent="0.2">
      <c r="D149" s="172">
        <v>2</v>
      </c>
      <c r="E149" s="172">
        <v>1</v>
      </c>
      <c r="F149" s="172">
        <v>1</v>
      </c>
      <c r="G149" s="172">
        <v>2</v>
      </c>
      <c r="H149" s="172">
        <v>3</v>
      </c>
      <c r="I149" s="173">
        <v>39</v>
      </c>
      <c r="J149" s="174" t="str">
        <f>VLOOKUP(CONCATENATE(D149,E149,F149,G149,H149,I149),'01. Administrativa'!$O$36:$P478,2,FALSE)</f>
        <v>Fideicomiso Guerrero Industrial</v>
      </c>
      <c r="K149" s="173"/>
      <c r="L149" s="175">
        <v>3</v>
      </c>
      <c r="M149" s="174" t="str">
        <f>VLOOKUP(CONCATENATE(L149),'02. Finalidad'!$O$3:$P$145,2,FALSE)</f>
        <v>DESARROLLO ECONÓMICO</v>
      </c>
      <c r="N149" s="175">
        <v>9</v>
      </c>
      <c r="O149" s="174" t="str">
        <f>VLOOKUP(CONCATENATE(L149,N149),'02. Finalidad'!$O$3:$P$145,2,FALSE)</f>
        <v>OTRAS INDUSTRIAS Y OTROS ASUNTOS ECONÓMICOS</v>
      </c>
      <c r="P149" s="175">
        <v>2</v>
      </c>
      <c r="Q149" s="174" t="str">
        <f>VLOOKUP(CONCATENATE(L149,N149,P149),'02. Finalidad'!$O$3:$P$145,2,FALSE)</f>
        <v>Otras Industrias</v>
      </c>
      <c r="R149" s="176">
        <v>1</v>
      </c>
      <c r="S149" s="174" t="str">
        <f>VLOOKUP('Presupuesto 2015'!R149,'03. Tipo Gasto'!$A$2:$B$4,2,FALSE)</f>
        <v>GASTO CORRIENTE</v>
      </c>
      <c r="T149" s="177">
        <v>2</v>
      </c>
      <c r="U149" s="174" t="str">
        <f>VLOOKUP('Presupuesto 2015'!T149,'04. Fuente Financiamiento'!$A$2:B$14,2,FALSE)</f>
        <v>SEFINA</v>
      </c>
      <c r="V149" s="178">
        <v>1</v>
      </c>
      <c r="W149" s="174" t="str">
        <f>VLOOKUP(CONCATENATE(V149),'06. Clasificación Programática'!$F$3:G$32,2,FALSE)</f>
        <v>SUBSIDIOS: SECTOR SOCIAL Y PRIVADO O ENTIDADES FEDERATIVAS Y MUNICIPIOS</v>
      </c>
      <c r="X149" s="178" t="s">
        <v>576</v>
      </c>
      <c r="Y149" s="174" t="str">
        <f>VLOOKUP(CONCATENATE(V149,X149),'06. Clasificación Programática'!$F$3:G$32,2,FALSE)</f>
        <v>Sujetos a Reglas de Operación</v>
      </c>
      <c r="Z149" s="179">
        <v>2</v>
      </c>
      <c r="AA149" s="174" t="str">
        <f>VLOOKUP('Presupuesto 2015'!Z149,'07. Proyectos de Inversión'!$A$2:$B$11,2,FALSE)</f>
        <v>Gastos de Operación del Ejercicio Fiscal 2015.</v>
      </c>
      <c r="AB149" s="184">
        <v>2</v>
      </c>
      <c r="AC149" s="185">
        <v>9</v>
      </c>
      <c r="AD149" s="184">
        <v>8</v>
      </c>
      <c r="AE149" s="182">
        <v>1</v>
      </c>
      <c r="AF149" s="183" t="str">
        <f t="shared" si="83"/>
        <v>29801</v>
      </c>
      <c r="AG149" s="187" t="str">
        <f>VLOOKUP('Presupuesto 2015'!AF149,'5. COG Guerrero '!$K$2:$L1343,2,FALSE)</f>
        <v>Refacciones y accesorios menores de maquinaria</v>
      </c>
      <c r="AH149" s="184"/>
      <c r="AI149" s="188">
        <v>8788.3799999999992</v>
      </c>
      <c r="AJ149" s="193">
        <f t="shared" si="70"/>
        <v>732.3649999999999</v>
      </c>
      <c r="AK149" s="194"/>
      <c r="AL149" s="194"/>
      <c r="AM149" s="194">
        <f t="shared" si="67"/>
        <v>732.3649999999999</v>
      </c>
      <c r="AN149" s="194">
        <f t="shared" si="71"/>
        <v>732.3649999999999</v>
      </c>
      <c r="AO149" s="194"/>
      <c r="AP149" s="194"/>
      <c r="AQ149" s="194">
        <f t="shared" si="66"/>
        <v>732.3649999999999</v>
      </c>
      <c r="AR149" s="194">
        <f t="shared" si="72"/>
        <v>732.3649999999999</v>
      </c>
      <c r="AS149" s="194">
        <v>81</v>
      </c>
      <c r="AT149" s="194"/>
      <c r="AU149" s="194">
        <f t="shared" si="86"/>
        <v>651.3649999999999</v>
      </c>
      <c r="AV149" s="194">
        <f t="shared" si="73"/>
        <v>732.3649999999999</v>
      </c>
      <c r="AW149" s="194"/>
      <c r="AX149" s="194"/>
      <c r="AY149" s="194">
        <f t="shared" si="87"/>
        <v>732.3649999999999</v>
      </c>
      <c r="AZ149" s="194">
        <f t="shared" si="74"/>
        <v>732.3649999999999</v>
      </c>
      <c r="BA149" s="194">
        <v>48</v>
      </c>
      <c r="BB149" s="194"/>
      <c r="BC149" s="194">
        <f t="shared" si="88"/>
        <v>684.3649999999999</v>
      </c>
      <c r="BD149" s="194">
        <f t="shared" si="75"/>
        <v>732.3649999999999</v>
      </c>
      <c r="BE149" s="194"/>
      <c r="BF149" s="194"/>
      <c r="BG149" s="194">
        <f t="shared" si="89"/>
        <v>732.3649999999999</v>
      </c>
      <c r="BH149" s="194">
        <f t="shared" si="76"/>
        <v>732.3649999999999</v>
      </c>
      <c r="BI149" s="194"/>
      <c r="BJ149" s="194"/>
      <c r="BK149" s="194">
        <f t="shared" si="90"/>
        <v>732.3649999999999</v>
      </c>
      <c r="BL149" s="194">
        <f t="shared" si="77"/>
        <v>732.3649999999999</v>
      </c>
      <c r="BM149" s="194"/>
      <c r="BN149" s="194"/>
      <c r="BO149" s="194">
        <f t="shared" si="91"/>
        <v>732.3649999999999</v>
      </c>
      <c r="BP149" s="194">
        <f t="shared" si="78"/>
        <v>732.3649999999999</v>
      </c>
      <c r="BQ149" s="194"/>
      <c r="BR149" s="194"/>
      <c r="BS149" s="194">
        <f t="shared" si="92"/>
        <v>732.3649999999999</v>
      </c>
      <c r="BT149" s="194">
        <f t="shared" si="79"/>
        <v>732.3649999999999</v>
      </c>
      <c r="BU149" s="194"/>
      <c r="BV149" s="194"/>
      <c r="BW149" s="194">
        <f t="shared" si="93"/>
        <v>732.3649999999999</v>
      </c>
      <c r="BX149" s="194">
        <f t="shared" si="80"/>
        <v>732.3649999999999</v>
      </c>
      <c r="BY149" s="194"/>
      <c r="BZ149" s="194"/>
      <c r="CA149" s="194">
        <f t="shared" si="94"/>
        <v>732.3649999999999</v>
      </c>
      <c r="CB149" s="194">
        <f t="shared" si="81"/>
        <v>732.3649999999999</v>
      </c>
      <c r="CC149" s="194"/>
      <c r="CD149" s="194"/>
      <c r="CE149" s="194">
        <f t="shared" si="95"/>
        <v>732.3649999999999</v>
      </c>
      <c r="CF149" s="194">
        <f t="shared" si="96"/>
        <v>8659.3799999999992</v>
      </c>
      <c r="CG149" s="169">
        <f t="shared" si="97"/>
        <v>8788.3799999999992</v>
      </c>
      <c r="CH149" s="169">
        <f t="shared" si="82"/>
        <v>-129</v>
      </c>
      <c r="CJ149" s="169">
        <f t="shared" si="69"/>
        <v>2929.4599999999996</v>
      </c>
    </row>
    <row r="150" spans="1:88" hidden="1" x14ac:dyDescent="0.2">
      <c r="D150" s="172">
        <v>2</v>
      </c>
      <c r="E150" s="172">
        <v>1</v>
      </c>
      <c r="F150" s="172">
        <v>1</v>
      </c>
      <c r="G150" s="172">
        <v>2</v>
      </c>
      <c r="H150" s="172">
        <v>3</v>
      </c>
      <c r="I150" s="173">
        <v>39</v>
      </c>
      <c r="J150" s="174"/>
      <c r="K150" s="173"/>
      <c r="L150" s="175">
        <v>3</v>
      </c>
      <c r="M150" s="174"/>
      <c r="N150" s="175">
        <v>9</v>
      </c>
      <c r="O150" s="174"/>
      <c r="P150" s="175">
        <v>2</v>
      </c>
      <c r="Q150" s="174"/>
      <c r="R150" s="176">
        <v>1</v>
      </c>
      <c r="S150" s="174"/>
      <c r="T150" s="177">
        <v>2</v>
      </c>
      <c r="U150" s="174"/>
      <c r="V150" s="178">
        <v>1</v>
      </c>
      <c r="W150" s="174"/>
      <c r="X150" s="178" t="s">
        <v>576</v>
      </c>
      <c r="Y150" s="174"/>
      <c r="Z150" s="179">
        <v>2</v>
      </c>
      <c r="AA150" s="174"/>
      <c r="AB150" s="184">
        <v>2</v>
      </c>
      <c r="AC150" s="185">
        <v>9</v>
      </c>
      <c r="AD150" s="184">
        <v>9</v>
      </c>
      <c r="AE150" s="182">
        <v>1</v>
      </c>
      <c r="AF150" s="183" t="str">
        <f t="shared" si="83"/>
        <v>29901</v>
      </c>
      <c r="AG150" s="187" t="str">
        <f>VLOOKUP('Presupuesto 2015'!AF150,'5. COG Guerrero '!$K$2:$L1344,2,FALSE)</f>
        <v>Materiales - Diversos</v>
      </c>
      <c r="AH150" s="184"/>
      <c r="AI150" s="188"/>
      <c r="AJ150" s="193"/>
      <c r="AK150" s="194"/>
      <c r="AL150" s="194"/>
      <c r="AM150" s="194"/>
      <c r="AN150" s="194"/>
      <c r="AO150" s="194"/>
      <c r="AP150" s="194"/>
      <c r="AQ150" s="194"/>
      <c r="AR150" s="194"/>
      <c r="AS150" s="194"/>
      <c r="AT150" s="194"/>
      <c r="AU150" s="194"/>
      <c r="AV150" s="194"/>
      <c r="AW150" s="194"/>
      <c r="AX150" s="194"/>
      <c r="AY150" s="194"/>
      <c r="AZ150" s="194"/>
      <c r="BA150" s="194"/>
      <c r="BB150" s="194"/>
      <c r="BC150" s="194"/>
      <c r="BD150" s="194"/>
      <c r="BE150" s="194"/>
      <c r="BF150" s="194"/>
      <c r="BG150" s="194"/>
      <c r="BH150" s="194"/>
      <c r="BI150" s="194"/>
      <c r="BJ150" s="194"/>
      <c r="BK150" s="194"/>
      <c r="BL150" s="194"/>
      <c r="BM150" s="194"/>
      <c r="BN150" s="194">
        <v>31</v>
      </c>
      <c r="BO150" s="194"/>
      <c r="BP150" s="194"/>
      <c r="BQ150" s="194"/>
      <c r="BR150" s="194"/>
      <c r="BS150" s="194"/>
      <c r="BT150" s="194"/>
      <c r="BU150" s="194"/>
      <c r="BV150" s="194"/>
      <c r="BW150" s="194"/>
      <c r="BX150" s="194"/>
      <c r="BY150" s="194"/>
      <c r="BZ150" s="194"/>
      <c r="CA150" s="194"/>
      <c r="CB150" s="194"/>
      <c r="CC150" s="194"/>
      <c r="CD150" s="194"/>
      <c r="CE150" s="194"/>
      <c r="CF150" s="194"/>
      <c r="CG150" s="169"/>
      <c r="CH150" s="169"/>
      <c r="CJ150" s="169">
        <f t="shared" ref="CJ150:CJ166" si="98">AJ150+AN150+AR150+AV150</f>
        <v>0</v>
      </c>
    </row>
    <row r="151" spans="1:88" hidden="1" x14ac:dyDescent="0.2">
      <c r="A151" s="5">
        <v>5101</v>
      </c>
      <c r="B151" s="5">
        <v>12</v>
      </c>
      <c r="C151" s="5">
        <v>1014</v>
      </c>
      <c r="D151" s="172">
        <v>2</v>
      </c>
      <c r="E151" s="172">
        <v>1</v>
      </c>
      <c r="F151" s="172">
        <v>1</v>
      </c>
      <c r="G151" s="172">
        <v>2</v>
      </c>
      <c r="H151" s="172">
        <v>3</v>
      </c>
      <c r="I151" s="173">
        <v>39</v>
      </c>
      <c r="J151" s="174" t="str">
        <f>VLOOKUP(CONCATENATE(D151,E151,F151,G151,H151,I151),'01. Administrativa'!$O$36:$P479,2,FALSE)</f>
        <v>Fideicomiso Guerrero Industrial</v>
      </c>
      <c r="K151" s="173"/>
      <c r="L151" s="175">
        <v>3</v>
      </c>
      <c r="M151" s="174" t="str">
        <f>VLOOKUP(CONCATENATE(L151),'02. Finalidad'!$O$3:$P$145,2,FALSE)</f>
        <v>DESARROLLO ECONÓMICO</v>
      </c>
      <c r="N151" s="175">
        <v>9</v>
      </c>
      <c r="O151" s="174" t="str">
        <f>VLOOKUP(CONCATENATE(L151,N151),'02. Finalidad'!$O$3:$P$145,2,FALSE)</f>
        <v>OTRAS INDUSTRIAS Y OTROS ASUNTOS ECONÓMICOS</v>
      </c>
      <c r="P151" s="175">
        <v>2</v>
      </c>
      <c r="Q151" s="174" t="str">
        <f>VLOOKUP(CONCATENATE(L151,N151,P151),'02. Finalidad'!$O$3:$P$145,2,FALSE)</f>
        <v>Otras Industrias</v>
      </c>
      <c r="R151" s="176">
        <v>1</v>
      </c>
      <c r="S151" s="174" t="str">
        <f>VLOOKUP('Presupuesto 2015'!R151,'03. Tipo Gasto'!$A$2:$B$4,2,FALSE)</f>
        <v>GASTO CORRIENTE</v>
      </c>
      <c r="T151" s="177">
        <v>2</v>
      </c>
      <c r="U151" s="174" t="str">
        <f>VLOOKUP('Presupuesto 2015'!T151,'04. Fuente Financiamiento'!$A$2:B$14,2,FALSE)</f>
        <v>SEFINA</v>
      </c>
      <c r="V151" s="178">
        <v>1</v>
      </c>
      <c r="W151" s="174" t="str">
        <f>VLOOKUP(CONCATENATE(V151),'06. Clasificación Programática'!$F$3:G$32,2,FALSE)</f>
        <v>SUBSIDIOS: SECTOR SOCIAL Y PRIVADO O ENTIDADES FEDERATIVAS Y MUNICIPIOS</v>
      </c>
      <c r="X151" s="178" t="s">
        <v>576</v>
      </c>
      <c r="Y151" s="174" t="str">
        <f>VLOOKUP(CONCATENATE(V151,X151),'06. Clasificación Programática'!$F$3:G$32,2,FALSE)</f>
        <v>Sujetos a Reglas de Operación</v>
      </c>
      <c r="Z151" s="179">
        <v>2</v>
      </c>
      <c r="AA151" s="174" t="str">
        <f>VLOOKUP('Presupuesto 2015'!Z151,'07. Proyectos de Inversión'!$A$2:$B$11,2,FALSE)</f>
        <v>Gastos de Operación del Ejercicio Fiscal 2015.</v>
      </c>
      <c r="AB151" s="184">
        <v>3</v>
      </c>
      <c r="AC151" s="185">
        <v>2</v>
      </c>
      <c r="AD151" s="184">
        <v>3</v>
      </c>
      <c r="AE151" s="182">
        <v>1</v>
      </c>
      <c r="AF151" s="183" t="str">
        <f t="shared" si="83"/>
        <v>32301</v>
      </c>
      <c r="AG151" s="187" t="str">
        <f>VLOOKUP('Presupuesto 2015'!AF151,'5. COG Guerrero '!$K$2:$L1342,2,FALSE)</f>
        <v>Arrendamiento Mobiliario, Equipo Educacional  y Bienes Informáticos</v>
      </c>
      <c r="AH151" s="184"/>
      <c r="AI151" s="188">
        <v>58377.53</v>
      </c>
      <c r="AJ151" s="193">
        <v>20641.97</v>
      </c>
      <c r="AK151" s="194">
        <v>17400</v>
      </c>
      <c r="AL151" s="194">
        <v>3241.97</v>
      </c>
      <c r="AM151" s="194">
        <f t="shared" si="67"/>
        <v>0</v>
      </c>
      <c r="AN151" s="194">
        <f t="shared" si="71"/>
        <v>4864.7941666666666</v>
      </c>
      <c r="AO151" s="194"/>
      <c r="AP151" s="194">
        <v>4619.3500000000004</v>
      </c>
      <c r="AQ151" s="194">
        <f t="shared" si="66"/>
        <v>245.44416666666621</v>
      </c>
      <c r="AR151" s="194">
        <v>6671.86</v>
      </c>
      <c r="AS151" s="194"/>
      <c r="AT151" s="194">
        <v>6671.86</v>
      </c>
      <c r="AU151" s="194">
        <f t="shared" si="86"/>
        <v>0</v>
      </c>
      <c r="AV151" s="194">
        <v>6375.36</v>
      </c>
      <c r="AW151" s="194"/>
      <c r="AX151" s="194">
        <v>6375.36</v>
      </c>
      <c r="AY151" s="194">
        <f t="shared" si="87"/>
        <v>0</v>
      </c>
      <c r="AZ151" s="194">
        <f t="shared" si="74"/>
        <v>4864.7941666666666</v>
      </c>
      <c r="BA151" s="194">
        <v>5456.16</v>
      </c>
      <c r="BB151" s="194"/>
      <c r="BC151" s="194">
        <f t="shared" si="88"/>
        <v>-591.36583333333328</v>
      </c>
      <c r="BD151" s="194">
        <f t="shared" si="75"/>
        <v>4864.7941666666666</v>
      </c>
      <c r="BE151" s="194">
        <v>3754.57</v>
      </c>
      <c r="BF151" s="194"/>
      <c r="BG151" s="194">
        <f t="shared" si="89"/>
        <v>1110.2241666666664</v>
      </c>
      <c r="BH151" s="194">
        <f t="shared" si="76"/>
        <v>4864.7941666666666</v>
      </c>
      <c r="BI151" s="194">
        <v>6348.56</v>
      </c>
      <c r="BJ151" s="194"/>
      <c r="BK151" s="194">
        <f t="shared" si="90"/>
        <v>-1483.7658333333338</v>
      </c>
      <c r="BL151" s="194">
        <f t="shared" si="77"/>
        <v>4864.7941666666666</v>
      </c>
      <c r="BM151" s="194">
        <v>9680.66</v>
      </c>
      <c r="BN151" s="194"/>
      <c r="BO151" s="194">
        <f t="shared" si="91"/>
        <v>-4815.8658333333333</v>
      </c>
      <c r="BP151" s="194">
        <v>364.37</v>
      </c>
      <c r="BQ151" s="194">
        <v>4830.59</v>
      </c>
      <c r="BR151" s="194"/>
      <c r="BS151" s="194">
        <f t="shared" si="92"/>
        <v>-4466.22</v>
      </c>
      <c r="BT151" s="194">
        <v>0</v>
      </c>
      <c r="BU151" s="194"/>
      <c r="BV151" s="194"/>
      <c r="BW151" s="194">
        <f t="shared" si="93"/>
        <v>0</v>
      </c>
      <c r="BX151" s="194">
        <v>0</v>
      </c>
      <c r="BY151" s="194"/>
      <c r="BZ151" s="194"/>
      <c r="CA151" s="194">
        <f t="shared" si="94"/>
        <v>0</v>
      </c>
      <c r="CB151" s="194">
        <v>0</v>
      </c>
      <c r="CC151" s="194"/>
      <c r="CD151" s="194"/>
      <c r="CE151" s="194">
        <f t="shared" si="95"/>
        <v>0</v>
      </c>
      <c r="CF151" s="194">
        <f t="shared" si="96"/>
        <v>-10001.549166666668</v>
      </c>
      <c r="CG151" s="169">
        <f t="shared" si="97"/>
        <v>58377.530833333338</v>
      </c>
      <c r="CH151" s="169">
        <f t="shared" si="82"/>
        <v>-68379.08</v>
      </c>
      <c r="CJ151" s="169">
        <f t="shared" si="98"/>
        <v>38553.984166666669</v>
      </c>
    </row>
    <row r="152" spans="1:88" hidden="1" x14ac:dyDescent="0.2">
      <c r="A152" s="221"/>
      <c r="B152" s="221"/>
      <c r="C152" s="221"/>
      <c r="D152" s="172">
        <v>2</v>
      </c>
      <c r="E152" s="172">
        <v>1</v>
      </c>
      <c r="F152" s="172">
        <v>1</v>
      </c>
      <c r="G152" s="172">
        <v>2</v>
      </c>
      <c r="H152" s="172">
        <v>3</v>
      </c>
      <c r="I152" s="173">
        <v>39</v>
      </c>
      <c r="J152" s="174" t="str">
        <f>VLOOKUP(CONCATENATE(D152,E152,F152,G152,H152,I152),'01. Administrativa'!$O$36:$P480,2,FALSE)</f>
        <v>Fideicomiso Guerrero Industrial</v>
      </c>
      <c r="K152" s="222"/>
      <c r="L152" s="175">
        <v>3</v>
      </c>
      <c r="M152" s="174" t="str">
        <f>VLOOKUP(CONCATENATE(L152),'02. Finalidad'!$O$3:$P$145,2,FALSE)</f>
        <v>DESARROLLO ECONÓMICO</v>
      </c>
      <c r="N152" s="175">
        <v>9</v>
      </c>
      <c r="O152" s="174" t="str">
        <f>VLOOKUP(CONCATENATE(L152,N152),'02. Finalidad'!$O$3:$P$145,2,FALSE)</f>
        <v>OTRAS INDUSTRIAS Y OTROS ASUNTOS ECONÓMICOS</v>
      </c>
      <c r="P152" s="175">
        <v>2</v>
      </c>
      <c r="Q152" s="174" t="str">
        <f>VLOOKUP(CONCATENATE(L152,N152,P152),'02. Finalidad'!$O$3:$P$145,2,FALSE)</f>
        <v>Otras Industrias</v>
      </c>
      <c r="R152" s="176">
        <v>1</v>
      </c>
      <c r="S152" s="174" t="str">
        <f>VLOOKUP('Presupuesto 2015'!R152,'03. Tipo Gasto'!$A$2:$B$4,2,FALSE)</f>
        <v>GASTO CORRIENTE</v>
      </c>
      <c r="T152" s="177">
        <v>2</v>
      </c>
      <c r="U152" s="174" t="str">
        <f>VLOOKUP('Presupuesto 2015'!T152,'04. Fuente Financiamiento'!$A$2:B$14,2,FALSE)</f>
        <v>SEFINA</v>
      </c>
      <c r="V152" s="178">
        <v>1</v>
      </c>
      <c r="W152" s="174" t="str">
        <f>VLOOKUP(CONCATENATE(V152),'06. Clasificación Programática'!$F$3:G$32,2,FALSE)</f>
        <v>SUBSIDIOS: SECTOR SOCIAL Y PRIVADO O ENTIDADES FEDERATIVAS Y MUNICIPIOS</v>
      </c>
      <c r="X152" s="178" t="s">
        <v>576</v>
      </c>
      <c r="Y152" s="174" t="str">
        <f>VLOOKUP(CONCATENATE(V152,X152),'06. Clasificación Programática'!$F$3:G$32,2,FALSE)</f>
        <v>Sujetos a Reglas de Operación</v>
      </c>
      <c r="Z152" s="179">
        <v>2</v>
      </c>
      <c r="AA152" s="174" t="str">
        <f>VLOOKUP('Presupuesto 2015'!Z152,'07. Proyectos de Inversión'!$A$2:$B$11,2,FALSE)</f>
        <v>Gastos de Operación del Ejercicio Fiscal 2015.</v>
      </c>
      <c r="AB152" s="184">
        <v>3</v>
      </c>
      <c r="AC152" s="185">
        <v>3</v>
      </c>
      <c r="AD152" s="184">
        <v>6</v>
      </c>
      <c r="AE152" s="182">
        <v>4</v>
      </c>
      <c r="AF152" s="183" t="str">
        <f t="shared" si="83"/>
        <v>33604</v>
      </c>
      <c r="AG152" s="187" t="str">
        <f>VLOOKUP('Presupuesto 2015'!AF152,'5. COG Guerrero '!$K$2:$L1343,2,FALSE)</f>
        <v>Servicios de Impresión</v>
      </c>
      <c r="AH152" s="223"/>
      <c r="AI152" s="188">
        <v>23647.29</v>
      </c>
      <c r="AJ152" s="193">
        <v>136</v>
      </c>
      <c r="AK152" s="194"/>
      <c r="AL152" s="194">
        <v>136</v>
      </c>
      <c r="AM152" s="194">
        <f t="shared" si="67"/>
        <v>0</v>
      </c>
      <c r="AN152" s="194">
        <v>13409.6</v>
      </c>
      <c r="AO152" s="194"/>
      <c r="AP152" s="194">
        <v>13409.6</v>
      </c>
      <c r="AQ152" s="194">
        <f t="shared" si="66"/>
        <v>0</v>
      </c>
      <c r="AR152" s="194">
        <v>0</v>
      </c>
      <c r="AS152" s="194"/>
      <c r="AT152" s="194"/>
      <c r="AU152" s="194">
        <f t="shared" si="86"/>
        <v>0</v>
      </c>
      <c r="AV152" s="194">
        <v>10101.69</v>
      </c>
      <c r="AW152" s="194"/>
      <c r="AX152" s="194">
        <v>10063.4</v>
      </c>
      <c r="AY152" s="194">
        <f t="shared" si="87"/>
        <v>38.290000000000873</v>
      </c>
      <c r="AZ152" s="194">
        <v>0</v>
      </c>
      <c r="BA152" s="194"/>
      <c r="BB152" s="194"/>
      <c r="BC152" s="194">
        <f t="shared" si="88"/>
        <v>0</v>
      </c>
      <c r="BD152" s="194">
        <v>0</v>
      </c>
      <c r="BE152" s="194"/>
      <c r="BF152" s="194"/>
      <c r="BG152" s="194">
        <f t="shared" si="89"/>
        <v>0</v>
      </c>
      <c r="BH152" s="194">
        <v>0</v>
      </c>
      <c r="BI152" s="194"/>
      <c r="BJ152" s="194"/>
      <c r="BK152" s="194">
        <f t="shared" si="90"/>
        <v>0</v>
      </c>
      <c r="BL152" s="194">
        <v>0</v>
      </c>
      <c r="BM152" s="194"/>
      <c r="BN152" s="194"/>
      <c r="BO152" s="194">
        <f t="shared" si="91"/>
        <v>0</v>
      </c>
      <c r="BP152" s="194">
        <v>0</v>
      </c>
      <c r="BQ152" s="194"/>
      <c r="BR152" s="194"/>
      <c r="BS152" s="194">
        <f t="shared" si="92"/>
        <v>0</v>
      </c>
      <c r="BT152" s="194">
        <v>0</v>
      </c>
      <c r="BU152" s="194"/>
      <c r="BV152" s="194"/>
      <c r="BW152" s="194">
        <f t="shared" si="93"/>
        <v>0</v>
      </c>
      <c r="BX152" s="194">
        <v>0</v>
      </c>
      <c r="BY152" s="194"/>
      <c r="BZ152" s="194"/>
      <c r="CA152" s="194">
        <f t="shared" si="94"/>
        <v>0</v>
      </c>
      <c r="CB152" s="194">
        <v>0</v>
      </c>
      <c r="CC152" s="194"/>
      <c r="CD152" s="194"/>
      <c r="CE152" s="194">
        <f t="shared" si="95"/>
        <v>0</v>
      </c>
      <c r="CF152" s="194">
        <f t="shared" si="96"/>
        <v>38.290000000000873</v>
      </c>
      <c r="CG152" s="169">
        <f t="shared" si="97"/>
        <v>23647.29</v>
      </c>
      <c r="CH152" s="169">
        <f t="shared" si="82"/>
        <v>-23609</v>
      </c>
      <c r="CJ152" s="169">
        <f t="shared" si="98"/>
        <v>23647.29</v>
      </c>
    </row>
    <row r="153" spans="1:88" hidden="1" x14ac:dyDescent="0.2">
      <c r="A153" s="5">
        <v>5101</v>
      </c>
      <c r="B153" s="5">
        <v>12</v>
      </c>
      <c r="C153" s="5">
        <v>1015</v>
      </c>
      <c r="D153" s="172">
        <v>2</v>
      </c>
      <c r="E153" s="172">
        <v>1</v>
      </c>
      <c r="F153" s="172">
        <v>1</v>
      </c>
      <c r="G153" s="172">
        <v>2</v>
      </c>
      <c r="H153" s="172">
        <v>3</v>
      </c>
      <c r="I153" s="173">
        <v>39</v>
      </c>
      <c r="J153" s="174" t="str">
        <f>VLOOKUP(CONCATENATE(D153,E153,F153,G153,H153,I153),'01. Administrativa'!$O$36:$P482,2,FALSE)</f>
        <v>Fideicomiso Guerrero Industrial</v>
      </c>
      <c r="K153" s="173"/>
      <c r="L153" s="175">
        <v>3</v>
      </c>
      <c r="M153" s="174" t="str">
        <f>VLOOKUP(CONCATENATE(L153),'02. Finalidad'!$O$3:$P$145,2,FALSE)</f>
        <v>DESARROLLO ECONÓMICO</v>
      </c>
      <c r="N153" s="175">
        <v>9</v>
      </c>
      <c r="O153" s="174" t="str">
        <f>VLOOKUP(CONCATENATE(L153,N153),'02. Finalidad'!$O$3:$P$145,2,FALSE)</f>
        <v>OTRAS INDUSTRIAS Y OTROS ASUNTOS ECONÓMICOS</v>
      </c>
      <c r="P153" s="175">
        <v>2</v>
      </c>
      <c r="Q153" s="174" t="str">
        <f>VLOOKUP(CONCATENATE(L153,N153,P153),'02. Finalidad'!$O$3:$P$145,2,FALSE)</f>
        <v>Otras Industrias</v>
      </c>
      <c r="R153" s="176">
        <v>1</v>
      </c>
      <c r="S153" s="174" t="str">
        <f>VLOOKUP('Presupuesto 2015'!R153,'03. Tipo Gasto'!$A$2:$B$4,2,FALSE)</f>
        <v>GASTO CORRIENTE</v>
      </c>
      <c r="T153" s="177">
        <v>2</v>
      </c>
      <c r="U153" s="174" t="str">
        <f>VLOOKUP('Presupuesto 2015'!T153,'04. Fuente Financiamiento'!$A$2:B$14,2,FALSE)</f>
        <v>SEFINA</v>
      </c>
      <c r="V153" s="178">
        <v>1</v>
      </c>
      <c r="W153" s="174" t="str">
        <f>VLOOKUP(CONCATENATE(V153),'06. Clasificación Programática'!$F$3:G$32,2,FALSE)</f>
        <v>SUBSIDIOS: SECTOR SOCIAL Y PRIVADO O ENTIDADES FEDERATIVAS Y MUNICIPIOS</v>
      </c>
      <c r="X153" s="178" t="s">
        <v>576</v>
      </c>
      <c r="Y153" s="174" t="str">
        <f>VLOOKUP(CONCATENATE(V153,X153),'06. Clasificación Programática'!$F$3:G$32,2,FALSE)</f>
        <v>Sujetos a Reglas de Operación</v>
      </c>
      <c r="Z153" s="179">
        <v>2</v>
      </c>
      <c r="AA153" s="174" t="str">
        <f>VLOOKUP('Presupuesto 2015'!Z153,'07. Proyectos de Inversión'!$A$2:$B$11,2,FALSE)</f>
        <v>Gastos de Operación del Ejercicio Fiscal 2015.</v>
      </c>
      <c r="AB153" s="184">
        <v>3</v>
      </c>
      <c r="AC153" s="185">
        <v>5</v>
      </c>
      <c r="AD153" s="184">
        <v>8</v>
      </c>
      <c r="AE153" s="182">
        <v>1</v>
      </c>
      <c r="AF153" s="183" t="str">
        <f t="shared" si="83"/>
        <v>35801</v>
      </c>
      <c r="AG153" s="187" t="str">
        <f>VLOOKUP('Presupuesto 2015'!AF153,'5. COG Guerrero '!$K$2:$L1343,2,FALSE)</f>
        <v>De Aseo y Limpieza</v>
      </c>
      <c r="AH153" s="184"/>
      <c r="AI153" s="188">
        <v>41012.410000000003</v>
      </c>
      <c r="AJ153" s="193">
        <f>AI153/6</f>
        <v>6835.4016666666676</v>
      </c>
      <c r="AK153" s="194"/>
      <c r="AL153" s="194">
        <v>6378.84</v>
      </c>
      <c r="AM153" s="194">
        <f t="shared" si="67"/>
        <v>456.56166666666741</v>
      </c>
      <c r="AN153" s="194">
        <f>AI153/6</f>
        <v>6835.4016666666676</v>
      </c>
      <c r="AO153" s="194"/>
      <c r="AP153" s="194">
        <v>6166.21</v>
      </c>
      <c r="AQ153" s="194">
        <f t="shared" si="66"/>
        <v>669.19166666666752</v>
      </c>
      <c r="AR153" s="194">
        <f>AI153/6</f>
        <v>6835.4016666666676</v>
      </c>
      <c r="AS153" s="194"/>
      <c r="AT153" s="194">
        <v>6378.84</v>
      </c>
      <c r="AU153" s="194">
        <f t="shared" si="86"/>
        <v>456.56166666666741</v>
      </c>
      <c r="AV153" s="194">
        <f>AI153/6</f>
        <v>6835.4016666666676</v>
      </c>
      <c r="AW153" s="194"/>
      <c r="AX153" s="194">
        <v>6166.21</v>
      </c>
      <c r="AY153" s="194">
        <f t="shared" si="87"/>
        <v>669.19166666666752</v>
      </c>
      <c r="AZ153" s="194">
        <f>AI153/6</f>
        <v>6835.4016666666676</v>
      </c>
      <c r="BA153" s="194">
        <v>6378.84</v>
      </c>
      <c r="BB153" s="194"/>
      <c r="BC153" s="194">
        <f t="shared" si="88"/>
        <v>456.56166666666741</v>
      </c>
      <c r="BD153" s="194">
        <f>AI153/6</f>
        <v>6835.4016666666676</v>
      </c>
      <c r="BE153" s="194"/>
      <c r="BF153" s="194"/>
      <c r="BG153" s="194">
        <f t="shared" si="89"/>
        <v>6835.4016666666676</v>
      </c>
      <c r="BH153" s="194">
        <v>0</v>
      </c>
      <c r="BI153" s="194"/>
      <c r="BJ153" s="194"/>
      <c r="BK153" s="194">
        <f t="shared" si="90"/>
        <v>0</v>
      </c>
      <c r="BL153" s="194">
        <v>0</v>
      </c>
      <c r="BM153" s="194"/>
      <c r="BN153" s="194"/>
      <c r="BO153" s="194">
        <f t="shared" si="91"/>
        <v>0</v>
      </c>
      <c r="BP153" s="194">
        <v>0</v>
      </c>
      <c r="BQ153" s="194"/>
      <c r="BR153" s="194"/>
      <c r="BS153" s="194">
        <f t="shared" si="92"/>
        <v>0</v>
      </c>
      <c r="BT153" s="194">
        <v>0</v>
      </c>
      <c r="BU153" s="194"/>
      <c r="BV153" s="194"/>
      <c r="BW153" s="194">
        <f t="shared" si="93"/>
        <v>0</v>
      </c>
      <c r="BX153" s="194">
        <v>0</v>
      </c>
      <c r="BY153" s="194"/>
      <c r="BZ153" s="194"/>
      <c r="CA153" s="194">
        <f t="shared" si="94"/>
        <v>0</v>
      </c>
      <c r="CB153" s="194">
        <v>0</v>
      </c>
      <c r="CC153" s="194"/>
      <c r="CD153" s="194"/>
      <c r="CE153" s="194">
        <f t="shared" si="95"/>
        <v>0</v>
      </c>
      <c r="CF153" s="194">
        <f t="shared" si="96"/>
        <v>9543.4700000000048</v>
      </c>
      <c r="CG153" s="224">
        <f t="shared" si="97"/>
        <v>41012.410000000003</v>
      </c>
      <c r="CH153" s="169">
        <f t="shared" si="82"/>
        <v>-31468.94</v>
      </c>
      <c r="CJ153" s="169">
        <f t="shared" si="98"/>
        <v>27341.60666666667</v>
      </c>
    </row>
    <row r="154" spans="1:88" hidden="1" x14ac:dyDescent="0.2">
      <c r="A154" s="5">
        <v>5101</v>
      </c>
      <c r="B154" s="5">
        <v>12</v>
      </c>
      <c r="C154" s="5">
        <v>1016</v>
      </c>
      <c r="D154" s="172">
        <v>2</v>
      </c>
      <c r="E154" s="172">
        <v>1</v>
      </c>
      <c r="F154" s="172">
        <v>1</v>
      </c>
      <c r="G154" s="172">
        <v>2</v>
      </c>
      <c r="H154" s="172">
        <v>3</v>
      </c>
      <c r="I154" s="173">
        <v>39</v>
      </c>
      <c r="J154" s="174" t="str">
        <f>VLOOKUP(CONCATENATE(D154,E154,F154,G154,H154,I154),'01. Administrativa'!$O$36:$P483,2,FALSE)</f>
        <v>Fideicomiso Guerrero Industrial</v>
      </c>
      <c r="K154" s="173"/>
      <c r="L154" s="175">
        <v>3</v>
      </c>
      <c r="M154" s="174" t="str">
        <f>VLOOKUP(CONCATENATE(L154),'02. Finalidad'!$O$3:$P$145,2,FALSE)</f>
        <v>DESARROLLO ECONÓMICO</v>
      </c>
      <c r="N154" s="175">
        <v>9</v>
      </c>
      <c r="O154" s="174" t="str">
        <f>VLOOKUP(CONCATENATE(L154,N154),'02. Finalidad'!$O$3:$P$145,2,FALSE)</f>
        <v>OTRAS INDUSTRIAS Y OTROS ASUNTOS ECONÓMICOS</v>
      </c>
      <c r="P154" s="175">
        <v>2</v>
      </c>
      <c r="Q154" s="174" t="str">
        <f>VLOOKUP(CONCATENATE(L154,N154,P154),'02. Finalidad'!$O$3:$P$145,2,FALSE)</f>
        <v>Otras Industrias</v>
      </c>
      <c r="R154" s="176">
        <v>1</v>
      </c>
      <c r="S154" s="174" t="str">
        <f>VLOOKUP('Presupuesto 2015'!R154,'03. Tipo Gasto'!$A$2:$B$4,2,FALSE)</f>
        <v>GASTO CORRIENTE</v>
      </c>
      <c r="T154" s="177">
        <v>2</v>
      </c>
      <c r="U154" s="174" t="str">
        <f>VLOOKUP('Presupuesto 2015'!T154,'04. Fuente Financiamiento'!$A$2:B$14,2,FALSE)</f>
        <v>SEFINA</v>
      </c>
      <c r="V154" s="178">
        <v>1</v>
      </c>
      <c r="W154" s="174" t="str">
        <f>VLOOKUP(CONCATENATE(V154),'06. Clasificación Programática'!$F$3:G$32,2,FALSE)</f>
        <v>SUBSIDIOS: SECTOR SOCIAL Y PRIVADO O ENTIDADES FEDERATIVAS Y MUNICIPIOS</v>
      </c>
      <c r="X154" s="178" t="s">
        <v>576</v>
      </c>
      <c r="Y154" s="174" t="str">
        <f>VLOOKUP(CONCATENATE(V154,X154),'06. Clasificación Programática'!$F$3:G$32,2,FALSE)</f>
        <v>Sujetos a Reglas de Operación</v>
      </c>
      <c r="Z154" s="179">
        <v>2</v>
      </c>
      <c r="AA154" s="174" t="str">
        <f>VLOOKUP('Presupuesto 2015'!Z154,'07. Proyectos de Inversión'!$A$2:$B$11,2,FALSE)</f>
        <v>Gastos de Operación del Ejercicio Fiscal 2015.</v>
      </c>
      <c r="AB154" s="184">
        <v>3</v>
      </c>
      <c r="AC154" s="185">
        <v>5</v>
      </c>
      <c r="AD154" s="184">
        <v>3</v>
      </c>
      <c r="AE154" s="182">
        <v>1</v>
      </c>
      <c r="AF154" s="183" t="str">
        <f t="shared" si="83"/>
        <v>35301</v>
      </c>
      <c r="AG154" s="187" t="str">
        <f>VLOOKUP('Presupuesto 2015'!AF154,'5. COG Guerrero '!$K$2:$L1344,2,FALSE)</f>
        <v>Mantenimiento y conservación de equipo de computo y accesorios</v>
      </c>
      <c r="AH154" s="184"/>
      <c r="AI154" s="188">
        <v>31800.79</v>
      </c>
      <c r="AJ154" s="193">
        <v>0</v>
      </c>
      <c r="AK154" s="194"/>
      <c r="AL154" s="194"/>
      <c r="AM154" s="194">
        <f t="shared" si="67"/>
        <v>0</v>
      </c>
      <c r="AN154" s="194">
        <v>0</v>
      </c>
      <c r="AO154" s="194"/>
      <c r="AP154" s="194"/>
      <c r="AQ154" s="194">
        <f t="shared" si="66"/>
        <v>0</v>
      </c>
      <c r="AR154" s="194">
        <v>0</v>
      </c>
      <c r="AS154" s="194"/>
      <c r="AT154" s="194"/>
      <c r="AU154" s="194">
        <f t="shared" si="86"/>
        <v>0</v>
      </c>
      <c r="AV154" s="194">
        <f t="shared" ref="AV154:AV193" si="99">AI154/12</f>
        <v>2650.0658333333336</v>
      </c>
      <c r="AW154" s="194"/>
      <c r="AX154" s="194"/>
      <c r="AY154" s="194">
        <f t="shared" si="87"/>
        <v>2650.0658333333336</v>
      </c>
      <c r="AZ154" s="194">
        <v>10600.28</v>
      </c>
      <c r="BA154" s="194">
        <v>10556</v>
      </c>
      <c r="BB154" s="194"/>
      <c r="BC154" s="194">
        <f t="shared" si="88"/>
        <v>44.280000000000655</v>
      </c>
      <c r="BD154" s="194">
        <f t="shared" ref="BD154:BD193" si="100">AI154/12</f>
        <v>2650.0658333333336</v>
      </c>
      <c r="BE154" s="194"/>
      <c r="BF154" s="194"/>
      <c r="BG154" s="194">
        <f t="shared" si="89"/>
        <v>2650.0658333333336</v>
      </c>
      <c r="BH154" s="194">
        <f t="shared" ref="BH154:BH193" si="101">AI154/12</f>
        <v>2650.0658333333336</v>
      </c>
      <c r="BI154" s="194"/>
      <c r="BJ154" s="194"/>
      <c r="BK154" s="194">
        <f t="shared" si="90"/>
        <v>2650.0658333333336</v>
      </c>
      <c r="BL154" s="194">
        <f t="shared" ref="BL154:BL193" si="102">AI154/12</f>
        <v>2650.0658333333336</v>
      </c>
      <c r="BM154" s="194"/>
      <c r="BN154" s="194"/>
      <c r="BO154" s="194">
        <f t="shared" si="91"/>
        <v>2650.0658333333336</v>
      </c>
      <c r="BP154" s="194">
        <f t="shared" ref="BP154:BP193" si="103">AI154/12</f>
        <v>2650.0658333333336</v>
      </c>
      <c r="BQ154" s="194"/>
      <c r="BR154" s="194"/>
      <c r="BS154" s="194">
        <f t="shared" si="92"/>
        <v>2650.0658333333336</v>
      </c>
      <c r="BT154" s="194">
        <f t="shared" ref="BT154:BT193" si="104">AI154/12</f>
        <v>2650.0658333333336</v>
      </c>
      <c r="BU154" s="194"/>
      <c r="BV154" s="194"/>
      <c r="BW154" s="194">
        <f t="shared" si="93"/>
        <v>2650.0658333333336</v>
      </c>
      <c r="BX154" s="194">
        <f t="shared" ref="BX154:BX193" si="105">AI154/12</f>
        <v>2650.0658333333336</v>
      </c>
      <c r="BY154" s="194"/>
      <c r="BZ154" s="194"/>
      <c r="CA154" s="194">
        <f t="shared" si="94"/>
        <v>2650.0658333333336</v>
      </c>
      <c r="CB154" s="194">
        <f t="shared" ref="CB154:CB193" si="106">AI154/12</f>
        <v>2650.0658333333336</v>
      </c>
      <c r="CC154" s="194"/>
      <c r="CD154" s="194"/>
      <c r="CE154" s="194">
        <f t="shared" si="95"/>
        <v>2650.0658333333336</v>
      </c>
      <c r="CF154" s="194">
        <f t="shared" si="96"/>
        <v>21244.806666666671</v>
      </c>
      <c r="CG154" s="169">
        <f t="shared" si="97"/>
        <v>31800.806666666671</v>
      </c>
      <c r="CH154" s="169">
        <f t="shared" si="82"/>
        <v>-10556</v>
      </c>
      <c r="CJ154" s="169">
        <f t="shared" si="98"/>
        <v>2650.0658333333336</v>
      </c>
    </row>
    <row r="155" spans="1:88" hidden="1" x14ac:dyDescent="0.2">
      <c r="D155" s="172">
        <v>2</v>
      </c>
      <c r="E155" s="172">
        <v>1</v>
      </c>
      <c r="F155" s="172">
        <v>1</v>
      </c>
      <c r="G155" s="172">
        <v>2</v>
      </c>
      <c r="H155" s="172">
        <v>3</v>
      </c>
      <c r="I155" s="173">
        <v>39</v>
      </c>
      <c r="J155" s="174" t="str">
        <f>VLOOKUP(CONCATENATE(D155,E155,F155,G155,H155,I155),'01. Administrativa'!$O$36:$P484,2,FALSE)</f>
        <v>Fideicomiso Guerrero Industrial</v>
      </c>
      <c r="K155" s="173"/>
      <c r="L155" s="175">
        <v>3</v>
      </c>
      <c r="M155" s="174" t="str">
        <f>VLOOKUP(CONCATENATE(L155),'02. Finalidad'!$O$3:$P$145,2,FALSE)</f>
        <v>DESARROLLO ECONÓMICO</v>
      </c>
      <c r="N155" s="175">
        <v>9</v>
      </c>
      <c r="O155" s="174" t="str">
        <f>VLOOKUP(CONCATENATE(L155,N155),'02. Finalidad'!$O$3:$P$145,2,FALSE)</f>
        <v>OTRAS INDUSTRIAS Y OTROS ASUNTOS ECONÓMICOS</v>
      </c>
      <c r="P155" s="175">
        <v>2</v>
      </c>
      <c r="Q155" s="174" t="str">
        <f>VLOOKUP(CONCATENATE(L155,N155,P155),'02. Finalidad'!$O$3:$P$145,2,FALSE)</f>
        <v>Otras Industrias</v>
      </c>
      <c r="R155" s="176">
        <v>1</v>
      </c>
      <c r="S155" s="174" t="str">
        <f>VLOOKUP('Presupuesto 2015'!R155,'03. Tipo Gasto'!$A$2:$B$4,2,FALSE)</f>
        <v>GASTO CORRIENTE</v>
      </c>
      <c r="T155" s="177">
        <v>2</v>
      </c>
      <c r="U155" s="174" t="str">
        <f>VLOOKUP('Presupuesto 2015'!T155,'04. Fuente Financiamiento'!$A$2:B$14,2,FALSE)</f>
        <v>SEFINA</v>
      </c>
      <c r="V155" s="178">
        <v>1</v>
      </c>
      <c r="W155" s="174" t="str">
        <f>VLOOKUP(CONCATENATE(V155),'06. Clasificación Programática'!$F$3:G$32,2,FALSE)</f>
        <v>SUBSIDIOS: SECTOR SOCIAL Y PRIVADO O ENTIDADES FEDERATIVAS Y MUNICIPIOS</v>
      </c>
      <c r="X155" s="178" t="s">
        <v>576</v>
      </c>
      <c r="Y155" s="174" t="str">
        <f>VLOOKUP(CONCATENATE(V155,X155),'06. Clasificación Programática'!$F$3:G$32,2,FALSE)</f>
        <v>Sujetos a Reglas de Operación</v>
      </c>
      <c r="Z155" s="179">
        <v>2</v>
      </c>
      <c r="AA155" s="174" t="str">
        <f>VLOOKUP('Presupuesto 2015'!Z155,'07. Proyectos de Inversión'!$A$2:$B$11,2,FALSE)</f>
        <v>Gastos de Operación del Ejercicio Fiscal 2015.</v>
      </c>
      <c r="AB155" s="184">
        <v>3</v>
      </c>
      <c r="AC155" s="185">
        <v>5</v>
      </c>
      <c r="AD155" s="184">
        <v>7</v>
      </c>
      <c r="AE155" s="182">
        <v>1</v>
      </c>
      <c r="AF155" s="183" t="str">
        <f t="shared" si="83"/>
        <v>35701</v>
      </c>
      <c r="AG155" s="187" t="str">
        <f>VLOOKUP('Presupuesto 2015'!AF155,'5. COG Guerrero '!$K$2:$L1345,2,FALSE)</f>
        <v>Mantenimiento y conservación de maquinaria y equipo</v>
      </c>
      <c r="AH155" s="184"/>
      <c r="AI155" s="188">
        <v>9000</v>
      </c>
      <c r="AJ155" s="193">
        <v>4350</v>
      </c>
      <c r="AK155" s="194"/>
      <c r="AL155" s="194">
        <v>4350</v>
      </c>
      <c r="AM155" s="194">
        <f t="shared" si="67"/>
        <v>0</v>
      </c>
      <c r="AN155" s="194">
        <f t="shared" ref="AN155:AN193" si="107">AI155/12</f>
        <v>750</v>
      </c>
      <c r="AO155" s="194"/>
      <c r="AP155" s="194"/>
      <c r="AQ155" s="194">
        <f t="shared" ref="AQ155:AQ216" si="108">AN155-AO155-AP155</f>
        <v>750</v>
      </c>
      <c r="AR155" s="194">
        <f t="shared" ref="AR155:AR193" si="109">AI155/12</f>
        <v>750</v>
      </c>
      <c r="AS155" s="194"/>
      <c r="AT155" s="194"/>
      <c r="AU155" s="194">
        <f t="shared" si="86"/>
        <v>750</v>
      </c>
      <c r="AV155" s="194">
        <f t="shared" si="99"/>
        <v>750</v>
      </c>
      <c r="AW155" s="194"/>
      <c r="AX155" s="194"/>
      <c r="AY155" s="194">
        <f t="shared" si="87"/>
        <v>750</v>
      </c>
      <c r="AZ155" s="194">
        <f t="shared" ref="AZ155:AZ193" si="110">AI155/12</f>
        <v>750</v>
      </c>
      <c r="BA155" s="194"/>
      <c r="BB155" s="194"/>
      <c r="BC155" s="194">
        <f t="shared" si="88"/>
        <v>750</v>
      </c>
      <c r="BD155" s="194">
        <f t="shared" si="100"/>
        <v>750</v>
      </c>
      <c r="BE155" s="194"/>
      <c r="BF155" s="194"/>
      <c r="BG155" s="194">
        <f t="shared" si="89"/>
        <v>750</v>
      </c>
      <c r="BH155" s="194">
        <f t="shared" si="101"/>
        <v>750</v>
      </c>
      <c r="BI155" s="194">
        <v>2842</v>
      </c>
      <c r="BJ155" s="194"/>
      <c r="BK155" s="194">
        <f t="shared" si="90"/>
        <v>-2092</v>
      </c>
      <c r="BL155" s="194">
        <v>150</v>
      </c>
      <c r="BM155" s="194">
        <v>1531.2</v>
      </c>
      <c r="BN155" s="194"/>
      <c r="BO155" s="194">
        <f t="shared" si="91"/>
        <v>-1381.2</v>
      </c>
      <c r="BP155" s="194">
        <v>0</v>
      </c>
      <c r="BQ155" s="194"/>
      <c r="BR155" s="194"/>
      <c r="BS155" s="194">
        <f t="shared" si="92"/>
        <v>0</v>
      </c>
      <c r="BT155" s="194">
        <v>0</v>
      </c>
      <c r="BU155" s="194"/>
      <c r="BV155" s="194"/>
      <c r="BW155" s="194">
        <f t="shared" si="93"/>
        <v>0</v>
      </c>
      <c r="BX155" s="194">
        <v>0</v>
      </c>
      <c r="BY155" s="194"/>
      <c r="BZ155" s="194"/>
      <c r="CA155" s="194">
        <f t="shared" si="94"/>
        <v>0</v>
      </c>
      <c r="CB155" s="194">
        <v>0</v>
      </c>
      <c r="CC155" s="194"/>
      <c r="CD155" s="194"/>
      <c r="CE155" s="194">
        <f t="shared" si="95"/>
        <v>0</v>
      </c>
      <c r="CF155" s="194">
        <f t="shared" si="96"/>
        <v>276.79999999999995</v>
      </c>
      <c r="CG155" s="169">
        <f t="shared" si="97"/>
        <v>9000</v>
      </c>
      <c r="CH155" s="169">
        <f t="shared" si="82"/>
        <v>-8723.2000000000007</v>
      </c>
      <c r="CJ155" s="169">
        <f t="shared" si="98"/>
        <v>6600</v>
      </c>
    </row>
    <row r="156" spans="1:88" hidden="1" x14ac:dyDescent="0.2">
      <c r="A156" s="5">
        <v>5101</v>
      </c>
      <c r="B156" s="5">
        <v>13</v>
      </c>
      <c r="C156" s="5">
        <v>1001</v>
      </c>
      <c r="D156" s="172">
        <v>2</v>
      </c>
      <c r="E156" s="172">
        <v>1</v>
      </c>
      <c r="F156" s="172">
        <v>1</v>
      </c>
      <c r="G156" s="172">
        <v>2</v>
      </c>
      <c r="H156" s="172">
        <v>3</v>
      </c>
      <c r="I156" s="173">
        <v>39</v>
      </c>
      <c r="J156" s="174" t="str">
        <f>VLOOKUP(CONCATENATE(D156,E156,F156,G156,H156,I156),'01. Administrativa'!$O$36:$P485,2,FALSE)</f>
        <v>Fideicomiso Guerrero Industrial</v>
      </c>
      <c r="K156" s="173"/>
      <c r="L156" s="175">
        <v>3</v>
      </c>
      <c r="M156" s="174" t="str">
        <f>VLOOKUP(CONCATENATE(L156),'02. Finalidad'!$O$3:$P$145,2,FALSE)</f>
        <v>DESARROLLO ECONÓMICO</v>
      </c>
      <c r="N156" s="175">
        <v>9</v>
      </c>
      <c r="O156" s="174" t="str">
        <f>VLOOKUP(CONCATENATE(L156,N156),'02. Finalidad'!$O$3:$P$145,2,FALSE)</f>
        <v>OTRAS INDUSTRIAS Y OTROS ASUNTOS ECONÓMICOS</v>
      </c>
      <c r="P156" s="175">
        <v>2</v>
      </c>
      <c r="Q156" s="174" t="str">
        <f>VLOOKUP(CONCATENATE(L156,N156,P156),'02. Finalidad'!$O$3:$P$145,2,FALSE)</f>
        <v>Otras Industrias</v>
      </c>
      <c r="R156" s="176">
        <v>1</v>
      </c>
      <c r="S156" s="174" t="str">
        <f>VLOOKUP('Presupuesto 2015'!R156,'03. Tipo Gasto'!$A$2:$B$4,2,FALSE)</f>
        <v>GASTO CORRIENTE</v>
      </c>
      <c r="T156" s="177">
        <v>2</v>
      </c>
      <c r="U156" s="174" t="str">
        <f>VLOOKUP('Presupuesto 2015'!T156,'04. Fuente Financiamiento'!$A$2:B$14,2,FALSE)</f>
        <v>SEFINA</v>
      </c>
      <c r="V156" s="178">
        <v>1</v>
      </c>
      <c r="W156" s="174" t="str">
        <f>VLOOKUP(CONCATENATE(V156),'06. Clasificación Programática'!$F$3:G$32,2,FALSE)</f>
        <v>SUBSIDIOS: SECTOR SOCIAL Y PRIVADO O ENTIDADES FEDERATIVAS Y MUNICIPIOS</v>
      </c>
      <c r="X156" s="178" t="s">
        <v>576</v>
      </c>
      <c r="Y156" s="174" t="str">
        <f>VLOOKUP(CONCATENATE(V156,X156),'06. Clasificación Programática'!$F$3:G$32,2,FALSE)</f>
        <v>Sujetos a Reglas de Operación</v>
      </c>
      <c r="Z156" s="179">
        <v>2</v>
      </c>
      <c r="AA156" s="174" t="str">
        <f>VLOOKUP('Presupuesto 2015'!Z156,'07. Proyectos de Inversión'!$A$2:$B$11,2,FALSE)</f>
        <v>Gastos de Operación del Ejercicio Fiscal 2015.</v>
      </c>
      <c r="AB156" s="184">
        <v>3</v>
      </c>
      <c r="AC156" s="185">
        <v>1</v>
      </c>
      <c r="AD156" s="184">
        <v>4</v>
      </c>
      <c r="AE156" s="182">
        <v>1</v>
      </c>
      <c r="AF156" s="183" t="str">
        <f t="shared" si="83"/>
        <v>31401</v>
      </c>
      <c r="AG156" s="187" t="str">
        <f>VLOOKUP('Presupuesto 2015'!AF156,'5. COG Guerrero '!$K$2:$L1345,2,FALSE)</f>
        <v>Telefonía tradicional</v>
      </c>
      <c r="AH156" s="184"/>
      <c r="AI156" s="188">
        <v>17576.75</v>
      </c>
      <c r="AJ156" s="193">
        <v>4412</v>
      </c>
      <c r="AK156" s="194">
        <v>2215</v>
      </c>
      <c r="AL156" s="194">
        <v>2197</v>
      </c>
      <c r="AM156" s="194">
        <f t="shared" si="67"/>
        <v>0</v>
      </c>
      <c r="AN156" s="194">
        <v>2156</v>
      </c>
      <c r="AO156" s="194"/>
      <c r="AP156" s="194">
        <v>2156</v>
      </c>
      <c r="AQ156" s="194">
        <f t="shared" si="108"/>
        <v>0</v>
      </c>
      <c r="AR156" s="194">
        <v>2102</v>
      </c>
      <c r="AS156" s="194"/>
      <c r="AT156" s="194">
        <v>2102</v>
      </c>
      <c r="AU156" s="194">
        <f t="shared" si="86"/>
        <v>0</v>
      </c>
      <c r="AV156" s="194">
        <v>1499</v>
      </c>
      <c r="AW156" s="194"/>
      <c r="AX156" s="194">
        <v>1499</v>
      </c>
      <c r="AY156" s="194">
        <f t="shared" si="87"/>
        <v>0</v>
      </c>
      <c r="AZ156" s="194">
        <v>1499.73</v>
      </c>
      <c r="BA156" s="194"/>
      <c r="BB156" s="194">
        <v>1499</v>
      </c>
      <c r="BC156" s="194">
        <f t="shared" si="88"/>
        <v>0.73000000000001819</v>
      </c>
      <c r="BD156" s="194">
        <v>1499.73</v>
      </c>
      <c r="BE156" s="194"/>
      <c r="BF156" s="194">
        <v>1499</v>
      </c>
      <c r="BG156" s="194">
        <f t="shared" si="89"/>
        <v>0.73000000000001819</v>
      </c>
      <c r="BH156" s="194">
        <f t="shared" si="101"/>
        <v>1464.7291666666667</v>
      </c>
      <c r="BI156" s="194"/>
      <c r="BJ156" s="194">
        <v>1499</v>
      </c>
      <c r="BK156" s="194">
        <f t="shared" si="90"/>
        <v>-34.270833333333258</v>
      </c>
      <c r="BL156" s="194">
        <f t="shared" si="102"/>
        <v>1464.7291666666667</v>
      </c>
      <c r="BM156" s="194">
        <v>2048</v>
      </c>
      <c r="BN156" s="194"/>
      <c r="BO156" s="194">
        <f t="shared" si="91"/>
        <v>-583.27083333333326</v>
      </c>
      <c r="BP156" s="194">
        <f t="shared" si="103"/>
        <v>1464.7291666666667</v>
      </c>
      <c r="BQ156" s="194">
        <v>1499</v>
      </c>
      <c r="BR156" s="194"/>
      <c r="BS156" s="194">
        <f t="shared" si="92"/>
        <v>-34.270833333333258</v>
      </c>
      <c r="BT156" s="194">
        <v>14.13</v>
      </c>
      <c r="BU156" s="194"/>
      <c r="BV156" s="194"/>
      <c r="BW156" s="194">
        <f t="shared" si="93"/>
        <v>14.13</v>
      </c>
      <c r="BX156" s="194">
        <v>0</v>
      </c>
      <c r="BY156" s="194"/>
      <c r="BZ156" s="194"/>
      <c r="CA156" s="194">
        <f t="shared" si="94"/>
        <v>0</v>
      </c>
      <c r="CB156" s="194">
        <v>0</v>
      </c>
      <c r="CC156" s="194"/>
      <c r="CD156" s="194"/>
      <c r="CE156" s="194">
        <f t="shared" si="95"/>
        <v>0</v>
      </c>
      <c r="CF156" s="194">
        <f t="shared" si="96"/>
        <v>-636.22249999999974</v>
      </c>
      <c r="CG156" s="169">
        <f t="shared" si="97"/>
        <v>17576.7775</v>
      </c>
      <c r="CH156" s="169">
        <f t="shared" si="82"/>
        <v>-18213</v>
      </c>
      <c r="CJ156" s="169">
        <f t="shared" si="98"/>
        <v>10169</v>
      </c>
    </row>
    <row r="157" spans="1:88" hidden="1" x14ac:dyDescent="0.2">
      <c r="D157" s="172">
        <v>2</v>
      </c>
      <c r="E157" s="172">
        <v>1</v>
      </c>
      <c r="F157" s="172">
        <v>1</v>
      </c>
      <c r="G157" s="172">
        <v>2</v>
      </c>
      <c r="H157" s="172">
        <v>3</v>
      </c>
      <c r="I157" s="173">
        <v>39</v>
      </c>
      <c r="J157" s="174" t="str">
        <f>VLOOKUP(CONCATENATE(D157,E157,F157,G157,H157,I157),'01. Administrativa'!$O$36:$P486,2,FALSE)</f>
        <v>Fideicomiso Guerrero Industrial</v>
      </c>
      <c r="K157" s="173"/>
      <c r="L157" s="175">
        <v>3</v>
      </c>
      <c r="M157" s="174" t="str">
        <f>VLOOKUP(CONCATENATE(L157),'02. Finalidad'!$O$3:$P$145,2,FALSE)</f>
        <v>DESARROLLO ECONÓMICO</v>
      </c>
      <c r="N157" s="175">
        <v>9</v>
      </c>
      <c r="O157" s="174" t="str">
        <f>VLOOKUP(CONCATENATE(L157,N157),'02. Finalidad'!$O$3:$P$145,2,FALSE)</f>
        <v>OTRAS INDUSTRIAS Y OTROS ASUNTOS ECONÓMICOS</v>
      </c>
      <c r="P157" s="175">
        <v>2</v>
      </c>
      <c r="Q157" s="174" t="str">
        <f>VLOOKUP(CONCATENATE(L157,N157,P157),'02. Finalidad'!$O$3:$P$145,2,FALSE)</f>
        <v>Otras Industrias</v>
      </c>
      <c r="R157" s="176">
        <v>1</v>
      </c>
      <c r="S157" s="174" t="str">
        <f>VLOOKUP('Presupuesto 2015'!R157,'03. Tipo Gasto'!$A$2:$B$4,2,FALSE)</f>
        <v>GASTO CORRIENTE</v>
      </c>
      <c r="T157" s="177">
        <v>2</v>
      </c>
      <c r="U157" s="174" t="str">
        <f>VLOOKUP('Presupuesto 2015'!T157,'04. Fuente Financiamiento'!$A$2:B$14,2,FALSE)</f>
        <v>SEFINA</v>
      </c>
      <c r="V157" s="178">
        <v>1</v>
      </c>
      <c r="W157" s="174" t="str">
        <f>VLOOKUP(CONCATENATE(V157),'06. Clasificación Programática'!$F$3:G$32,2,FALSE)</f>
        <v>SUBSIDIOS: SECTOR SOCIAL Y PRIVADO O ENTIDADES FEDERATIVAS Y MUNICIPIOS</v>
      </c>
      <c r="X157" s="178" t="s">
        <v>576</v>
      </c>
      <c r="Y157" s="174" t="str">
        <f>VLOOKUP(CONCATENATE(V157,X157),'06. Clasificación Programática'!$F$3:G$32,2,FALSE)</f>
        <v>Sujetos a Reglas de Operación</v>
      </c>
      <c r="Z157" s="179">
        <v>2</v>
      </c>
      <c r="AA157" s="174" t="str">
        <f>VLOOKUP('Presupuesto 2015'!Z157,'07. Proyectos de Inversión'!$A$2:$B$11,2,FALSE)</f>
        <v>Gastos de Operación del Ejercicio Fiscal 2015.</v>
      </c>
      <c r="AB157" s="184">
        <v>3</v>
      </c>
      <c r="AC157" s="185">
        <v>1</v>
      </c>
      <c r="AD157" s="184">
        <v>5</v>
      </c>
      <c r="AE157" s="182">
        <v>1</v>
      </c>
      <c r="AF157" s="183" t="str">
        <f t="shared" si="83"/>
        <v>31501</v>
      </c>
      <c r="AG157" s="187" t="str">
        <f>VLOOKUP('Presupuesto 2015'!AF157,'5. COG Guerrero '!$K$2:$L1346,2,FALSE)</f>
        <v>Telefonía celular</v>
      </c>
      <c r="AH157" s="184"/>
      <c r="AI157" s="188">
        <v>11717.83</v>
      </c>
      <c r="AJ157" s="193">
        <v>1303</v>
      </c>
      <c r="AK157" s="194"/>
      <c r="AL157" s="194">
        <v>1303</v>
      </c>
      <c r="AM157" s="194">
        <f t="shared" si="67"/>
        <v>0</v>
      </c>
      <c r="AN157" s="194">
        <v>1643</v>
      </c>
      <c r="AO157" s="194"/>
      <c r="AP157" s="194">
        <v>1643</v>
      </c>
      <c r="AQ157" s="194">
        <f t="shared" si="108"/>
        <v>0</v>
      </c>
      <c r="AR157" s="194">
        <v>1417</v>
      </c>
      <c r="AS157" s="194"/>
      <c r="AT157" s="194">
        <v>1417</v>
      </c>
      <c r="AU157" s="194">
        <f t="shared" si="86"/>
        <v>0</v>
      </c>
      <c r="AV157" s="194">
        <v>1131</v>
      </c>
      <c r="AW157" s="194"/>
      <c r="AX157" s="194">
        <v>1131</v>
      </c>
      <c r="AY157" s="194">
        <f t="shared" si="87"/>
        <v>0</v>
      </c>
      <c r="AZ157" s="194">
        <v>1410</v>
      </c>
      <c r="BA157" s="194"/>
      <c r="BB157" s="194">
        <v>1410</v>
      </c>
      <c r="BC157" s="194">
        <f t="shared" si="88"/>
        <v>0</v>
      </c>
      <c r="BD157" s="194">
        <v>1337</v>
      </c>
      <c r="BE157" s="194"/>
      <c r="BF157" s="194">
        <v>1337</v>
      </c>
      <c r="BG157" s="194">
        <f t="shared" si="89"/>
        <v>0</v>
      </c>
      <c r="BH157" s="194">
        <f t="shared" si="101"/>
        <v>976.48583333333329</v>
      </c>
      <c r="BI157" s="194"/>
      <c r="BJ157" s="194">
        <v>1351</v>
      </c>
      <c r="BK157" s="194">
        <f t="shared" si="90"/>
        <v>-374.51416666666671</v>
      </c>
      <c r="BL157" s="194">
        <f t="shared" si="102"/>
        <v>976.48583333333329</v>
      </c>
      <c r="BM157" s="194"/>
      <c r="BN157" s="194"/>
      <c r="BO157" s="194">
        <f t="shared" si="91"/>
        <v>976.48583333333329</v>
      </c>
      <c r="BP157" s="194">
        <f t="shared" si="103"/>
        <v>976.48583333333329</v>
      </c>
      <c r="BQ157" s="194"/>
      <c r="BR157" s="194"/>
      <c r="BS157" s="194">
        <f t="shared" si="92"/>
        <v>976.48583333333329</v>
      </c>
      <c r="BT157" s="194">
        <v>0</v>
      </c>
      <c r="BU157" s="194"/>
      <c r="BV157" s="194"/>
      <c r="BW157" s="194">
        <f t="shared" si="93"/>
        <v>0</v>
      </c>
      <c r="BX157" s="194">
        <v>547.37</v>
      </c>
      <c r="BY157" s="194"/>
      <c r="BZ157" s="194"/>
      <c r="CA157" s="194">
        <f t="shared" si="94"/>
        <v>547.37</v>
      </c>
      <c r="CB157" s="194">
        <v>0</v>
      </c>
      <c r="CC157" s="194"/>
      <c r="CD157" s="194"/>
      <c r="CE157" s="194">
        <f t="shared" si="95"/>
        <v>0</v>
      </c>
      <c r="CF157" s="194">
        <f t="shared" si="96"/>
        <v>2125.8274999999999</v>
      </c>
      <c r="CG157" s="169">
        <f t="shared" si="97"/>
        <v>11717.827500000003</v>
      </c>
      <c r="CH157" s="169">
        <f t="shared" si="82"/>
        <v>-9592.0000000000036</v>
      </c>
      <c r="CJ157" s="169">
        <f t="shared" si="98"/>
        <v>5494</v>
      </c>
    </row>
    <row r="158" spans="1:88" hidden="1" x14ac:dyDescent="0.2">
      <c r="D158" s="172">
        <v>2</v>
      </c>
      <c r="E158" s="172">
        <v>1</v>
      </c>
      <c r="F158" s="172">
        <v>1</v>
      </c>
      <c r="G158" s="172">
        <v>2</v>
      </c>
      <c r="H158" s="172">
        <v>3</v>
      </c>
      <c r="I158" s="173">
        <v>39</v>
      </c>
      <c r="J158" s="174" t="str">
        <f>VLOOKUP(CONCATENATE(D158,E158,F158,G158,H158,I158),'01. Administrativa'!$O$36:$P487,2,FALSE)</f>
        <v>Fideicomiso Guerrero Industrial</v>
      </c>
      <c r="K158" s="173"/>
      <c r="L158" s="175">
        <v>3</v>
      </c>
      <c r="M158" s="174" t="str">
        <f>VLOOKUP(CONCATENATE(L158),'02. Finalidad'!$O$3:$P$145,2,FALSE)</f>
        <v>DESARROLLO ECONÓMICO</v>
      </c>
      <c r="N158" s="175">
        <v>9</v>
      </c>
      <c r="O158" s="174" t="str">
        <f>VLOOKUP(CONCATENATE(L158,N158),'02. Finalidad'!$O$3:$P$145,2,FALSE)</f>
        <v>OTRAS INDUSTRIAS Y OTROS ASUNTOS ECONÓMICOS</v>
      </c>
      <c r="P158" s="175">
        <v>2</v>
      </c>
      <c r="Q158" s="174" t="str">
        <f>VLOOKUP(CONCATENATE(L158,N158,P158),'02. Finalidad'!$O$3:$P$145,2,FALSE)</f>
        <v>Otras Industrias</v>
      </c>
      <c r="R158" s="176">
        <v>1</v>
      </c>
      <c r="S158" s="174" t="str">
        <f>VLOOKUP('Presupuesto 2015'!R158,'03. Tipo Gasto'!$A$2:$B$4,2,FALSE)</f>
        <v>GASTO CORRIENTE</v>
      </c>
      <c r="T158" s="177">
        <v>2</v>
      </c>
      <c r="U158" s="174" t="str">
        <f>VLOOKUP('Presupuesto 2015'!T158,'04. Fuente Financiamiento'!$A$2:B$14,2,FALSE)</f>
        <v>SEFINA</v>
      </c>
      <c r="V158" s="178">
        <v>1</v>
      </c>
      <c r="W158" s="174" t="str">
        <f>VLOOKUP(CONCATENATE(V158),'06. Clasificación Programática'!$F$3:G$32,2,FALSE)</f>
        <v>SUBSIDIOS: SECTOR SOCIAL Y PRIVADO O ENTIDADES FEDERATIVAS Y MUNICIPIOS</v>
      </c>
      <c r="X158" s="178" t="s">
        <v>576</v>
      </c>
      <c r="Y158" s="174" t="str">
        <f>VLOOKUP(CONCATENATE(V158,X158),'06. Clasificación Programática'!$F$3:G$32,2,FALSE)</f>
        <v>Sujetos a Reglas de Operación</v>
      </c>
      <c r="Z158" s="179">
        <v>2</v>
      </c>
      <c r="AA158" s="174" t="str">
        <f>VLOOKUP('Presupuesto 2015'!Z158,'07. Proyectos de Inversión'!$A$2:$B$11,2,FALSE)</f>
        <v>Gastos de Operación del Ejercicio Fiscal 2015.</v>
      </c>
      <c r="AB158" s="184">
        <v>3</v>
      </c>
      <c r="AC158" s="185">
        <v>1</v>
      </c>
      <c r="AD158" s="184">
        <v>8</v>
      </c>
      <c r="AE158" s="182">
        <v>3</v>
      </c>
      <c r="AF158" s="183" t="str">
        <f t="shared" si="83"/>
        <v>31803</v>
      </c>
      <c r="AG158" s="187" t="str">
        <f>VLOOKUP('Presupuesto 2015'!AF158,'5. COG Guerrero '!$K$2:$L1347,2,FALSE)</f>
        <v>Mensajeria y Paqueteria</v>
      </c>
      <c r="AH158" s="184"/>
      <c r="AI158" s="188">
        <v>5858.92</v>
      </c>
      <c r="AJ158" s="193">
        <f t="shared" si="70"/>
        <v>488.24333333333334</v>
      </c>
      <c r="AK158" s="194"/>
      <c r="AL158" s="194">
        <v>272.54000000000002</v>
      </c>
      <c r="AM158" s="194">
        <f t="shared" ref="AM158:AM216" si="111">AJ158-AL158-AK158</f>
        <v>215.70333333333332</v>
      </c>
      <c r="AN158" s="194">
        <f t="shared" si="107"/>
        <v>488.24333333333334</v>
      </c>
      <c r="AO158" s="194"/>
      <c r="AP158" s="194"/>
      <c r="AQ158" s="194">
        <f t="shared" si="108"/>
        <v>488.24333333333334</v>
      </c>
      <c r="AR158" s="194">
        <f t="shared" si="109"/>
        <v>488.24333333333334</v>
      </c>
      <c r="AS158" s="194"/>
      <c r="AT158" s="194"/>
      <c r="AU158" s="194">
        <f t="shared" si="86"/>
        <v>488.24333333333334</v>
      </c>
      <c r="AV158" s="194">
        <f t="shared" si="99"/>
        <v>488.24333333333334</v>
      </c>
      <c r="AW158" s="194"/>
      <c r="AX158" s="194"/>
      <c r="AY158" s="194">
        <f t="shared" si="87"/>
        <v>488.24333333333334</v>
      </c>
      <c r="AZ158" s="194">
        <f t="shared" si="110"/>
        <v>488.24333333333334</v>
      </c>
      <c r="BA158" s="194"/>
      <c r="BB158" s="194"/>
      <c r="BC158" s="194">
        <f t="shared" si="88"/>
        <v>488.24333333333334</v>
      </c>
      <c r="BD158" s="194">
        <f t="shared" si="100"/>
        <v>488.24333333333334</v>
      </c>
      <c r="BE158" s="194">
        <v>356.29</v>
      </c>
      <c r="BF158" s="194">
        <v>41.07</v>
      </c>
      <c r="BG158" s="194">
        <f t="shared" si="89"/>
        <v>90.883333333333326</v>
      </c>
      <c r="BH158" s="194">
        <f t="shared" si="101"/>
        <v>488.24333333333334</v>
      </c>
      <c r="BI158" s="194"/>
      <c r="BJ158" s="194"/>
      <c r="BK158" s="194">
        <f t="shared" si="90"/>
        <v>488.24333333333334</v>
      </c>
      <c r="BL158" s="194">
        <f t="shared" si="102"/>
        <v>488.24333333333334</v>
      </c>
      <c r="BM158" s="194">
        <v>314.3</v>
      </c>
      <c r="BN158" s="194"/>
      <c r="BO158" s="194">
        <f t="shared" si="91"/>
        <v>173.94333333333333</v>
      </c>
      <c r="BP158" s="194">
        <f t="shared" si="103"/>
        <v>488.24333333333334</v>
      </c>
      <c r="BQ158" s="194"/>
      <c r="BR158" s="194"/>
      <c r="BS158" s="194">
        <f t="shared" si="92"/>
        <v>488.24333333333334</v>
      </c>
      <c r="BT158" s="194">
        <f t="shared" si="104"/>
        <v>488.24333333333334</v>
      </c>
      <c r="BU158" s="194"/>
      <c r="BV158" s="194"/>
      <c r="BW158" s="194">
        <f t="shared" si="93"/>
        <v>488.24333333333334</v>
      </c>
      <c r="BX158" s="194">
        <f t="shared" si="105"/>
        <v>488.24333333333334</v>
      </c>
      <c r="BY158" s="194"/>
      <c r="BZ158" s="194"/>
      <c r="CA158" s="194">
        <f t="shared" si="94"/>
        <v>488.24333333333334</v>
      </c>
      <c r="CB158" s="194">
        <f t="shared" si="106"/>
        <v>488.24333333333334</v>
      </c>
      <c r="CC158" s="194"/>
      <c r="CD158" s="194"/>
      <c r="CE158" s="194">
        <f t="shared" si="95"/>
        <v>488.24333333333334</v>
      </c>
      <c r="CF158" s="194">
        <f t="shared" si="96"/>
        <v>4874.7199999999993</v>
      </c>
      <c r="CG158" s="169">
        <f t="shared" si="97"/>
        <v>5858.9200000000019</v>
      </c>
      <c r="CH158" s="169">
        <f t="shared" si="82"/>
        <v>-984.20000000000255</v>
      </c>
      <c r="CJ158" s="169">
        <f t="shared" si="98"/>
        <v>1952.9733333333334</v>
      </c>
    </row>
    <row r="159" spans="1:88" hidden="1" x14ac:dyDescent="0.2">
      <c r="D159" s="172">
        <v>2</v>
      </c>
      <c r="E159" s="172">
        <v>1</v>
      </c>
      <c r="F159" s="172">
        <v>1</v>
      </c>
      <c r="G159" s="172">
        <v>2</v>
      </c>
      <c r="H159" s="172">
        <v>3</v>
      </c>
      <c r="I159" s="173">
        <v>39</v>
      </c>
      <c r="J159" s="174" t="str">
        <f>VLOOKUP(CONCATENATE(D159,E159,F159,G159,H159,I159),'01. Administrativa'!$O$36:$P488,2,FALSE)</f>
        <v>Fideicomiso Guerrero Industrial</v>
      </c>
      <c r="K159" s="173"/>
      <c r="L159" s="175">
        <v>3</v>
      </c>
      <c r="M159" s="174" t="str">
        <f>VLOOKUP(CONCATENATE(L159),'02. Finalidad'!$O$3:$P$145,2,FALSE)</f>
        <v>DESARROLLO ECONÓMICO</v>
      </c>
      <c r="N159" s="175">
        <v>9</v>
      </c>
      <c r="O159" s="174" t="str">
        <f>VLOOKUP(CONCATENATE(L159,N159),'02. Finalidad'!$O$3:$P$145,2,FALSE)</f>
        <v>OTRAS INDUSTRIAS Y OTROS ASUNTOS ECONÓMICOS</v>
      </c>
      <c r="P159" s="175">
        <v>2</v>
      </c>
      <c r="Q159" s="174" t="str">
        <f>VLOOKUP(CONCATENATE(L159,N159,P159),'02. Finalidad'!$O$3:$P$145,2,FALSE)</f>
        <v>Otras Industrias</v>
      </c>
      <c r="R159" s="176">
        <v>1</v>
      </c>
      <c r="S159" s="174" t="str">
        <f>VLOOKUP('Presupuesto 2015'!R159,'03. Tipo Gasto'!$A$2:$B$4,2,FALSE)</f>
        <v>GASTO CORRIENTE</v>
      </c>
      <c r="T159" s="177">
        <v>1</v>
      </c>
      <c r="U159" s="174" t="str">
        <f>VLOOKUP('Presupuesto 2015'!T159,'04. Fuente Financiamiento'!$A$2:B$14,2,FALSE)</f>
        <v>Recursos Propios</v>
      </c>
      <c r="V159" s="178">
        <v>1</v>
      </c>
      <c r="W159" s="174" t="str">
        <f>VLOOKUP(CONCATENATE(V159),'06. Clasificación Programática'!$F$3:G$32,2,FALSE)</f>
        <v>SUBSIDIOS: SECTOR SOCIAL Y PRIVADO O ENTIDADES FEDERATIVAS Y MUNICIPIOS</v>
      </c>
      <c r="X159" s="178" t="s">
        <v>576</v>
      </c>
      <c r="Y159" s="174" t="str">
        <f>VLOOKUP(CONCATENATE(V159,X159),'06. Clasificación Programática'!$F$3:G$32,2,FALSE)</f>
        <v>Sujetos a Reglas de Operación</v>
      </c>
      <c r="Z159" s="179">
        <v>2</v>
      </c>
      <c r="AA159" s="174" t="str">
        <f>VLOOKUP('Presupuesto 2015'!Z159,'07. Proyectos de Inversión'!$A$2:$B$11,2,FALSE)</f>
        <v>Gastos de Operación del Ejercicio Fiscal 2015.</v>
      </c>
      <c r="AB159" s="184">
        <v>3</v>
      </c>
      <c r="AC159" s="185">
        <v>5</v>
      </c>
      <c r="AD159" s="184">
        <v>1</v>
      </c>
      <c r="AE159" s="182">
        <v>1</v>
      </c>
      <c r="AF159" s="183" t="str">
        <f t="shared" si="83"/>
        <v>35101</v>
      </c>
      <c r="AG159" s="187" t="str">
        <f>VLOOKUP('Presupuesto 2015'!AF159,'5. COG Guerrero '!$K$2:$L1347,2,FALSE)</f>
        <v>De edificios Públicos y Oficinas para la Administración</v>
      </c>
      <c r="AH159" s="184"/>
      <c r="AI159" s="188">
        <v>55000</v>
      </c>
      <c r="AJ159" s="193">
        <v>6393.92</v>
      </c>
      <c r="AK159" s="194"/>
      <c r="AL159" s="194">
        <v>6393.92</v>
      </c>
      <c r="AM159" s="194">
        <f t="shared" si="111"/>
        <v>0</v>
      </c>
      <c r="AN159" s="194">
        <v>2772.74</v>
      </c>
      <c r="AO159" s="194"/>
      <c r="AP159" s="194"/>
      <c r="AQ159" s="194">
        <f t="shared" si="108"/>
        <v>2772.74</v>
      </c>
      <c r="AR159" s="194">
        <f t="shared" si="109"/>
        <v>4583.333333333333</v>
      </c>
      <c r="AS159" s="194"/>
      <c r="AT159" s="194"/>
      <c r="AU159" s="194">
        <f t="shared" si="86"/>
        <v>4583.333333333333</v>
      </c>
      <c r="AV159" s="194">
        <f t="shared" si="99"/>
        <v>4583.333333333333</v>
      </c>
      <c r="AW159" s="194"/>
      <c r="AX159" s="194">
        <v>290</v>
      </c>
      <c r="AY159" s="194">
        <f t="shared" si="87"/>
        <v>4293.333333333333</v>
      </c>
      <c r="AZ159" s="194">
        <f t="shared" si="110"/>
        <v>4583.333333333333</v>
      </c>
      <c r="BA159" s="194"/>
      <c r="BB159" s="194"/>
      <c r="BC159" s="194">
        <f t="shared" si="88"/>
        <v>4583.333333333333</v>
      </c>
      <c r="BD159" s="194">
        <f t="shared" si="100"/>
        <v>4583.333333333333</v>
      </c>
      <c r="BE159" s="194">
        <v>348</v>
      </c>
      <c r="BF159" s="194"/>
      <c r="BG159" s="194">
        <f t="shared" si="89"/>
        <v>4235.333333333333</v>
      </c>
      <c r="BH159" s="194">
        <f t="shared" si="101"/>
        <v>4583.333333333333</v>
      </c>
      <c r="BI159" s="194"/>
      <c r="BJ159" s="194"/>
      <c r="BK159" s="194">
        <f t="shared" si="90"/>
        <v>4583.333333333333</v>
      </c>
      <c r="BL159" s="194">
        <f t="shared" si="102"/>
        <v>4583.333333333333</v>
      </c>
      <c r="BM159" s="194">
        <v>2134.4</v>
      </c>
      <c r="BN159" s="194">
        <v>3201.6</v>
      </c>
      <c r="BO159" s="194">
        <f t="shared" si="91"/>
        <v>-752.66666666666697</v>
      </c>
      <c r="BP159" s="194">
        <f t="shared" si="103"/>
        <v>4583.333333333333</v>
      </c>
      <c r="BQ159" s="194"/>
      <c r="BR159" s="194"/>
      <c r="BS159" s="194">
        <f t="shared" si="92"/>
        <v>4583.333333333333</v>
      </c>
      <c r="BT159" s="194">
        <f t="shared" si="104"/>
        <v>4583.333333333333</v>
      </c>
      <c r="BU159" s="194"/>
      <c r="BV159" s="194"/>
      <c r="BW159" s="194">
        <f t="shared" si="93"/>
        <v>4583.333333333333</v>
      </c>
      <c r="BX159" s="194">
        <f t="shared" si="105"/>
        <v>4583.333333333333</v>
      </c>
      <c r="BY159" s="194"/>
      <c r="BZ159" s="194"/>
      <c r="CA159" s="194">
        <f t="shared" si="94"/>
        <v>4583.333333333333</v>
      </c>
      <c r="CB159" s="194">
        <f t="shared" si="106"/>
        <v>4583.333333333333</v>
      </c>
      <c r="CC159" s="194"/>
      <c r="CD159" s="194"/>
      <c r="CE159" s="194">
        <f t="shared" si="95"/>
        <v>4583.333333333333</v>
      </c>
      <c r="CF159" s="194">
        <f t="shared" si="96"/>
        <v>42632.073333333334</v>
      </c>
      <c r="CG159" s="169">
        <f t="shared" si="97"/>
        <v>54999.993333333339</v>
      </c>
      <c r="CH159" s="169">
        <f t="shared" si="82"/>
        <v>-12367.920000000006</v>
      </c>
      <c r="CJ159" s="169">
        <f t="shared" si="98"/>
        <v>18333.326666666664</v>
      </c>
    </row>
    <row r="160" spans="1:88" hidden="1" x14ac:dyDescent="0.2">
      <c r="D160" s="172">
        <v>2</v>
      </c>
      <c r="E160" s="172">
        <v>1</v>
      </c>
      <c r="F160" s="172">
        <v>1</v>
      </c>
      <c r="G160" s="172">
        <v>2</v>
      </c>
      <c r="H160" s="172">
        <v>3</v>
      </c>
      <c r="I160" s="173">
        <v>39</v>
      </c>
      <c r="J160" s="174" t="str">
        <f>VLOOKUP(CONCATENATE(D160,E160,F160,G160,H160,I160),'01. Administrativa'!$O$36:$P489,2,FALSE)</f>
        <v>Fideicomiso Guerrero Industrial</v>
      </c>
      <c r="K160" s="173"/>
      <c r="L160" s="175">
        <v>3</v>
      </c>
      <c r="M160" s="174" t="str">
        <f>VLOOKUP(CONCATENATE(L160),'02. Finalidad'!$O$3:$P$145,2,FALSE)</f>
        <v>DESARROLLO ECONÓMICO</v>
      </c>
      <c r="N160" s="175">
        <v>9</v>
      </c>
      <c r="O160" s="174" t="str">
        <f>VLOOKUP(CONCATENATE(L160,N160),'02. Finalidad'!$O$3:$P$145,2,FALSE)</f>
        <v>OTRAS INDUSTRIAS Y OTROS ASUNTOS ECONÓMICOS</v>
      </c>
      <c r="P160" s="175">
        <v>2</v>
      </c>
      <c r="Q160" s="174" t="str">
        <f>VLOOKUP(CONCATENATE(L160,N160,P160),'02. Finalidad'!$O$3:$P$145,2,FALSE)</f>
        <v>Otras Industrias</v>
      </c>
      <c r="R160" s="176">
        <v>1</v>
      </c>
      <c r="S160" s="174" t="str">
        <f>VLOOKUP('Presupuesto 2015'!R160,'03. Tipo Gasto'!$A$2:$B$4,2,FALSE)</f>
        <v>GASTO CORRIENTE</v>
      </c>
      <c r="T160" s="177">
        <v>2</v>
      </c>
      <c r="U160" s="174" t="str">
        <f>VLOOKUP('Presupuesto 2015'!T160,'04. Fuente Financiamiento'!$A$2:B$14,2,FALSE)</f>
        <v>SEFINA</v>
      </c>
      <c r="V160" s="178">
        <v>1</v>
      </c>
      <c r="W160" s="174" t="str">
        <f>VLOOKUP(CONCATENATE(V160),'06. Clasificación Programática'!$F$3:G$32,2,FALSE)</f>
        <v>SUBSIDIOS: SECTOR SOCIAL Y PRIVADO O ENTIDADES FEDERATIVAS Y MUNICIPIOS</v>
      </c>
      <c r="X160" s="178" t="s">
        <v>576</v>
      </c>
      <c r="Y160" s="174" t="str">
        <f>VLOOKUP(CONCATENATE(V160,X160),'06. Clasificación Programática'!$F$3:G$32,2,FALSE)</f>
        <v>Sujetos a Reglas de Operación</v>
      </c>
      <c r="Z160" s="179">
        <v>2</v>
      </c>
      <c r="AA160" s="174" t="str">
        <f>VLOOKUP('Presupuesto 2015'!Z160,'07. Proyectos de Inversión'!$A$2:$B$11,2,FALSE)</f>
        <v>Gastos de Operación del Ejercicio Fiscal 2015.</v>
      </c>
      <c r="AB160" s="184">
        <v>3</v>
      </c>
      <c r="AC160" s="185">
        <v>5</v>
      </c>
      <c r="AD160" s="184">
        <v>5</v>
      </c>
      <c r="AE160" s="182">
        <v>1</v>
      </c>
      <c r="AF160" s="183" t="str">
        <f t="shared" si="83"/>
        <v>35501</v>
      </c>
      <c r="AG160" s="187" t="str">
        <f>VLOOKUP('Presupuesto 2015'!AF160,'5. COG Guerrero '!$K$2:$L1348,2,FALSE)</f>
        <v>Reparación y Mantenimiento de Vehículos Terrestres</v>
      </c>
      <c r="AH160" s="184"/>
      <c r="AI160" s="188">
        <v>38082.949999999997</v>
      </c>
      <c r="AJ160" s="193">
        <v>5500.09</v>
      </c>
      <c r="AK160" s="194"/>
      <c r="AL160" s="194">
        <v>5500.09</v>
      </c>
      <c r="AM160" s="194">
        <f t="shared" si="111"/>
        <v>0</v>
      </c>
      <c r="AN160" s="194">
        <f t="shared" si="107"/>
        <v>3173.5791666666664</v>
      </c>
      <c r="AO160" s="194"/>
      <c r="AP160" s="194">
        <v>2700</v>
      </c>
      <c r="AQ160" s="194">
        <f t="shared" si="108"/>
        <v>473.57916666666642</v>
      </c>
      <c r="AR160" s="194">
        <v>250</v>
      </c>
      <c r="AS160" s="194"/>
      <c r="AT160" s="194">
        <v>250</v>
      </c>
      <c r="AU160" s="194">
        <f t="shared" si="86"/>
        <v>0</v>
      </c>
      <c r="AV160" s="194">
        <v>0</v>
      </c>
      <c r="AW160" s="194"/>
      <c r="AX160" s="194"/>
      <c r="AY160" s="194">
        <f t="shared" si="87"/>
        <v>0</v>
      </c>
      <c r="AZ160" s="194">
        <v>16464.97</v>
      </c>
      <c r="BA160" s="194">
        <v>16330.92</v>
      </c>
      <c r="BB160" s="194"/>
      <c r="BC160" s="194">
        <f t="shared" si="88"/>
        <v>134.05000000000109</v>
      </c>
      <c r="BD160" s="194">
        <f t="shared" si="100"/>
        <v>3173.5791666666664</v>
      </c>
      <c r="BE160" s="194">
        <v>348</v>
      </c>
      <c r="BF160" s="194"/>
      <c r="BG160" s="194">
        <f t="shared" si="89"/>
        <v>2825.5791666666664</v>
      </c>
      <c r="BH160" s="194">
        <f t="shared" si="101"/>
        <v>3173.5791666666664</v>
      </c>
      <c r="BI160" s="194">
        <v>5568</v>
      </c>
      <c r="BJ160" s="194"/>
      <c r="BK160" s="194">
        <f t="shared" si="90"/>
        <v>-2394.4208333333336</v>
      </c>
      <c r="BL160" s="194">
        <f t="shared" si="102"/>
        <v>3173.5791666666664</v>
      </c>
      <c r="BM160" s="194"/>
      <c r="BN160" s="194"/>
      <c r="BO160" s="194">
        <f t="shared" si="91"/>
        <v>3173.5791666666664</v>
      </c>
      <c r="BP160" s="194">
        <v>3173.58</v>
      </c>
      <c r="BQ160" s="194"/>
      <c r="BR160" s="194"/>
      <c r="BS160" s="194">
        <f t="shared" si="92"/>
        <v>3173.58</v>
      </c>
      <c r="BT160" s="194">
        <v>0</v>
      </c>
      <c r="BU160" s="194"/>
      <c r="BV160" s="194"/>
      <c r="BW160" s="194">
        <f t="shared" si="93"/>
        <v>0</v>
      </c>
      <c r="BX160" s="194">
        <v>0</v>
      </c>
      <c r="BY160" s="194"/>
      <c r="BZ160" s="194"/>
      <c r="CA160" s="194">
        <f t="shared" si="94"/>
        <v>0</v>
      </c>
      <c r="CB160" s="194">
        <v>0</v>
      </c>
      <c r="CC160" s="194"/>
      <c r="CD160" s="194"/>
      <c r="CE160" s="194">
        <f t="shared" si="95"/>
        <v>0</v>
      </c>
      <c r="CF160" s="194">
        <f t="shared" si="96"/>
        <v>7385.9466666666667</v>
      </c>
      <c r="CG160" s="169">
        <f t="shared" si="97"/>
        <v>38082.956666666665</v>
      </c>
      <c r="CH160" s="169">
        <f t="shared" si="82"/>
        <v>-30697.01</v>
      </c>
      <c r="CJ160" s="169">
        <f t="shared" si="98"/>
        <v>8923.6691666666666</v>
      </c>
    </row>
    <row r="161" spans="4:88" hidden="1" x14ac:dyDescent="0.2">
      <c r="D161" s="172">
        <v>2</v>
      </c>
      <c r="E161" s="172">
        <v>1</v>
      </c>
      <c r="F161" s="172">
        <v>1</v>
      </c>
      <c r="G161" s="172">
        <v>2</v>
      </c>
      <c r="H161" s="172">
        <v>3</v>
      </c>
      <c r="I161" s="173">
        <v>39</v>
      </c>
      <c r="J161" s="174" t="str">
        <f>VLOOKUP(CONCATENATE(D161,E161,F161,G161,H161,I161),'01. Administrativa'!$O$36:$P490,2,FALSE)</f>
        <v>Fideicomiso Guerrero Industrial</v>
      </c>
      <c r="K161" s="173"/>
      <c r="L161" s="175">
        <v>3</v>
      </c>
      <c r="M161" s="174" t="str">
        <f>VLOOKUP(CONCATENATE(L161),'02. Finalidad'!$O$3:$P$145,2,FALSE)</f>
        <v>DESARROLLO ECONÓMICO</v>
      </c>
      <c r="N161" s="175">
        <v>9</v>
      </c>
      <c r="O161" s="174" t="str">
        <f>VLOOKUP(CONCATENATE(L161,N161),'02. Finalidad'!$O$3:$P$145,2,FALSE)</f>
        <v>OTRAS INDUSTRIAS Y OTROS ASUNTOS ECONÓMICOS</v>
      </c>
      <c r="P161" s="175">
        <v>2</v>
      </c>
      <c r="Q161" s="174" t="str">
        <f>VLOOKUP(CONCATENATE(L161,N161,P161),'02. Finalidad'!$O$3:$P$145,2,FALSE)</f>
        <v>Otras Industrias</v>
      </c>
      <c r="R161" s="176">
        <v>1</v>
      </c>
      <c r="S161" s="174" t="str">
        <f>VLOOKUP('Presupuesto 2015'!R161,'03. Tipo Gasto'!$A$2:$B$4,2,FALSE)</f>
        <v>GASTO CORRIENTE</v>
      </c>
      <c r="T161" s="177">
        <v>2</v>
      </c>
      <c r="U161" s="174" t="str">
        <f>VLOOKUP('Presupuesto 2015'!T161,'04. Fuente Financiamiento'!$A$2:B$14,2,FALSE)</f>
        <v>SEFINA</v>
      </c>
      <c r="V161" s="178">
        <v>1</v>
      </c>
      <c r="W161" s="174" t="str">
        <f>VLOOKUP(CONCATENATE(V161),'06. Clasificación Programática'!$F$3:G$32,2,FALSE)</f>
        <v>SUBSIDIOS: SECTOR SOCIAL Y PRIVADO O ENTIDADES FEDERATIVAS Y MUNICIPIOS</v>
      </c>
      <c r="X161" s="178" t="s">
        <v>576</v>
      </c>
      <c r="Y161" s="174" t="str">
        <f>VLOOKUP(CONCATENATE(V161,X161),'06. Clasificación Programática'!$F$3:G$32,2,FALSE)</f>
        <v>Sujetos a Reglas de Operación</v>
      </c>
      <c r="Z161" s="179">
        <v>2</v>
      </c>
      <c r="AA161" s="174" t="str">
        <f>VLOOKUP('Presupuesto 2015'!Z161,'07. Proyectos de Inversión'!$A$2:$B$11,2,FALSE)</f>
        <v>Gastos de Operación del Ejercicio Fiscal 2015.</v>
      </c>
      <c r="AB161" s="184">
        <v>3</v>
      </c>
      <c r="AC161" s="185">
        <v>7</v>
      </c>
      <c r="AD161" s="184">
        <v>2</v>
      </c>
      <c r="AE161" s="182">
        <v>1</v>
      </c>
      <c r="AF161" s="183" t="str">
        <f t="shared" si="83"/>
        <v>37201</v>
      </c>
      <c r="AG161" s="187" t="str">
        <f>VLOOKUP('Presupuesto 2015'!AF161,'5. COG Guerrero '!$K$2:$L1349,2,FALSE)</f>
        <v xml:space="preserve">Pasajes Terrestres   </v>
      </c>
      <c r="AH161" s="184"/>
      <c r="AI161" s="188">
        <v>13435.66</v>
      </c>
      <c r="AJ161" s="193">
        <f t="shared" si="70"/>
        <v>1119.6383333333333</v>
      </c>
      <c r="AK161" s="194"/>
      <c r="AL161" s="194"/>
      <c r="AM161" s="194">
        <f t="shared" si="111"/>
        <v>1119.6383333333333</v>
      </c>
      <c r="AN161" s="194">
        <f t="shared" si="107"/>
        <v>1119.6383333333333</v>
      </c>
      <c r="AO161" s="194"/>
      <c r="AP161" s="194"/>
      <c r="AQ161" s="194">
        <f t="shared" si="108"/>
        <v>1119.6383333333333</v>
      </c>
      <c r="AR161" s="194">
        <f t="shared" si="109"/>
        <v>1119.6383333333333</v>
      </c>
      <c r="AS161" s="194">
        <v>18</v>
      </c>
      <c r="AT161" s="194">
        <v>468</v>
      </c>
      <c r="AU161" s="194">
        <f t="shared" si="86"/>
        <v>633.63833333333332</v>
      </c>
      <c r="AV161" s="194">
        <f t="shared" si="99"/>
        <v>1119.6383333333333</v>
      </c>
      <c r="AW161" s="194"/>
      <c r="AX161" s="194">
        <v>586</v>
      </c>
      <c r="AY161" s="194">
        <f t="shared" si="87"/>
        <v>533.63833333333332</v>
      </c>
      <c r="AZ161" s="194">
        <f t="shared" si="110"/>
        <v>1119.6383333333333</v>
      </c>
      <c r="BA161" s="194">
        <v>979.64</v>
      </c>
      <c r="BB161" s="194">
        <v>140</v>
      </c>
      <c r="BC161" s="194">
        <f t="shared" si="88"/>
        <v>-1.6666666666651508E-3</v>
      </c>
      <c r="BD161" s="194">
        <f t="shared" si="100"/>
        <v>1119.6383333333333</v>
      </c>
      <c r="BE161" s="194">
        <v>878</v>
      </c>
      <c r="BF161" s="194"/>
      <c r="BG161" s="194">
        <f t="shared" si="89"/>
        <v>241.63833333333332</v>
      </c>
      <c r="BH161" s="194">
        <f t="shared" si="101"/>
        <v>1119.6383333333333</v>
      </c>
      <c r="BI161" s="194">
        <v>374</v>
      </c>
      <c r="BJ161" s="194"/>
      <c r="BK161" s="194">
        <f t="shared" si="90"/>
        <v>745.63833333333332</v>
      </c>
      <c r="BL161" s="194">
        <f t="shared" si="102"/>
        <v>1119.6383333333333</v>
      </c>
      <c r="BM161" s="194">
        <v>56</v>
      </c>
      <c r="BN161" s="194"/>
      <c r="BO161" s="194">
        <f t="shared" si="91"/>
        <v>1063.6383333333333</v>
      </c>
      <c r="BP161" s="194">
        <f t="shared" si="103"/>
        <v>1119.6383333333333</v>
      </c>
      <c r="BQ161" s="194">
        <v>694</v>
      </c>
      <c r="BR161" s="194"/>
      <c r="BS161" s="194">
        <f t="shared" si="92"/>
        <v>425.63833333333332</v>
      </c>
      <c r="BT161" s="194">
        <f t="shared" si="104"/>
        <v>1119.6383333333333</v>
      </c>
      <c r="BU161" s="194"/>
      <c r="BV161" s="194"/>
      <c r="BW161" s="194">
        <f t="shared" si="93"/>
        <v>1119.6383333333333</v>
      </c>
      <c r="BX161" s="194">
        <f t="shared" si="105"/>
        <v>1119.6383333333333</v>
      </c>
      <c r="BY161" s="194"/>
      <c r="BZ161" s="194"/>
      <c r="CA161" s="194">
        <f t="shared" si="94"/>
        <v>1119.6383333333333</v>
      </c>
      <c r="CB161" s="194">
        <f t="shared" si="106"/>
        <v>1119.6383333333333</v>
      </c>
      <c r="CC161" s="194"/>
      <c r="CD161" s="194"/>
      <c r="CE161" s="194">
        <f t="shared" si="95"/>
        <v>1119.6383333333333</v>
      </c>
      <c r="CF161" s="194">
        <f t="shared" si="96"/>
        <v>9242.02</v>
      </c>
      <c r="CG161" s="169">
        <f t="shared" si="97"/>
        <v>13435.659999999996</v>
      </c>
      <c r="CH161" s="169">
        <f t="shared" si="82"/>
        <v>-4193.6399999999958</v>
      </c>
      <c r="CJ161" s="169">
        <f t="shared" si="98"/>
        <v>4478.5533333333333</v>
      </c>
    </row>
    <row r="162" spans="4:88" hidden="1" x14ac:dyDescent="0.2">
      <c r="D162" s="172">
        <v>2</v>
      </c>
      <c r="E162" s="172">
        <v>1</v>
      </c>
      <c r="F162" s="172">
        <v>1</v>
      </c>
      <c r="G162" s="172">
        <v>2</v>
      </c>
      <c r="H162" s="172">
        <v>3</v>
      </c>
      <c r="I162" s="173">
        <v>39</v>
      </c>
      <c r="J162" s="174" t="str">
        <f>VLOOKUP(CONCATENATE(D162,E162,F162,G162,H162,I162),'01. Administrativa'!$O$36:$P491,2,FALSE)</f>
        <v>Fideicomiso Guerrero Industrial</v>
      </c>
      <c r="K162" s="173"/>
      <c r="L162" s="175">
        <v>3</v>
      </c>
      <c r="M162" s="174" t="str">
        <f>VLOOKUP(CONCATENATE(L162),'02. Finalidad'!$O$3:$P$145,2,FALSE)</f>
        <v>DESARROLLO ECONÓMICO</v>
      </c>
      <c r="N162" s="175">
        <v>9</v>
      </c>
      <c r="O162" s="174" t="str">
        <f>VLOOKUP(CONCATENATE(L162,N162),'02. Finalidad'!$O$3:$P$145,2,FALSE)</f>
        <v>OTRAS INDUSTRIAS Y OTROS ASUNTOS ECONÓMICOS</v>
      </c>
      <c r="P162" s="175">
        <v>2</v>
      </c>
      <c r="Q162" s="174" t="str">
        <f>VLOOKUP(CONCATENATE(L162,N162,P162),'02. Finalidad'!$O$3:$P$145,2,FALSE)</f>
        <v>Otras Industrias</v>
      </c>
      <c r="R162" s="176">
        <v>1</v>
      </c>
      <c r="S162" s="174" t="str">
        <f>VLOOKUP('Presupuesto 2015'!R162,'03. Tipo Gasto'!$A$2:$B$4,2,FALSE)</f>
        <v>GASTO CORRIENTE</v>
      </c>
      <c r="T162" s="177">
        <v>2</v>
      </c>
      <c r="U162" s="174" t="str">
        <f>VLOOKUP('Presupuesto 2015'!T162,'04. Fuente Financiamiento'!$A$2:B$14,2,FALSE)</f>
        <v>SEFINA</v>
      </c>
      <c r="V162" s="178">
        <v>1</v>
      </c>
      <c r="W162" s="174" t="str">
        <f>VLOOKUP(CONCATENATE(V162),'06. Clasificación Programática'!$F$3:G$32,2,FALSE)</f>
        <v>SUBSIDIOS: SECTOR SOCIAL Y PRIVADO O ENTIDADES FEDERATIVAS Y MUNICIPIOS</v>
      </c>
      <c r="X162" s="178" t="s">
        <v>576</v>
      </c>
      <c r="Y162" s="174" t="str">
        <f>VLOOKUP(CONCATENATE(V162,X162),'06. Clasificación Programática'!$F$3:G$32,2,FALSE)</f>
        <v>Sujetos a Reglas de Operación</v>
      </c>
      <c r="Z162" s="179">
        <v>2</v>
      </c>
      <c r="AA162" s="174" t="str">
        <f>VLOOKUP('Presupuesto 2015'!Z162,'07. Proyectos de Inversión'!$A$2:$B$11,2,FALSE)</f>
        <v>Gastos de Operación del Ejercicio Fiscal 2015.</v>
      </c>
      <c r="AB162" s="184">
        <v>3</v>
      </c>
      <c r="AC162" s="185">
        <v>7</v>
      </c>
      <c r="AD162" s="184">
        <v>5</v>
      </c>
      <c r="AE162" s="182">
        <v>1</v>
      </c>
      <c r="AF162" s="183" t="str">
        <f t="shared" si="83"/>
        <v>37501</v>
      </c>
      <c r="AG162" s="187" t="str">
        <f>VLOOKUP('Presupuesto 2015'!AF162,'5. COG Guerrero '!$K$2:$L1350,2,FALSE)</f>
        <v>Alimentos Foraneos</v>
      </c>
      <c r="AH162" s="184"/>
      <c r="AI162" s="188">
        <v>8788.3700000000008</v>
      </c>
      <c r="AJ162" s="193">
        <v>256.72000000000003</v>
      </c>
      <c r="AK162" s="194"/>
      <c r="AL162" s="194"/>
      <c r="AM162" s="194">
        <f t="shared" si="111"/>
        <v>256.72000000000003</v>
      </c>
      <c r="AN162" s="194">
        <v>1208</v>
      </c>
      <c r="AO162" s="194"/>
      <c r="AP162" s="194">
        <v>1208</v>
      </c>
      <c r="AQ162" s="194">
        <f t="shared" si="108"/>
        <v>0</v>
      </c>
      <c r="AR162" s="194">
        <f t="shared" si="109"/>
        <v>732.36416666666673</v>
      </c>
      <c r="AS162" s="194"/>
      <c r="AT162" s="194">
        <v>600</v>
      </c>
      <c r="AU162" s="194">
        <f t="shared" si="86"/>
        <v>132.36416666666673</v>
      </c>
      <c r="AV162" s="194">
        <f t="shared" si="99"/>
        <v>732.36416666666673</v>
      </c>
      <c r="AW162" s="194"/>
      <c r="AX162" s="194">
        <v>335</v>
      </c>
      <c r="AY162" s="194">
        <f t="shared" si="87"/>
        <v>397.36416666666673</v>
      </c>
      <c r="AZ162" s="194">
        <f t="shared" si="110"/>
        <v>732.36416666666673</v>
      </c>
      <c r="BA162" s="194">
        <v>630.96</v>
      </c>
      <c r="BB162" s="194"/>
      <c r="BC162" s="194">
        <f t="shared" si="88"/>
        <v>101.4041666666667</v>
      </c>
      <c r="BD162" s="194">
        <f t="shared" si="100"/>
        <v>732.36416666666673</v>
      </c>
      <c r="BE162" s="194"/>
      <c r="BF162" s="194"/>
      <c r="BG162" s="194">
        <f t="shared" si="89"/>
        <v>732.36416666666673</v>
      </c>
      <c r="BH162" s="194">
        <f t="shared" si="101"/>
        <v>732.36416666666673</v>
      </c>
      <c r="BI162" s="194"/>
      <c r="BJ162" s="194"/>
      <c r="BK162" s="194">
        <f t="shared" si="90"/>
        <v>732.36416666666673</v>
      </c>
      <c r="BL162" s="194">
        <f t="shared" si="102"/>
        <v>732.36416666666673</v>
      </c>
      <c r="BM162" s="194">
        <v>1703.51</v>
      </c>
      <c r="BN162" s="194"/>
      <c r="BO162" s="194">
        <f t="shared" si="91"/>
        <v>-971.14583333333326</v>
      </c>
      <c r="BP162" s="194">
        <f t="shared" si="103"/>
        <v>732.36416666666673</v>
      </c>
      <c r="BQ162" s="194"/>
      <c r="BR162" s="194"/>
      <c r="BS162" s="194">
        <f t="shared" si="92"/>
        <v>732.36416666666673</v>
      </c>
      <c r="BT162" s="194">
        <f t="shared" si="104"/>
        <v>732.36416666666673</v>
      </c>
      <c r="BU162" s="194"/>
      <c r="BV162" s="194"/>
      <c r="BW162" s="194">
        <f t="shared" si="93"/>
        <v>732.36416666666673</v>
      </c>
      <c r="BX162" s="194">
        <f t="shared" si="105"/>
        <v>732.36416666666673</v>
      </c>
      <c r="BY162" s="194"/>
      <c r="BZ162" s="194"/>
      <c r="CA162" s="194">
        <f t="shared" si="94"/>
        <v>732.36416666666673</v>
      </c>
      <c r="CB162" s="194">
        <f t="shared" si="106"/>
        <v>732.36416666666673</v>
      </c>
      <c r="CC162" s="194"/>
      <c r="CD162" s="194"/>
      <c r="CE162" s="194">
        <f t="shared" si="95"/>
        <v>732.36416666666673</v>
      </c>
      <c r="CF162" s="194">
        <f t="shared" si="96"/>
        <v>4310.8916666666664</v>
      </c>
      <c r="CG162" s="169">
        <f t="shared" si="97"/>
        <v>8788.361666666664</v>
      </c>
      <c r="CH162" s="169">
        <f t="shared" si="82"/>
        <v>-4477.4699999999975</v>
      </c>
      <c r="CJ162" s="169">
        <f t="shared" si="98"/>
        <v>2929.4483333333333</v>
      </c>
    </row>
    <row r="163" spans="4:88" hidden="1" x14ac:dyDescent="0.2">
      <c r="D163" s="172">
        <v>2</v>
      </c>
      <c r="E163" s="172">
        <v>1</v>
      </c>
      <c r="F163" s="172">
        <v>1</v>
      </c>
      <c r="G163" s="172">
        <v>2</v>
      </c>
      <c r="H163" s="172">
        <v>3</v>
      </c>
      <c r="I163" s="173">
        <v>39</v>
      </c>
      <c r="J163" s="174" t="str">
        <f>VLOOKUP(CONCATENATE(D163,E163,F163,G163,H163,I163),'01. Administrativa'!$O$36:$P492,2,FALSE)</f>
        <v>Fideicomiso Guerrero Industrial</v>
      </c>
      <c r="K163" s="173"/>
      <c r="L163" s="175">
        <v>3</v>
      </c>
      <c r="M163" s="174" t="str">
        <f>VLOOKUP(CONCATENATE(L163),'02. Finalidad'!$O$3:$P$145,2,FALSE)</f>
        <v>DESARROLLO ECONÓMICO</v>
      </c>
      <c r="N163" s="175">
        <v>9</v>
      </c>
      <c r="O163" s="174" t="str">
        <f>VLOOKUP(CONCATENATE(L163,N163),'02. Finalidad'!$O$3:$P$145,2,FALSE)</f>
        <v>OTRAS INDUSTRIAS Y OTROS ASUNTOS ECONÓMICOS</v>
      </c>
      <c r="P163" s="175">
        <v>2</v>
      </c>
      <c r="Q163" s="174" t="str">
        <f>VLOOKUP(CONCATENATE(L163,N163,P163),'02. Finalidad'!$O$3:$P$145,2,FALSE)</f>
        <v>Otras Industrias</v>
      </c>
      <c r="R163" s="176">
        <v>1</v>
      </c>
      <c r="S163" s="174" t="str">
        <f>VLOOKUP('Presupuesto 2015'!R163,'03. Tipo Gasto'!$A$2:$B$4,2,FALSE)</f>
        <v>GASTO CORRIENTE</v>
      </c>
      <c r="T163" s="177">
        <v>2</v>
      </c>
      <c r="U163" s="174" t="str">
        <f>VLOOKUP('Presupuesto 2015'!T163,'04. Fuente Financiamiento'!$A$2:B$14,2,FALSE)</f>
        <v>SEFINA</v>
      </c>
      <c r="V163" s="178">
        <v>1</v>
      </c>
      <c r="W163" s="174" t="str">
        <f>VLOOKUP(CONCATENATE(V163),'06. Clasificación Programática'!$F$3:G$32,2,FALSE)</f>
        <v>SUBSIDIOS: SECTOR SOCIAL Y PRIVADO O ENTIDADES FEDERATIVAS Y MUNICIPIOS</v>
      </c>
      <c r="X163" s="178" t="s">
        <v>576</v>
      </c>
      <c r="Y163" s="174" t="str">
        <f>VLOOKUP(CONCATENATE(V163,X163),'06. Clasificación Programática'!$F$3:G$32,2,FALSE)</f>
        <v>Sujetos a Reglas de Operación</v>
      </c>
      <c r="Z163" s="179">
        <v>2</v>
      </c>
      <c r="AA163" s="174" t="str">
        <f>VLOOKUP('Presupuesto 2015'!Z163,'07. Proyectos de Inversión'!$A$2:$B$11,2,FALSE)</f>
        <v>Gastos de Operación del Ejercicio Fiscal 2015.</v>
      </c>
      <c r="AB163" s="184">
        <v>3</v>
      </c>
      <c r="AC163" s="185">
        <v>7</v>
      </c>
      <c r="AD163" s="184">
        <v>5</v>
      </c>
      <c r="AE163" s="182">
        <v>2</v>
      </c>
      <c r="AF163" s="183" t="str">
        <f t="shared" si="83"/>
        <v>37502</v>
      </c>
      <c r="AG163" s="187" t="str">
        <f>VLOOKUP('Presupuesto 2015'!AF163,'5. COG Guerrero '!$K$2:$L1351,2,FALSE)</f>
        <v>Hospedaje</v>
      </c>
      <c r="AH163" s="184"/>
      <c r="AI163" s="188">
        <v>2929.46</v>
      </c>
      <c r="AJ163" s="193">
        <f t="shared" si="70"/>
        <v>244.12166666666667</v>
      </c>
      <c r="AK163" s="194"/>
      <c r="AL163" s="194"/>
      <c r="AM163" s="194">
        <f t="shared" si="111"/>
        <v>244.12166666666667</v>
      </c>
      <c r="AN163" s="194">
        <f t="shared" si="107"/>
        <v>244.12166666666667</v>
      </c>
      <c r="AO163" s="194"/>
      <c r="AP163" s="194"/>
      <c r="AQ163" s="194">
        <f t="shared" si="108"/>
        <v>244.12166666666667</v>
      </c>
      <c r="AR163" s="194">
        <f t="shared" si="109"/>
        <v>244.12166666666667</v>
      </c>
      <c r="AS163" s="194"/>
      <c r="AT163" s="194"/>
      <c r="AU163" s="194">
        <f t="shared" si="86"/>
        <v>244.12166666666667</v>
      </c>
      <c r="AV163" s="194">
        <f t="shared" si="99"/>
        <v>244.12166666666667</v>
      </c>
      <c r="AW163" s="194"/>
      <c r="AX163" s="194"/>
      <c r="AY163" s="194">
        <f t="shared" si="87"/>
        <v>244.12166666666667</v>
      </c>
      <c r="AZ163" s="194">
        <f t="shared" si="110"/>
        <v>244.12166666666667</v>
      </c>
      <c r="BA163" s="194"/>
      <c r="BB163" s="194"/>
      <c r="BC163" s="194">
        <f t="shared" si="88"/>
        <v>244.12166666666667</v>
      </c>
      <c r="BD163" s="194">
        <f t="shared" si="100"/>
        <v>244.12166666666667</v>
      </c>
      <c r="BE163" s="194"/>
      <c r="BF163" s="194"/>
      <c r="BG163" s="194">
        <f t="shared" si="89"/>
        <v>244.12166666666667</v>
      </c>
      <c r="BH163" s="194">
        <f t="shared" si="101"/>
        <v>244.12166666666667</v>
      </c>
      <c r="BI163" s="194"/>
      <c r="BJ163" s="194"/>
      <c r="BK163" s="194">
        <f t="shared" si="90"/>
        <v>244.12166666666667</v>
      </c>
      <c r="BL163" s="194">
        <f t="shared" si="102"/>
        <v>244.12166666666667</v>
      </c>
      <c r="BM163" s="194"/>
      <c r="BN163" s="194"/>
      <c r="BO163" s="194">
        <f t="shared" si="91"/>
        <v>244.12166666666667</v>
      </c>
      <c r="BP163" s="194">
        <f t="shared" si="103"/>
        <v>244.12166666666667</v>
      </c>
      <c r="BQ163" s="194"/>
      <c r="BR163" s="194"/>
      <c r="BS163" s="194">
        <f t="shared" si="92"/>
        <v>244.12166666666667</v>
      </c>
      <c r="BT163" s="194">
        <f t="shared" si="104"/>
        <v>244.12166666666667</v>
      </c>
      <c r="BU163" s="194"/>
      <c r="BV163" s="194"/>
      <c r="BW163" s="194">
        <f t="shared" si="93"/>
        <v>244.12166666666667</v>
      </c>
      <c r="BX163" s="194">
        <f t="shared" si="105"/>
        <v>244.12166666666667</v>
      </c>
      <c r="BY163" s="194"/>
      <c r="BZ163" s="194"/>
      <c r="CA163" s="194">
        <f t="shared" si="94"/>
        <v>244.12166666666667</v>
      </c>
      <c r="CB163" s="194">
        <f t="shared" si="106"/>
        <v>244.12166666666667</v>
      </c>
      <c r="CC163" s="194"/>
      <c r="CD163" s="194"/>
      <c r="CE163" s="194">
        <f t="shared" si="95"/>
        <v>244.12166666666667</v>
      </c>
      <c r="CF163" s="194">
        <f t="shared" si="96"/>
        <v>2929.4600000000009</v>
      </c>
      <c r="CG163" s="169">
        <f t="shared" si="97"/>
        <v>2929.4600000000009</v>
      </c>
      <c r="CH163" s="169">
        <f t="shared" si="82"/>
        <v>0</v>
      </c>
      <c r="CJ163" s="169">
        <f t="shared" si="98"/>
        <v>976.48666666666668</v>
      </c>
    </row>
    <row r="164" spans="4:88" hidden="1" x14ac:dyDescent="0.2">
      <c r="D164" s="172">
        <v>2</v>
      </c>
      <c r="E164" s="172">
        <v>1</v>
      </c>
      <c r="F164" s="172">
        <v>1</v>
      </c>
      <c r="G164" s="172">
        <v>2</v>
      </c>
      <c r="H164" s="172">
        <v>3</v>
      </c>
      <c r="I164" s="173">
        <v>39</v>
      </c>
      <c r="J164" s="174" t="str">
        <f>VLOOKUP(CONCATENATE(D164,E164,F164,G164,H164,I164),'01. Administrativa'!$O$36:$P493,2,FALSE)</f>
        <v>Fideicomiso Guerrero Industrial</v>
      </c>
      <c r="K164" s="173"/>
      <c r="L164" s="175">
        <v>3</v>
      </c>
      <c r="M164" s="174" t="str">
        <f>VLOOKUP(CONCATENATE(L164),'02. Finalidad'!$O$3:$P$145,2,FALSE)</f>
        <v>DESARROLLO ECONÓMICO</v>
      </c>
      <c r="N164" s="175">
        <v>9</v>
      </c>
      <c r="O164" s="174" t="str">
        <f>VLOOKUP(CONCATENATE(L164,N164),'02. Finalidad'!$O$3:$P$145,2,FALSE)</f>
        <v>OTRAS INDUSTRIAS Y OTROS ASUNTOS ECONÓMICOS</v>
      </c>
      <c r="P164" s="175">
        <v>2</v>
      </c>
      <c r="Q164" s="174" t="str">
        <f>VLOOKUP(CONCATENATE(L164,N164,P164),'02. Finalidad'!$O$3:$P$145,2,FALSE)</f>
        <v>Otras Industrias</v>
      </c>
      <c r="R164" s="176">
        <v>1</v>
      </c>
      <c r="S164" s="174" t="str">
        <f>VLOOKUP('Presupuesto 2015'!R164,'03. Tipo Gasto'!$A$2:$B$4,2,FALSE)</f>
        <v>GASTO CORRIENTE</v>
      </c>
      <c r="T164" s="177">
        <v>2</v>
      </c>
      <c r="U164" s="174" t="str">
        <f>VLOOKUP('Presupuesto 2015'!T164,'04. Fuente Financiamiento'!$A$2:B$14,2,FALSE)</f>
        <v>SEFINA</v>
      </c>
      <c r="V164" s="178">
        <v>1</v>
      </c>
      <c r="W164" s="174" t="str">
        <f>VLOOKUP(CONCATENATE(V164),'06. Clasificación Programática'!$F$3:G$32,2,FALSE)</f>
        <v>SUBSIDIOS: SECTOR SOCIAL Y PRIVADO O ENTIDADES FEDERATIVAS Y MUNICIPIOS</v>
      </c>
      <c r="X164" s="178" t="s">
        <v>576</v>
      </c>
      <c r="Y164" s="174" t="str">
        <f>VLOOKUP(CONCATENATE(V164,X164),'06. Clasificación Programática'!$F$3:G$32,2,FALSE)</f>
        <v>Sujetos a Reglas de Operación</v>
      </c>
      <c r="Z164" s="179">
        <v>2</v>
      </c>
      <c r="AA164" s="174" t="str">
        <f>VLOOKUP('Presupuesto 2015'!Z164,'07. Proyectos de Inversión'!$A$2:$B$11,2,FALSE)</f>
        <v>Gastos de Operación del Ejercicio Fiscal 2015.</v>
      </c>
      <c r="AB164" s="184">
        <v>3</v>
      </c>
      <c r="AC164" s="185">
        <v>7</v>
      </c>
      <c r="AD164" s="184">
        <v>5</v>
      </c>
      <c r="AE164" s="182">
        <v>3</v>
      </c>
      <c r="AF164" s="183" t="str">
        <f t="shared" si="83"/>
        <v>37503</v>
      </c>
      <c r="AG164" s="187" t="str">
        <f>VLOOKUP('Presupuesto 2015'!AF164,'5. COG Guerrero '!$K$2:$L1352,2,FALSE)</f>
        <v>Arrendamiento de vehículos</v>
      </c>
      <c r="AH164" s="184"/>
      <c r="AI164" s="188">
        <v>2929.46</v>
      </c>
      <c r="AJ164" s="193">
        <f t="shared" si="70"/>
        <v>244.12166666666667</v>
      </c>
      <c r="AK164" s="194"/>
      <c r="AL164" s="194"/>
      <c r="AM164" s="194">
        <f t="shared" si="111"/>
        <v>244.12166666666667</v>
      </c>
      <c r="AN164" s="194">
        <f t="shared" si="107"/>
        <v>244.12166666666667</v>
      </c>
      <c r="AO164" s="194"/>
      <c r="AP164" s="194"/>
      <c r="AQ164" s="194">
        <f t="shared" si="108"/>
        <v>244.12166666666667</v>
      </c>
      <c r="AR164" s="194">
        <f t="shared" si="109"/>
        <v>244.12166666666667</v>
      </c>
      <c r="AS164" s="194"/>
      <c r="AT164" s="194"/>
      <c r="AU164" s="194">
        <f t="shared" si="86"/>
        <v>244.12166666666667</v>
      </c>
      <c r="AV164" s="194">
        <f t="shared" si="99"/>
        <v>244.12166666666667</v>
      </c>
      <c r="AW164" s="194"/>
      <c r="AX164" s="194"/>
      <c r="AY164" s="194">
        <f t="shared" si="87"/>
        <v>244.12166666666667</v>
      </c>
      <c r="AZ164" s="194">
        <f t="shared" si="110"/>
        <v>244.12166666666667</v>
      </c>
      <c r="BA164" s="194"/>
      <c r="BB164" s="194"/>
      <c r="BC164" s="194">
        <f t="shared" si="88"/>
        <v>244.12166666666667</v>
      </c>
      <c r="BD164" s="194">
        <f t="shared" si="100"/>
        <v>244.12166666666667</v>
      </c>
      <c r="BE164" s="194"/>
      <c r="BF164" s="194"/>
      <c r="BG164" s="194">
        <f t="shared" si="89"/>
        <v>244.12166666666667</v>
      </c>
      <c r="BH164" s="194">
        <f t="shared" si="101"/>
        <v>244.12166666666667</v>
      </c>
      <c r="BI164" s="194"/>
      <c r="BJ164" s="194"/>
      <c r="BK164" s="194">
        <f t="shared" si="90"/>
        <v>244.12166666666667</v>
      </c>
      <c r="BL164" s="194">
        <f t="shared" si="102"/>
        <v>244.12166666666667</v>
      </c>
      <c r="BM164" s="194"/>
      <c r="BN164" s="194"/>
      <c r="BO164" s="194">
        <f t="shared" si="91"/>
        <v>244.12166666666667</v>
      </c>
      <c r="BP164" s="194">
        <f t="shared" si="103"/>
        <v>244.12166666666667</v>
      </c>
      <c r="BQ164" s="194"/>
      <c r="BR164" s="194"/>
      <c r="BS164" s="194">
        <f t="shared" si="92"/>
        <v>244.12166666666667</v>
      </c>
      <c r="BT164" s="194">
        <f t="shared" si="104"/>
        <v>244.12166666666667</v>
      </c>
      <c r="BU164" s="194"/>
      <c r="BV164" s="194"/>
      <c r="BW164" s="194">
        <f t="shared" si="93"/>
        <v>244.12166666666667</v>
      </c>
      <c r="BX164" s="194">
        <f t="shared" si="105"/>
        <v>244.12166666666667</v>
      </c>
      <c r="BY164" s="194"/>
      <c r="BZ164" s="194"/>
      <c r="CA164" s="194">
        <f t="shared" si="94"/>
        <v>244.12166666666667</v>
      </c>
      <c r="CB164" s="194">
        <f t="shared" si="106"/>
        <v>244.12166666666667</v>
      </c>
      <c r="CC164" s="194"/>
      <c r="CD164" s="194"/>
      <c r="CE164" s="194">
        <f t="shared" si="95"/>
        <v>244.12166666666667</v>
      </c>
      <c r="CF164" s="194">
        <f t="shared" si="96"/>
        <v>2929.4600000000009</v>
      </c>
      <c r="CG164" s="169">
        <f t="shared" si="97"/>
        <v>2929.4600000000009</v>
      </c>
      <c r="CH164" s="169">
        <f t="shared" si="82"/>
        <v>0</v>
      </c>
      <c r="CJ164" s="169">
        <f t="shared" si="98"/>
        <v>976.48666666666668</v>
      </c>
    </row>
    <row r="165" spans="4:88" hidden="1" x14ac:dyDescent="0.2">
      <c r="D165" s="172">
        <v>2</v>
      </c>
      <c r="E165" s="172">
        <v>1</v>
      </c>
      <c r="F165" s="172">
        <v>1</v>
      </c>
      <c r="G165" s="172">
        <v>2</v>
      </c>
      <c r="H165" s="172">
        <v>3</v>
      </c>
      <c r="I165" s="173">
        <v>39</v>
      </c>
      <c r="J165" s="174" t="str">
        <f>VLOOKUP(CONCATENATE(D165,E165,F165,G165,H165,I165),'01. Administrativa'!$O$36:$P494,2,FALSE)</f>
        <v>Fideicomiso Guerrero Industrial</v>
      </c>
      <c r="K165" s="173"/>
      <c r="L165" s="175">
        <v>3</v>
      </c>
      <c r="M165" s="174" t="str">
        <f>VLOOKUP(CONCATENATE(L165),'02. Finalidad'!$O$3:$P$145,2,FALSE)</f>
        <v>DESARROLLO ECONÓMICO</v>
      </c>
      <c r="N165" s="175">
        <v>9</v>
      </c>
      <c r="O165" s="174" t="str">
        <f>VLOOKUP(CONCATENATE(L165,N165),'02. Finalidad'!$O$3:$P$145,2,FALSE)</f>
        <v>OTRAS INDUSTRIAS Y OTROS ASUNTOS ECONÓMICOS</v>
      </c>
      <c r="P165" s="175">
        <v>2</v>
      </c>
      <c r="Q165" s="174" t="str">
        <f>VLOOKUP(CONCATENATE(L165,N165,P165),'02. Finalidad'!$O$3:$P$145,2,FALSE)</f>
        <v>Otras Industrias</v>
      </c>
      <c r="R165" s="176">
        <v>1</v>
      </c>
      <c r="S165" s="174" t="str">
        <f>VLOOKUP('Presupuesto 2015'!R165,'03. Tipo Gasto'!$A$2:$B$4,2,FALSE)</f>
        <v>GASTO CORRIENTE</v>
      </c>
      <c r="T165" s="177">
        <v>2</v>
      </c>
      <c r="U165" s="174" t="str">
        <f>VLOOKUP('Presupuesto 2015'!T165,'04. Fuente Financiamiento'!$A$2:B$14,2,FALSE)</f>
        <v>SEFINA</v>
      </c>
      <c r="V165" s="178">
        <v>1</v>
      </c>
      <c r="W165" s="174" t="str">
        <f>VLOOKUP(CONCATENATE(V165),'06. Clasificación Programática'!$F$3:G$32,2,FALSE)</f>
        <v>SUBSIDIOS: SECTOR SOCIAL Y PRIVADO O ENTIDADES FEDERATIVAS Y MUNICIPIOS</v>
      </c>
      <c r="X165" s="178" t="s">
        <v>576</v>
      </c>
      <c r="Y165" s="174" t="str">
        <f>VLOOKUP(CONCATENATE(V165,X165),'06. Clasificación Programática'!$F$3:G$32,2,FALSE)</f>
        <v>Sujetos a Reglas de Operación</v>
      </c>
      <c r="Z165" s="179">
        <v>2</v>
      </c>
      <c r="AA165" s="174" t="str">
        <f>VLOOKUP('Presupuesto 2015'!Z165,'07. Proyectos de Inversión'!$A$2:$B$11,2,FALSE)</f>
        <v>Gastos de Operación del Ejercicio Fiscal 2015.</v>
      </c>
      <c r="AB165" s="184">
        <v>3</v>
      </c>
      <c r="AC165" s="185">
        <v>7</v>
      </c>
      <c r="AD165" s="184">
        <v>9</v>
      </c>
      <c r="AE165" s="182">
        <v>1</v>
      </c>
      <c r="AF165" s="183" t="str">
        <f t="shared" si="83"/>
        <v>37901</v>
      </c>
      <c r="AG165" s="187" t="str">
        <f>VLOOKUP('Presupuesto 2015'!AF165,'5. COG Guerrero '!$K$2:$L1353,2,FALSE)</f>
        <v>Peaje</v>
      </c>
      <c r="AH165" s="184"/>
      <c r="AI165" s="188">
        <v>5915.85</v>
      </c>
      <c r="AJ165" s="193">
        <v>1607</v>
      </c>
      <c r="AK165" s="194"/>
      <c r="AL165" s="194">
        <v>1607</v>
      </c>
      <c r="AM165" s="194">
        <f t="shared" si="111"/>
        <v>0</v>
      </c>
      <c r="AN165" s="194">
        <f t="shared" si="107"/>
        <v>492.98750000000001</v>
      </c>
      <c r="AO165" s="194"/>
      <c r="AP165" s="194"/>
      <c r="AQ165" s="194">
        <f t="shared" si="108"/>
        <v>492.98750000000001</v>
      </c>
      <c r="AR165" s="194">
        <f t="shared" si="109"/>
        <v>492.98750000000001</v>
      </c>
      <c r="AS165" s="194"/>
      <c r="AT165" s="194">
        <v>318</v>
      </c>
      <c r="AU165" s="194">
        <f t="shared" si="86"/>
        <v>174.98750000000001</v>
      </c>
      <c r="AV165" s="194">
        <f t="shared" si="99"/>
        <v>492.98750000000001</v>
      </c>
      <c r="AW165" s="194"/>
      <c r="AX165" s="194">
        <v>216</v>
      </c>
      <c r="AY165" s="194">
        <f t="shared" si="87"/>
        <v>276.98750000000001</v>
      </c>
      <c r="AZ165" s="194">
        <f t="shared" si="110"/>
        <v>492.98750000000001</v>
      </c>
      <c r="BA165" s="194">
        <v>284</v>
      </c>
      <c r="BB165" s="194"/>
      <c r="BC165" s="194">
        <f t="shared" si="88"/>
        <v>208.98750000000001</v>
      </c>
      <c r="BD165" s="194">
        <v>883</v>
      </c>
      <c r="BE165" s="194">
        <v>883</v>
      </c>
      <c r="BF165" s="194"/>
      <c r="BG165" s="194">
        <f t="shared" si="89"/>
        <v>0</v>
      </c>
      <c r="BH165" s="194">
        <f t="shared" si="101"/>
        <v>492.98750000000001</v>
      </c>
      <c r="BI165" s="194"/>
      <c r="BJ165" s="194"/>
      <c r="BK165" s="194">
        <f t="shared" si="90"/>
        <v>492.98750000000001</v>
      </c>
      <c r="BL165" s="194">
        <v>2165</v>
      </c>
      <c r="BM165" s="194"/>
      <c r="BN165" s="194"/>
      <c r="BO165" s="194">
        <f t="shared" si="91"/>
        <v>2165</v>
      </c>
      <c r="BP165" s="194">
        <v>102.98</v>
      </c>
      <c r="BQ165" s="194"/>
      <c r="BR165" s="194"/>
      <c r="BS165" s="194">
        <f t="shared" si="92"/>
        <v>102.98</v>
      </c>
      <c r="BT165" s="194">
        <v>364.94</v>
      </c>
      <c r="BU165" s="194"/>
      <c r="BV165" s="194"/>
      <c r="BW165" s="194">
        <f t="shared" si="93"/>
        <v>364.94</v>
      </c>
      <c r="BX165" s="194">
        <v>0</v>
      </c>
      <c r="BY165" s="194"/>
      <c r="BZ165" s="194"/>
      <c r="CA165" s="194">
        <f t="shared" si="94"/>
        <v>0</v>
      </c>
      <c r="CB165" s="194">
        <v>0</v>
      </c>
      <c r="CC165" s="194"/>
      <c r="CD165" s="194"/>
      <c r="CE165" s="194">
        <f t="shared" si="95"/>
        <v>0</v>
      </c>
      <c r="CF165" s="194">
        <f t="shared" si="96"/>
        <v>4279.8575000000001</v>
      </c>
      <c r="CG165" s="224">
        <f t="shared" si="97"/>
        <v>7587.8575000000001</v>
      </c>
      <c r="CH165" s="169">
        <f t="shared" si="82"/>
        <v>-3308</v>
      </c>
      <c r="CJ165" s="169">
        <f t="shared" si="98"/>
        <v>3085.9625000000005</v>
      </c>
    </row>
    <row r="166" spans="4:88" hidden="1" x14ac:dyDescent="0.2">
      <c r="D166" s="172">
        <v>2</v>
      </c>
      <c r="E166" s="172">
        <v>1</v>
      </c>
      <c r="F166" s="172">
        <v>1</v>
      </c>
      <c r="G166" s="172">
        <v>2</v>
      </c>
      <c r="H166" s="172">
        <v>3</v>
      </c>
      <c r="I166" s="173">
        <v>39</v>
      </c>
      <c r="J166" s="174" t="str">
        <f>VLOOKUP(CONCATENATE(D166,E166,F166,G166,H166,I166),'01. Administrativa'!$O$36:$P495,2,FALSE)</f>
        <v>Fideicomiso Guerrero Industrial</v>
      </c>
      <c r="K166" s="173"/>
      <c r="L166" s="175">
        <v>3</v>
      </c>
      <c r="M166" s="174" t="str">
        <f>VLOOKUP(CONCATENATE(L166),'02. Finalidad'!$O$3:$P$145,2,FALSE)</f>
        <v>DESARROLLO ECONÓMICO</v>
      </c>
      <c r="N166" s="175">
        <v>9</v>
      </c>
      <c r="O166" s="174" t="str">
        <f>VLOOKUP(CONCATENATE(L166,N166),'02. Finalidad'!$O$3:$P$145,2,FALSE)</f>
        <v>OTRAS INDUSTRIAS Y OTROS ASUNTOS ECONÓMICOS</v>
      </c>
      <c r="P166" s="175">
        <v>2</v>
      </c>
      <c r="Q166" s="174" t="str">
        <f>VLOOKUP(CONCATENATE(L166,N166,P166),'02. Finalidad'!$O$3:$P$145,2,FALSE)</f>
        <v>Otras Industrias</v>
      </c>
      <c r="R166" s="176">
        <v>1</v>
      </c>
      <c r="S166" s="174" t="str">
        <f>VLOOKUP('Presupuesto 2015'!R166,'03. Tipo Gasto'!$A$2:$B$4,2,FALSE)</f>
        <v>GASTO CORRIENTE</v>
      </c>
      <c r="T166" s="177">
        <v>2</v>
      </c>
      <c r="U166" s="174" t="str">
        <f>VLOOKUP('Presupuesto 2015'!T166,'04. Fuente Financiamiento'!$A$2:B$14,2,FALSE)</f>
        <v>SEFINA</v>
      </c>
      <c r="V166" s="178">
        <v>1</v>
      </c>
      <c r="W166" s="174" t="str">
        <f>VLOOKUP(CONCATENATE(V166),'06. Clasificación Programática'!$F$3:G$32,2,FALSE)</f>
        <v>SUBSIDIOS: SECTOR SOCIAL Y PRIVADO O ENTIDADES FEDERATIVAS Y MUNICIPIOS</v>
      </c>
      <c r="X166" s="178" t="s">
        <v>576</v>
      </c>
      <c r="Y166" s="174" t="str">
        <f>VLOOKUP(CONCATENATE(V166,X166),'06. Clasificación Programática'!$F$3:G$32,2,FALSE)</f>
        <v>Sujetos a Reglas de Operación</v>
      </c>
      <c r="Z166" s="179">
        <v>2</v>
      </c>
      <c r="AA166" s="174" t="str">
        <f>VLOOKUP('Presupuesto 2015'!Z166,'07. Proyectos de Inversión'!$A$2:$B$11,2,FALSE)</f>
        <v>Gastos de Operación del Ejercicio Fiscal 2015.</v>
      </c>
      <c r="AB166" s="184">
        <v>3</v>
      </c>
      <c r="AC166" s="185">
        <v>7</v>
      </c>
      <c r="AD166" s="184">
        <v>9</v>
      </c>
      <c r="AE166" s="182">
        <v>2</v>
      </c>
      <c r="AF166" s="183" t="str">
        <f t="shared" si="83"/>
        <v>37902</v>
      </c>
      <c r="AG166" s="187" t="str">
        <f>VLOOKUP('Presupuesto 2015'!AF166,'5. COG Guerrero '!$K$2:$L1354,2,FALSE)</f>
        <v>Estacionamiento</v>
      </c>
      <c r="AH166" s="184"/>
      <c r="AI166" s="188">
        <v>2929.46</v>
      </c>
      <c r="AJ166" s="193">
        <f t="shared" si="70"/>
        <v>244.12166666666667</v>
      </c>
      <c r="AK166" s="194"/>
      <c r="AL166" s="194">
        <v>72</v>
      </c>
      <c r="AM166" s="194">
        <f t="shared" si="111"/>
        <v>172.12166666666667</v>
      </c>
      <c r="AN166" s="194">
        <f t="shared" si="107"/>
        <v>244.12166666666667</v>
      </c>
      <c r="AO166" s="194"/>
      <c r="AP166" s="194"/>
      <c r="AQ166" s="194">
        <f t="shared" si="108"/>
        <v>244.12166666666667</v>
      </c>
      <c r="AR166" s="194">
        <f t="shared" si="109"/>
        <v>244.12166666666667</v>
      </c>
      <c r="AS166" s="194"/>
      <c r="AT166" s="194">
        <v>123</v>
      </c>
      <c r="AU166" s="194">
        <f t="shared" si="86"/>
        <v>121.12166666666667</v>
      </c>
      <c r="AV166" s="194">
        <f t="shared" si="99"/>
        <v>244.12166666666667</v>
      </c>
      <c r="AW166" s="194"/>
      <c r="AX166" s="194">
        <v>202</v>
      </c>
      <c r="AY166" s="194">
        <f t="shared" si="87"/>
        <v>42.12166666666667</v>
      </c>
      <c r="AZ166" s="194">
        <f t="shared" si="110"/>
        <v>244.12166666666667</v>
      </c>
      <c r="BA166" s="194">
        <v>180</v>
      </c>
      <c r="BB166" s="194"/>
      <c r="BC166" s="194">
        <f t="shared" si="88"/>
        <v>64.12166666666667</v>
      </c>
      <c r="BD166" s="194">
        <f t="shared" si="100"/>
        <v>244.12166666666667</v>
      </c>
      <c r="BE166" s="194">
        <v>63</v>
      </c>
      <c r="BF166" s="194"/>
      <c r="BG166" s="194">
        <f t="shared" si="89"/>
        <v>181.12166666666667</v>
      </c>
      <c r="BH166" s="194">
        <f t="shared" si="101"/>
        <v>244.12166666666667</v>
      </c>
      <c r="BI166" s="194"/>
      <c r="BJ166" s="194"/>
      <c r="BK166" s="194">
        <f t="shared" si="90"/>
        <v>244.12166666666667</v>
      </c>
      <c r="BL166" s="194">
        <f t="shared" si="102"/>
        <v>244.12166666666667</v>
      </c>
      <c r="BM166" s="194">
        <v>80</v>
      </c>
      <c r="BN166" s="194"/>
      <c r="BO166" s="194">
        <f t="shared" si="91"/>
        <v>164.12166666666667</v>
      </c>
      <c r="BP166" s="194">
        <f t="shared" si="103"/>
        <v>244.12166666666667</v>
      </c>
      <c r="BQ166" s="194"/>
      <c r="BR166" s="194"/>
      <c r="BS166" s="194">
        <f t="shared" si="92"/>
        <v>244.12166666666667</v>
      </c>
      <c r="BT166" s="194">
        <f t="shared" si="104"/>
        <v>244.12166666666667</v>
      </c>
      <c r="BU166" s="194"/>
      <c r="BV166" s="194"/>
      <c r="BW166" s="194">
        <f t="shared" si="93"/>
        <v>244.12166666666667</v>
      </c>
      <c r="BX166" s="194">
        <f t="shared" si="105"/>
        <v>244.12166666666667</v>
      </c>
      <c r="BY166" s="194"/>
      <c r="BZ166" s="194"/>
      <c r="CA166" s="194">
        <f t="shared" si="94"/>
        <v>244.12166666666667</v>
      </c>
      <c r="CB166" s="194">
        <f t="shared" si="106"/>
        <v>244.12166666666667</v>
      </c>
      <c r="CC166" s="194"/>
      <c r="CD166" s="194"/>
      <c r="CE166" s="194">
        <f t="shared" si="95"/>
        <v>244.12166666666667</v>
      </c>
      <c r="CF166" s="194">
        <f t="shared" si="96"/>
        <v>2209.46</v>
      </c>
      <c r="CG166" s="169">
        <f t="shared" si="97"/>
        <v>2929.4600000000009</v>
      </c>
      <c r="CH166" s="169">
        <f t="shared" si="82"/>
        <v>-720.00000000000091</v>
      </c>
      <c r="CJ166" s="169">
        <f t="shared" si="98"/>
        <v>976.48666666666668</v>
      </c>
    </row>
    <row r="167" spans="4:88" hidden="1" x14ac:dyDescent="0.2">
      <c r="D167" s="172">
        <v>2</v>
      </c>
      <c r="E167" s="172">
        <v>1</v>
      </c>
      <c r="F167" s="172">
        <v>1</v>
      </c>
      <c r="G167" s="172">
        <v>2</v>
      </c>
      <c r="H167" s="172">
        <v>3</v>
      </c>
      <c r="I167" s="173">
        <v>39</v>
      </c>
      <c r="J167" s="174" t="str">
        <f>VLOOKUP(CONCATENATE(D167,E167,F167,G167,H167,I167),'01. Administrativa'!$O$36:$P496,2,FALSE)</f>
        <v>Fideicomiso Guerrero Industrial</v>
      </c>
      <c r="K167" s="173"/>
      <c r="L167" s="175">
        <v>3</v>
      </c>
      <c r="M167" s="174" t="str">
        <f>VLOOKUP(CONCATENATE(L167),'02. Finalidad'!$O$3:$P$145,2,FALSE)</f>
        <v>DESARROLLO ECONÓMICO</v>
      </c>
      <c r="N167" s="175">
        <v>9</v>
      </c>
      <c r="O167" s="174" t="str">
        <f>VLOOKUP(CONCATENATE(L167,N167),'02. Finalidad'!$O$3:$P$145,2,FALSE)</f>
        <v>OTRAS INDUSTRIAS Y OTROS ASUNTOS ECONÓMICOS</v>
      </c>
      <c r="P167" s="175">
        <v>2</v>
      </c>
      <c r="Q167" s="174" t="str">
        <f>VLOOKUP(CONCATENATE(L167,N167,P167),'02. Finalidad'!$O$3:$P$145,2,FALSE)</f>
        <v>Otras Industrias</v>
      </c>
      <c r="R167" s="176">
        <v>1</v>
      </c>
      <c r="S167" s="174" t="str">
        <f>VLOOKUP('Presupuesto 2015'!R167,'03. Tipo Gasto'!$A$2:$B$4,2,FALSE)</f>
        <v>GASTO CORRIENTE</v>
      </c>
      <c r="T167" s="177">
        <v>1</v>
      </c>
      <c r="U167" s="174" t="str">
        <f>VLOOKUP('Presupuesto 2015'!T167,'04. Fuente Financiamiento'!$A$2:B$14,2,FALSE)</f>
        <v>Recursos Propios</v>
      </c>
      <c r="V167" s="178">
        <v>1</v>
      </c>
      <c r="W167" s="174" t="str">
        <f>VLOOKUP(CONCATENATE(V167),'06. Clasificación Programática'!$F$3:G$32,2,FALSE)</f>
        <v>SUBSIDIOS: SECTOR SOCIAL Y PRIVADO O ENTIDADES FEDERATIVAS Y MUNICIPIOS</v>
      </c>
      <c r="X167" s="178" t="s">
        <v>576</v>
      </c>
      <c r="Y167" s="174" t="str">
        <f>VLOOKUP(CONCATENATE(V167,X167),'06. Clasificación Programática'!$F$3:G$32,2,FALSE)</f>
        <v>Sujetos a Reglas de Operación</v>
      </c>
      <c r="Z167" s="179">
        <v>2</v>
      </c>
      <c r="AA167" s="174" t="str">
        <f>VLOOKUP('Presupuesto 2015'!Z167,'07. Proyectos de Inversión'!$A$2:$B$11,2,FALSE)</f>
        <v>Gastos de Operación del Ejercicio Fiscal 2015.</v>
      </c>
      <c r="AB167" s="184">
        <v>1</v>
      </c>
      <c r="AC167" s="185">
        <v>2</v>
      </c>
      <c r="AD167" s="184">
        <v>1</v>
      </c>
      <c r="AE167" s="182">
        <v>1</v>
      </c>
      <c r="AF167" s="183" t="str">
        <f t="shared" si="83"/>
        <v>12101</v>
      </c>
      <c r="AG167" s="187" t="str">
        <f>VLOOKUP('Presupuesto 2015'!AF167,'5. COG Guerrero '!$K$2:$L1349,2,FALSE)</f>
        <v>Honorarios asimilables a salarios</v>
      </c>
      <c r="AH167" s="184"/>
      <c r="AI167" s="188">
        <v>1522393.69</v>
      </c>
      <c r="AJ167" s="193">
        <v>125456.3</v>
      </c>
      <c r="AK167" s="194">
        <v>11800.88</v>
      </c>
      <c r="AL167" s="194">
        <v>71086.36</v>
      </c>
      <c r="AM167" s="194">
        <f t="shared" si="111"/>
        <v>42569.060000000005</v>
      </c>
      <c r="AN167" s="194">
        <f t="shared" si="107"/>
        <v>126866.14083333332</v>
      </c>
      <c r="AO167" s="194"/>
      <c r="AP167" s="194">
        <v>109024.45</v>
      </c>
      <c r="AQ167" s="194">
        <f t="shared" si="108"/>
        <v>17841.690833333327</v>
      </c>
      <c r="AR167" s="194">
        <v>125861.14</v>
      </c>
      <c r="AS167" s="194"/>
      <c r="AT167" s="194">
        <v>116116.83</v>
      </c>
      <c r="AU167" s="194">
        <f t="shared" si="86"/>
        <v>9744.3099999999977</v>
      </c>
      <c r="AV167" s="194">
        <v>127442.64</v>
      </c>
      <c r="AW167" s="194"/>
      <c r="AX167" s="194">
        <v>127442.64</v>
      </c>
      <c r="AY167" s="194">
        <f t="shared" si="87"/>
        <v>0</v>
      </c>
      <c r="AZ167" s="194">
        <v>127871.14</v>
      </c>
      <c r="BA167" s="194"/>
      <c r="BB167" s="194">
        <v>127870.34</v>
      </c>
      <c r="BC167" s="194">
        <f t="shared" si="88"/>
        <v>0.80000000000291038</v>
      </c>
      <c r="BD167" s="194">
        <f t="shared" si="100"/>
        <v>126866.14083333332</v>
      </c>
      <c r="BE167" s="194"/>
      <c r="BF167" s="194">
        <v>126092.27</v>
      </c>
      <c r="BG167" s="194">
        <f t="shared" si="89"/>
        <v>773.87083333331975</v>
      </c>
      <c r="BH167" s="194">
        <f t="shared" si="101"/>
        <v>126866.14083333332</v>
      </c>
      <c r="BI167" s="194"/>
      <c r="BJ167" s="194">
        <v>122379.81</v>
      </c>
      <c r="BK167" s="194">
        <f t="shared" si="90"/>
        <v>4486.3308333333262</v>
      </c>
      <c r="BL167" s="194">
        <f t="shared" si="102"/>
        <v>126866.14083333332</v>
      </c>
      <c r="BM167" s="194"/>
      <c r="BN167" s="194">
        <v>114254.62</v>
      </c>
      <c r="BO167" s="194">
        <f t="shared" si="91"/>
        <v>12611.520833333328</v>
      </c>
      <c r="BP167" s="194">
        <f t="shared" si="103"/>
        <v>126866.14083333332</v>
      </c>
      <c r="BQ167" s="194"/>
      <c r="BR167" s="194"/>
      <c r="BS167" s="194">
        <f t="shared" si="92"/>
        <v>126866.14083333332</v>
      </c>
      <c r="BT167" s="194">
        <f t="shared" si="104"/>
        <v>126866.14083333332</v>
      </c>
      <c r="BU167" s="194"/>
      <c r="BV167" s="194"/>
      <c r="BW167" s="194">
        <f t="shared" si="93"/>
        <v>126866.14083333332</v>
      </c>
      <c r="BX167" s="194">
        <f t="shared" si="105"/>
        <v>126866.14083333332</v>
      </c>
      <c r="BY167" s="194"/>
      <c r="BZ167" s="194"/>
      <c r="CA167" s="194">
        <f t="shared" si="94"/>
        <v>126866.14083333332</v>
      </c>
      <c r="CB167" s="194">
        <v>127699.48</v>
      </c>
      <c r="CC167" s="194"/>
      <c r="CD167" s="194"/>
      <c r="CE167" s="194">
        <f t="shared" si="95"/>
        <v>127699.48</v>
      </c>
      <c r="CF167" s="194">
        <f t="shared" si="96"/>
        <v>596325.48583333322</v>
      </c>
      <c r="CG167" s="224">
        <f t="shared" si="97"/>
        <v>1522393.6858333335</v>
      </c>
      <c r="CH167" s="169">
        <f t="shared" si="82"/>
        <v>-926068.2000000003</v>
      </c>
      <c r="CJ167" s="169">
        <f t="shared" ref="CJ167:CJ216" si="112">AJ167+AN167+AR167+AV167</f>
        <v>505626.22083333333</v>
      </c>
    </row>
    <row r="168" spans="4:88" x14ac:dyDescent="0.2">
      <c r="D168" s="172">
        <v>2</v>
      </c>
      <c r="E168" s="172">
        <v>1</v>
      </c>
      <c r="F168" s="172">
        <v>1</v>
      </c>
      <c r="G168" s="172">
        <v>2</v>
      </c>
      <c r="H168" s="172">
        <v>3</v>
      </c>
      <c r="I168" s="173">
        <v>39</v>
      </c>
      <c r="J168" s="174" t="str">
        <f>VLOOKUP(CONCATENATE(D168,E168,F168,G168,H168,I168),'01. Administrativa'!$O$36:$P497,2,FALSE)</f>
        <v>Fideicomiso Guerrero Industrial</v>
      </c>
      <c r="K168" s="173"/>
      <c r="L168" s="175">
        <v>3</v>
      </c>
      <c r="M168" s="174" t="str">
        <f>VLOOKUP(CONCATENATE(L168),'02. Finalidad'!$O$3:$P$145,2,FALSE)</f>
        <v>DESARROLLO ECONÓMICO</v>
      </c>
      <c r="N168" s="175">
        <v>9</v>
      </c>
      <c r="O168" s="174" t="str">
        <f>VLOOKUP(CONCATENATE(L168,N168),'02. Finalidad'!$O$3:$P$145,2,FALSE)</f>
        <v>OTRAS INDUSTRIAS Y OTROS ASUNTOS ECONÓMICOS</v>
      </c>
      <c r="P168" s="175">
        <v>2</v>
      </c>
      <c r="Q168" s="174" t="str">
        <f>VLOOKUP(CONCATENATE(L168,N168,P168),'02. Finalidad'!$O$3:$P$145,2,FALSE)</f>
        <v>Otras Industrias</v>
      </c>
      <c r="R168" s="176">
        <v>1</v>
      </c>
      <c r="S168" s="174" t="str">
        <f>VLOOKUP('Presupuesto 2015'!R168,'03. Tipo Gasto'!$A$2:$B$4,2,FALSE)</f>
        <v>GASTO CORRIENTE</v>
      </c>
      <c r="T168" s="177">
        <v>1</v>
      </c>
      <c r="U168" s="174" t="str">
        <f>VLOOKUP('Presupuesto 2015'!T168,'04. Fuente Financiamiento'!$A$2:B$14,2,FALSE)</f>
        <v>Recursos Propios</v>
      </c>
      <c r="V168" s="178">
        <v>1</v>
      </c>
      <c r="W168" s="174" t="str">
        <f>VLOOKUP(CONCATENATE(V168),'06. Clasificación Programática'!$F$3:G$32,2,FALSE)</f>
        <v>SUBSIDIOS: SECTOR SOCIAL Y PRIVADO O ENTIDADES FEDERATIVAS Y MUNICIPIOS</v>
      </c>
      <c r="X168" s="178" t="s">
        <v>576</v>
      </c>
      <c r="Y168" s="174" t="str">
        <f>VLOOKUP(CONCATENATE(V168,X168),'06. Clasificación Programática'!$F$3:G$32,2,FALSE)</f>
        <v>Sujetos a Reglas de Operación</v>
      </c>
      <c r="Z168" s="179">
        <v>2</v>
      </c>
      <c r="AA168" s="174" t="str">
        <f>VLOOKUP('Presupuesto 2015'!Z168,'07. Proyectos de Inversión'!$A$2:$B$11,2,FALSE)</f>
        <v>Gastos de Operación del Ejercicio Fiscal 2015.</v>
      </c>
      <c r="AB168" s="184">
        <v>1</v>
      </c>
      <c r="AC168" s="185">
        <v>3</v>
      </c>
      <c r="AD168" s="184">
        <v>2</v>
      </c>
      <c r="AE168" s="182">
        <v>3</v>
      </c>
      <c r="AF168" s="183" t="str">
        <f t="shared" si="83"/>
        <v>13203</v>
      </c>
      <c r="AG168" s="187" t="str">
        <f>VLOOKUP('Presupuesto 2015'!AF168,'5. COG Guerrero '!$K$2:$L1350,2,FALSE)</f>
        <v>Aguinaldo</v>
      </c>
      <c r="AH168" s="184"/>
      <c r="AI168" s="188">
        <v>653470.64</v>
      </c>
      <c r="AJ168" s="193">
        <f t="shared" si="70"/>
        <v>54455.886666666665</v>
      </c>
      <c r="AK168" s="194"/>
      <c r="AL168" s="194"/>
      <c r="AM168" s="194">
        <f t="shared" si="111"/>
        <v>54455.886666666665</v>
      </c>
      <c r="AN168" s="194">
        <f t="shared" si="107"/>
        <v>54455.886666666665</v>
      </c>
      <c r="AO168" s="194"/>
      <c r="AP168" s="194"/>
      <c r="AQ168" s="194">
        <f t="shared" si="108"/>
        <v>54455.886666666665</v>
      </c>
      <c r="AR168" s="194">
        <f t="shared" si="109"/>
        <v>54455.886666666665</v>
      </c>
      <c r="AS168" s="194"/>
      <c r="AT168" s="194"/>
      <c r="AU168" s="194">
        <f t="shared" si="86"/>
        <v>54455.886666666665</v>
      </c>
      <c r="AV168" s="194">
        <f t="shared" si="99"/>
        <v>54455.886666666665</v>
      </c>
      <c r="AW168" s="194"/>
      <c r="AX168" s="194"/>
      <c r="AY168" s="194">
        <f t="shared" si="87"/>
        <v>54455.886666666665</v>
      </c>
      <c r="AZ168" s="194">
        <f t="shared" si="110"/>
        <v>54455.886666666665</v>
      </c>
      <c r="BA168" s="194"/>
      <c r="BB168" s="194"/>
      <c r="BC168" s="194">
        <f t="shared" si="88"/>
        <v>54455.886666666665</v>
      </c>
      <c r="BD168" s="194">
        <f t="shared" si="100"/>
        <v>54455.886666666665</v>
      </c>
      <c r="BE168" s="194"/>
      <c r="BF168" s="194"/>
      <c r="BG168" s="194">
        <f t="shared" si="89"/>
        <v>54455.886666666665</v>
      </c>
      <c r="BH168" s="194">
        <f t="shared" si="101"/>
        <v>54455.886666666665</v>
      </c>
      <c r="BI168" s="194"/>
      <c r="BJ168" s="194"/>
      <c r="BK168" s="194">
        <f t="shared" si="90"/>
        <v>54455.886666666665</v>
      </c>
      <c r="BL168" s="194">
        <f t="shared" si="102"/>
        <v>54455.886666666665</v>
      </c>
      <c r="BM168" s="194"/>
      <c r="BN168" s="194"/>
      <c r="BO168" s="194">
        <f t="shared" si="91"/>
        <v>54455.886666666665</v>
      </c>
      <c r="BP168" s="194">
        <f t="shared" si="103"/>
        <v>54455.886666666665</v>
      </c>
      <c r="BQ168" s="194"/>
      <c r="BR168" s="194"/>
      <c r="BS168" s="194">
        <f t="shared" si="92"/>
        <v>54455.886666666665</v>
      </c>
      <c r="BT168" s="194">
        <f t="shared" si="104"/>
        <v>54455.886666666665</v>
      </c>
      <c r="BU168" s="194"/>
      <c r="BV168" s="194"/>
      <c r="BW168" s="194">
        <f t="shared" si="93"/>
        <v>54455.886666666665</v>
      </c>
      <c r="BX168" s="194">
        <f t="shared" si="105"/>
        <v>54455.886666666665</v>
      </c>
      <c r="BY168" s="194"/>
      <c r="BZ168" s="194"/>
      <c r="CA168" s="194">
        <f t="shared" si="94"/>
        <v>54455.886666666665</v>
      </c>
      <c r="CB168" s="194">
        <f t="shared" si="106"/>
        <v>54455.886666666665</v>
      </c>
      <c r="CC168" s="194"/>
      <c r="CD168" s="194"/>
      <c r="CE168" s="194">
        <f t="shared" si="95"/>
        <v>54455.886666666665</v>
      </c>
      <c r="CF168" s="194">
        <f t="shared" si="96"/>
        <v>653470.64000000013</v>
      </c>
      <c r="CG168" s="169">
        <f t="shared" si="97"/>
        <v>653470.64000000013</v>
      </c>
      <c r="CH168" s="169">
        <f t="shared" si="82"/>
        <v>0</v>
      </c>
      <c r="CJ168" s="169">
        <f t="shared" si="112"/>
        <v>217823.54666666666</v>
      </c>
    </row>
    <row r="169" spans="4:88" x14ac:dyDescent="0.2">
      <c r="D169" s="172">
        <v>2</v>
      </c>
      <c r="E169" s="172">
        <v>1</v>
      </c>
      <c r="F169" s="172">
        <v>1</v>
      </c>
      <c r="G169" s="172">
        <v>2</v>
      </c>
      <c r="H169" s="172">
        <v>3</v>
      </c>
      <c r="I169" s="173">
        <v>39</v>
      </c>
      <c r="J169" s="174" t="str">
        <f>VLOOKUP(CONCATENATE(D169,E169,F169,G169,H169,I169),'01. Administrativa'!$O$36:$P498,2,FALSE)</f>
        <v>Fideicomiso Guerrero Industrial</v>
      </c>
      <c r="K169" s="173"/>
      <c r="L169" s="175">
        <v>3</v>
      </c>
      <c r="M169" s="174" t="str">
        <f>VLOOKUP(CONCATENATE(L169),'02. Finalidad'!$O$3:$P$145,2,FALSE)</f>
        <v>DESARROLLO ECONÓMICO</v>
      </c>
      <c r="N169" s="175">
        <v>9</v>
      </c>
      <c r="O169" s="174" t="str">
        <f>VLOOKUP(CONCATENATE(L169,N169),'02. Finalidad'!$O$3:$P$145,2,FALSE)</f>
        <v>OTRAS INDUSTRIAS Y OTROS ASUNTOS ECONÓMICOS</v>
      </c>
      <c r="P169" s="175">
        <v>2</v>
      </c>
      <c r="Q169" s="174" t="str">
        <f>VLOOKUP(CONCATENATE(L169,N169,P169),'02. Finalidad'!$O$3:$P$145,2,FALSE)</f>
        <v>Otras Industrias</v>
      </c>
      <c r="R169" s="176">
        <v>1</v>
      </c>
      <c r="S169" s="174" t="str">
        <f>VLOOKUP('Presupuesto 2015'!R169,'03. Tipo Gasto'!$A$2:$B$4,2,FALSE)</f>
        <v>GASTO CORRIENTE</v>
      </c>
      <c r="T169" s="177">
        <v>1</v>
      </c>
      <c r="U169" s="174" t="str">
        <f>VLOOKUP('Presupuesto 2015'!T169,'04. Fuente Financiamiento'!$A$2:B$14,2,FALSE)</f>
        <v>Recursos Propios</v>
      </c>
      <c r="V169" s="178">
        <v>1</v>
      </c>
      <c r="W169" s="174" t="str">
        <f>VLOOKUP(CONCATENATE(V169),'06. Clasificación Programática'!$F$3:G$32,2,FALSE)</f>
        <v>SUBSIDIOS: SECTOR SOCIAL Y PRIVADO O ENTIDADES FEDERATIVAS Y MUNICIPIOS</v>
      </c>
      <c r="X169" s="178" t="s">
        <v>576</v>
      </c>
      <c r="Y169" s="174" t="str">
        <f>VLOOKUP(CONCATENATE(V169,X169),'06. Clasificación Programática'!$F$3:G$32,2,FALSE)</f>
        <v>Sujetos a Reglas de Operación</v>
      </c>
      <c r="Z169" s="179">
        <v>2</v>
      </c>
      <c r="AA169" s="174" t="str">
        <f>VLOOKUP('Presupuesto 2015'!Z169,'07. Proyectos de Inversión'!$A$2:$B$11,2,FALSE)</f>
        <v>Gastos de Operación del Ejercicio Fiscal 2015.</v>
      </c>
      <c r="AB169" s="184">
        <v>1</v>
      </c>
      <c r="AC169" s="185">
        <v>3</v>
      </c>
      <c r="AD169" s="184">
        <v>3</v>
      </c>
      <c r="AE169" s="182">
        <v>2</v>
      </c>
      <c r="AF169" s="183" t="str">
        <f t="shared" si="83"/>
        <v>13302</v>
      </c>
      <c r="AG169" s="187" t="str">
        <f>VLOOKUP('Presupuesto 2015'!AF169,'5. COG Guerrero '!$K$2:$L1351,2,FALSE)</f>
        <v>Tiempo extraordinario del personal administrativo</v>
      </c>
      <c r="AH169" s="184"/>
      <c r="AI169" s="188">
        <v>580571.80000000005</v>
      </c>
      <c r="AJ169" s="193">
        <f t="shared" si="70"/>
        <v>48380.983333333337</v>
      </c>
      <c r="AK169" s="194"/>
      <c r="AL169" s="194"/>
      <c r="AM169" s="194">
        <f t="shared" si="111"/>
        <v>48380.983333333337</v>
      </c>
      <c r="AN169" s="194">
        <f t="shared" si="107"/>
        <v>48380.983333333337</v>
      </c>
      <c r="AO169" s="194"/>
      <c r="AP169" s="194"/>
      <c r="AQ169" s="194">
        <f t="shared" si="108"/>
        <v>48380.983333333337</v>
      </c>
      <c r="AR169" s="194">
        <f t="shared" si="109"/>
        <v>48380.983333333337</v>
      </c>
      <c r="AS169" s="194"/>
      <c r="AT169" s="194"/>
      <c r="AU169" s="194">
        <f t="shared" si="86"/>
        <v>48380.983333333337</v>
      </c>
      <c r="AV169" s="194">
        <f t="shared" si="99"/>
        <v>48380.983333333337</v>
      </c>
      <c r="AW169" s="194"/>
      <c r="AX169" s="194"/>
      <c r="AY169" s="194">
        <f t="shared" si="87"/>
        <v>48380.983333333337</v>
      </c>
      <c r="AZ169" s="194">
        <f t="shared" si="110"/>
        <v>48380.983333333337</v>
      </c>
      <c r="BA169" s="194"/>
      <c r="BB169" s="194"/>
      <c r="BC169" s="194">
        <f t="shared" si="88"/>
        <v>48380.983333333337</v>
      </c>
      <c r="BD169" s="194">
        <f t="shared" si="100"/>
        <v>48380.983333333337</v>
      </c>
      <c r="BE169" s="194"/>
      <c r="BF169" s="194"/>
      <c r="BG169" s="194">
        <f t="shared" si="89"/>
        <v>48380.983333333337</v>
      </c>
      <c r="BH169" s="194">
        <f t="shared" si="101"/>
        <v>48380.983333333337</v>
      </c>
      <c r="BI169" s="194"/>
      <c r="BJ169" s="194"/>
      <c r="BK169" s="194">
        <f t="shared" si="90"/>
        <v>48380.983333333337</v>
      </c>
      <c r="BL169" s="194">
        <f t="shared" si="102"/>
        <v>48380.983333333337</v>
      </c>
      <c r="BM169" s="194"/>
      <c r="BN169" s="194"/>
      <c r="BO169" s="194">
        <f t="shared" si="91"/>
        <v>48380.983333333337</v>
      </c>
      <c r="BP169" s="194">
        <f t="shared" si="103"/>
        <v>48380.983333333337</v>
      </c>
      <c r="BQ169" s="194"/>
      <c r="BR169" s="194"/>
      <c r="BS169" s="194">
        <f t="shared" si="92"/>
        <v>48380.983333333337</v>
      </c>
      <c r="BT169" s="194">
        <f t="shared" si="104"/>
        <v>48380.983333333337</v>
      </c>
      <c r="BU169" s="194"/>
      <c r="BV169" s="194"/>
      <c r="BW169" s="194">
        <f t="shared" si="93"/>
        <v>48380.983333333337</v>
      </c>
      <c r="BX169" s="194">
        <f t="shared" si="105"/>
        <v>48380.983333333337</v>
      </c>
      <c r="BY169" s="194"/>
      <c r="BZ169" s="194"/>
      <c r="CA169" s="194">
        <f t="shared" si="94"/>
        <v>48380.983333333337</v>
      </c>
      <c r="CB169" s="194">
        <f t="shared" si="106"/>
        <v>48380.983333333337</v>
      </c>
      <c r="CC169" s="194"/>
      <c r="CD169" s="194"/>
      <c r="CE169" s="194">
        <f t="shared" si="95"/>
        <v>48380.983333333337</v>
      </c>
      <c r="CF169" s="194">
        <f t="shared" si="96"/>
        <v>580571.80000000005</v>
      </c>
      <c r="CG169" s="169">
        <f t="shared" si="97"/>
        <v>580571.80000000005</v>
      </c>
      <c r="CH169" s="169">
        <f t="shared" si="82"/>
        <v>0</v>
      </c>
      <c r="CJ169" s="169">
        <f t="shared" si="112"/>
        <v>193523.93333333335</v>
      </c>
    </row>
    <row r="170" spans="4:88" x14ac:dyDescent="0.2">
      <c r="D170" s="172">
        <v>2</v>
      </c>
      <c r="E170" s="172">
        <v>1</v>
      </c>
      <c r="F170" s="172">
        <v>1</v>
      </c>
      <c r="G170" s="172">
        <v>2</v>
      </c>
      <c r="H170" s="172">
        <v>3</v>
      </c>
      <c r="I170" s="173">
        <v>39</v>
      </c>
      <c r="J170" s="174" t="str">
        <f>VLOOKUP(CONCATENATE(D170,E170,F170,G170,H170,I170),'01. Administrativa'!$O$36:$P499,2,FALSE)</f>
        <v>Fideicomiso Guerrero Industrial</v>
      </c>
      <c r="K170" s="173"/>
      <c r="L170" s="175">
        <v>3</v>
      </c>
      <c r="M170" s="174" t="str">
        <f>VLOOKUP(CONCATENATE(L170),'02. Finalidad'!$O$3:$P$145,2,FALSE)</f>
        <v>DESARROLLO ECONÓMICO</v>
      </c>
      <c r="N170" s="175">
        <v>9</v>
      </c>
      <c r="O170" s="174" t="str">
        <f>VLOOKUP(CONCATENATE(L170,N170),'02. Finalidad'!$O$3:$P$145,2,FALSE)</f>
        <v>OTRAS INDUSTRIAS Y OTROS ASUNTOS ECONÓMICOS</v>
      </c>
      <c r="P170" s="175">
        <v>2</v>
      </c>
      <c r="Q170" s="174" t="str">
        <f>VLOOKUP(CONCATENATE(L170,N170,P170),'02. Finalidad'!$O$3:$P$145,2,FALSE)</f>
        <v>Otras Industrias</v>
      </c>
      <c r="R170" s="176">
        <v>1</v>
      </c>
      <c r="S170" s="174" t="str">
        <f>VLOOKUP('Presupuesto 2015'!R170,'03. Tipo Gasto'!$A$2:$B$4,2,FALSE)</f>
        <v>GASTO CORRIENTE</v>
      </c>
      <c r="T170" s="177">
        <v>1</v>
      </c>
      <c r="U170" s="174" t="str">
        <f>VLOOKUP('Presupuesto 2015'!T170,'04. Fuente Financiamiento'!$A$2:B$14,2,FALSE)</f>
        <v>Recursos Propios</v>
      </c>
      <c r="V170" s="178">
        <v>1</v>
      </c>
      <c r="W170" s="174" t="str">
        <f>VLOOKUP(CONCATENATE(V170),'06. Clasificación Programática'!$F$3:G$32,2,FALSE)</f>
        <v>SUBSIDIOS: SECTOR SOCIAL Y PRIVADO O ENTIDADES FEDERATIVAS Y MUNICIPIOS</v>
      </c>
      <c r="X170" s="178" t="s">
        <v>576</v>
      </c>
      <c r="Y170" s="174" t="str">
        <f>VLOOKUP(CONCATENATE(V170,X170),'06. Clasificación Programática'!$F$3:G$32,2,FALSE)</f>
        <v>Sujetos a Reglas de Operación</v>
      </c>
      <c r="Z170" s="179">
        <v>2</v>
      </c>
      <c r="AA170" s="174" t="str">
        <f>VLOOKUP('Presupuesto 2015'!Z170,'07. Proyectos de Inversión'!$A$2:$B$11,2,FALSE)</f>
        <v>Gastos de Operación del Ejercicio Fiscal 2015.</v>
      </c>
      <c r="AB170" s="184">
        <v>1</v>
      </c>
      <c r="AC170" s="185">
        <v>3</v>
      </c>
      <c r="AD170" s="184">
        <v>4</v>
      </c>
      <c r="AE170" s="182">
        <v>4</v>
      </c>
      <c r="AF170" s="183" t="str">
        <f t="shared" si="83"/>
        <v>13404</v>
      </c>
      <c r="AG170" s="187" t="str">
        <f>VLOOKUP('Presupuesto 2015'!AF170,'5. COG Guerrero '!$K$2:$L1351,2,FALSE)</f>
        <v>Compensaciones por Servicios Extraordinarios</v>
      </c>
      <c r="AH170" s="184"/>
      <c r="AI170" s="188">
        <v>695789</v>
      </c>
      <c r="AJ170" s="193">
        <v>55275.93</v>
      </c>
      <c r="AK170" s="194"/>
      <c r="AL170" s="194">
        <v>55275.93</v>
      </c>
      <c r="AM170" s="194">
        <f t="shared" si="111"/>
        <v>0</v>
      </c>
      <c r="AN170" s="194">
        <v>88411.34</v>
      </c>
      <c r="AO170" s="194"/>
      <c r="AP170" s="194">
        <v>88411.34</v>
      </c>
      <c r="AQ170" s="194">
        <f t="shared" si="108"/>
        <v>0</v>
      </c>
      <c r="AR170" s="194">
        <v>98434.44</v>
      </c>
      <c r="AS170" s="194"/>
      <c r="AT170" s="194">
        <v>98434.44</v>
      </c>
      <c r="AU170" s="194">
        <f t="shared" si="86"/>
        <v>0</v>
      </c>
      <c r="AV170" s="194">
        <v>120634.26</v>
      </c>
      <c r="AW170" s="194">
        <v>41592.26</v>
      </c>
      <c r="AX170" s="194">
        <v>79041.97</v>
      </c>
      <c r="AY170" s="194">
        <f t="shared" si="87"/>
        <v>2.9999999998835847E-2</v>
      </c>
      <c r="AZ170" s="194">
        <v>135067.84</v>
      </c>
      <c r="BA170" s="194"/>
      <c r="BB170" s="194">
        <v>135066.91</v>
      </c>
      <c r="BC170" s="194">
        <f t="shared" si="88"/>
        <v>0.92999999999301508</v>
      </c>
      <c r="BD170" s="194">
        <v>133336.21</v>
      </c>
      <c r="BE170" s="194"/>
      <c r="BF170" s="194">
        <v>133336.21</v>
      </c>
      <c r="BG170" s="194">
        <f t="shared" si="89"/>
        <v>0</v>
      </c>
      <c r="BH170" s="194">
        <f t="shared" si="101"/>
        <v>57982.416666666664</v>
      </c>
      <c r="BI170" s="194"/>
      <c r="BJ170" s="194">
        <v>84921.66</v>
      </c>
      <c r="BK170" s="194">
        <f t="shared" si="90"/>
        <v>-26939.243333333339</v>
      </c>
      <c r="BL170" s="194">
        <v>0</v>
      </c>
      <c r="BM170" s="194"/>
      <c r="BN170" s="194">
        <v>53696</v>
      </c>
      <c r="BO170" s="194">
        <f t="shared" si="91"/>
        <v>-53696</v>
      </c>
      <c r="BP170" s="194">
        <v>0</v>
      </c>
      <c r="BQ170" s="194">
        <v>27723.5</v>
      </c>
      <c r="BR170" s="194">
        <v>27723.5</v>
      </c>
      <c r="BS170" s="194">
        <f t="shared" si="92"/>
        <v>-55447</v>
      </c>
      <c r="BT170" s="194">
        <v>0</v>
      </c>
      <c r="BU170" s="194"/>
      <c r="BV170" s="194"/>
      <c r="BW170" s="194">
        <f t="shared" si="93"/>
        <v>0</v>
      </c>
      <c r="BX170" s="194">
        <v>6646.56</v>
      </c>
      <c r="BY170" s="194"/>
      <c r="BZ170" s="194"/>
      <c r="CA170" s="194">
        <f t="shared" si="94"/>
        <v>6646.56</v>
      </c>
      <c r="CB170" s="194">
        <v>0</v>
      </c>
      <c r="CC170" s="194"/>
      <c r="CD170" s="194"/>
      <c r="CE170" s="194">
        <f t="shared" si="95"/>
        <v>0</v>
      </c>
      <c r="CF170" s="194">
        <f t="shared" si="96"/>
        <v>-129434.72333333336</v>
      </c>
      <c r="CG170" s="224">
        <f t="shared" si="97"/>
        <v>695788.99666666659</v>
      </c>
      <c r="CH170" s="169">
        <f t="shared" si="82"/>
        <v>-825223.72</v>
      </c>
      <c r="CJ170" s="169">
        <f t="shared" si="112"/>
        <v>362755.97</v>
      </c>
    </row>
    <row r="171" spans="4:88" hidden="1" x14ac:dyDescent="0.2">
      <c r="D171" s="172">
        <v>2</v>
      </c>
      <c r="E171" s="172">
        <v>1</v>
      </c>
      <c r="F171" s="172">
        <v>1</v>
      </c>
      <c r="G171" s="172">
        <v>2</v>
      </c>
      <c r="H171" s="172">
        <v>3</v>
      </c>
      <c r="I171" s="173">
        <v>39</v>
      </c>
      <c r="J171" s="174" t="str">
        <f>VLOOKUP(CONCATENATE(D171,E171,F171,G171,H171,I171),'01. Administrativa'!$O$36:$P500,2,FALSE)</f>
        <v>Fideicomiso Guerrero Industrial</v>
      </c>
      <c r="K171" s="173"/>
      <c r="L171" s="175">
        <v>3</v>
      </c>
      <c r="M171" s="174" t="str">
        <f>VLOOKUP(CONCATENATE(L171),'02. Finalidad'!$O$3:$P$145,2,FALSE)</f>
        <v>DESARROLLO ECONÓMICO</v>
      </c>
      <c r="N171" s="175">
        <v>9</v>
      </c>
      <c r="O171" s="174" t="str">
        <f>VLOOKUP(CONCATENATE(L171,N171),'02. Finalidad'!$O$3:$P$145,2,FALSE)</f>
        <v>OTRAS INDUSTRIAS Y OTROS ASUNTOS ECONÓMICOS</v>
      </c>
      <c r="P171" s="175">
        <v>2</v>
      </c>
      <c r="Q171" s="174" t="str">
        <f>VLOOKUP(CONCATENATE(L171,N171,P171),'02. Finalidad'!$O$3:$P$145,2,FALSE)</f>
        <v>Otras Industrias</v>
      </c>
      <c r="R171" s="176">
        <v>1</v>
      </c>
      <c r="S171" s="174" t="str">
        <f>VLOOKUP('Presupuesto 2015'!R171,'03. Tipo Gasto'!$A$2:$B$4,2,FALSE)</f>
        <v>GASTO CORRIENTE</v>
      </c>
      <c r="T171" s="177">
        <v>1</v>
      </c>
      <c r="U171" s="174" t="str">
        <f>VLOOKUP('Presupuesto 2015'!T171,'04. Fuente Financiamiento'!$A$2:B$14,2,FALSE)</f>
        <v>Recursos Propios</v>
      </c>
      <c r="V171" s="178">
        <v>1</v>
      </c>
      <c r="W171" s="174" t="str">
        <f>VLOOKUP(CONCATENATE(V171),'06. Clasificación Programática'!$F$3:G$32,2,FALSE)</f>
        <v>SUBSIDIOS: SECTOR SOCIAL Y PRIVADO O ENTIDADES FEDERATIVAS Y MUNICIPIOS</v>
      </c>
      <c r="X171" s="178" t="s">
        <v>576</v>
      </c>
      <c r="Y171" s="174" t="str">
        <f>VLOOKUP(CONCATENATE(V171,X171),'06. Clasificación Programática'!$F$3:G$32,2,FALSE)</f>
        <v>Sujetos a Reglas de Operación</v>
      </c>
      <c r="Z171" s="179">
        <v>2</v>
      </c>
      <c r="AA171" s="174" t="str">
        <f>VLOOKUP('Presupuesto 2015'!Z171,'07. Proyectos de Inversión'!$A$2:$B$11,2,FALSE)</f>
        <v>Gastos de Operación del Ejercicio Fiscal 2015.</v>
      </c>
      <c r="AB171" s="184">
        <v>1</v>
      </c>
      <c r="AC171" s="185">
        <v>7</v>
      </c>
      <c r="AD171" s="184">
        <v>1</v>
      </c>
      <c r="AE171" s="182">
        <v>7</v>
      </c>
      <c r="AF171" s="183" t="str">
        <f t="shared" si="83"/>
        <v>17107</v>
      </c>
      <c r="AG171" s="187" t="str">
        <f>VLOOKUP('Presupuesto 2015'!AF171,'5. COG Guerrero '!$K$2:$L1352,2,FALSE)</f>
        <v>Estimulo de productividad administrativa</v>
      </c>
      <c r="AH171" s="184"/>
      <c r="AI171" s="188">
        <v>233700</v>
      </c>
      <c r="AJ171" s="193">
        <f t="shared" si="70"/>
        <v>19475</v>
      </c>
      <c r="AK171" s="194">
        <v>12836.44</v>
      </c>
      <c r="AL171" s="194"/>
      <c r="AM171" s="194">
        <f t="shared" si="111"/>
        <v>6638.5599999999995</v>
      </c>
      <c r="AN171" s="194">
        <f t="shared" si="107"/>
        <v>19475</v>
      </c>
      <c r="AO171" s="194"/>
      <c r="AP171" s="194">
        <v>12836.44</v>
      </c>
      <c r="AQ171" s="194">
        <f t="shared" si="108"/>
        <v>6638.5599999999995</v>
      </c>
      <c r="AR171" s="194">
        <f t="shared" si="109"/>
        <v>19475</v>
      </c>
      <c r="AS171" s="194"/>
      <c r="AT171" s="194"/>
      <c r="AU171" s="194">
        <f t="shared" si="86"/>
        <v>19475</v>
      </c>
      <c r="AV171" s="194">
        <f t="shared" si="99"/>
        <v>19475</v>
      </c>
      <c r="AW171" s="194"/>
      <c r="AX171" s="194"/>
      <c r="AY171" s="194">
        <f t="shared" si="87"/>
        <v>19475</v>
      </c>
      <c r="AZ171" s="194">
        <f t="shared" si="110"/>
        <v>19475</v>
      </c>
      <c r="BA171" s="194"/>
      <c r="BB171" s="194">
        <v>12831</v>
      </c>
      <c r="BC171" s="194">
        <f t="shared" si="88"/>
        <v>6644</v>
      </c>
      <c r="BD171" s="194">
        <f t="shared" si="100"/>
        <v>19475</v>
      </c>
      <c r="BE171" s="194"/>
      <c r="BF171" s="194"/>
      <c r="BG171" s="194">
        <f t="shared" si="89"/>
        <v>19475</v>
      </c>
      <c r="BH171" s="194">
        <f t="shared" si="101"/>
        <v>19475</v>
      </c>
      <c r="BI171" s="194"/>
      <c r="BJ171" s="194"/>
      <c r="BK171" s="194">
        <f t="shared" si="90"/>
        <v>19475</v>
      </c>
      <c r="BL171" s="194">
        <f t="shared" si="102"/>
        <v>19475</v>
      </c>
      <c r="BM171" s="194"/>
      <c r="BN171" s="194"/>
      <c r="BO171" s="194">
        <f t="shared" si="91"/>
        <v>19475</v>
      </c>
      <c r="BP171" s="194">
        <f t="shared" si="103"/>
        <v>19475</v>
      </c>
      <c r="BQ171" s="194"/>
      <c r="BR171" s="194"/>
      <c r="BS171" s="194">
        <f t="shared" si="92"/>
        <v>19475</v>
      </c>
      <c r="BT171" s="194">
        <f t="shared" si="104"/>
        <v>19475</v>
      </c>
      <c r="BU171" s="194"/>
      <c r="BV171" s="194"/>
      <c r="BW171" s="194">
        <f t="shared" si="93"/>
        <v>19475</v>
      </c>
      <c r="BX171" s="194">
        <f t="shared" si="105"/>
        <v>19475</v>
      </c>
      <c r="BY171" s="194"/>
      <c r="BZ171" s="194"/>
      <c r="CA171" s="194">
        <f t="shared" si="94"/>
        <v>19475</v>
      </c>
      <c r="CB171" s="194">
        <f t="shared" si="106"/>
        <v>19475</v>
      </c>
      <c r="CC171" s="194"/>
      <c r="CD171" s="194"/>
      <c r="CE171" s="194">
        <f t="shared" si="95"/>
        <v>19475</v>
      </c>
      <c r="CF171" s="194">
        <f t="shared" si="96"/>
        <v>195196.12</v>
      </c>
      <c r="CG171" s="169">
        <f t="shared" si="97"/>
        <v>233700</v>
      </c>
      <c r="CH171" s="169">
        <f t="shared" si="82"/>
        <v>-38503.880000000005</v>
      </c>
      <c r="CJ171" s="169">
        <f t="shared" si="112"/>
        <v>77900</v>
      </c>
    </row>
    <row r="172" spans="4:88" hidden="1" x14ac:dyDescent="0.2">
      <c r="D172" s="172">
        <v>2</v>
      </c>
      <c r="E172" s="172">
        <v>1</v>
      </c>
      <c r="F172" s="172">
        <v>1</v>
      </c>
      <c r="G172" s="172">
        <v>2</v>
      </c>
      <c r="H172" s="172">
        <v>3</v>
      </c>
      <c r="I172" s="173">
        <v>39</v>
      </c>
      <c r="J172" s="174" t="str">
        <f>VLOOKUP(CONCATENATE(D172,E172,F172,G172,H172,I172),'01. Administrativa'!$O$36:$P501,2,FALSE)</f>
        <v>Fideicomiso Guerrero Industrial</v>
      </c>
      <c r="K172" s="173"/>
      <c r="L172" s="175">
        <v>3</v>
      </c>
      <c r="M172" s="174" t="str">
        <f>VLOOKUP(CONCATENATE(L172),'02. Finalidad'!$O$3:$P$145,2,FALSE)</f>
        <v>DESARROLLO ECONÓMICO</v>
      </c>
      <c r="N172" s="175">
        <v>9</v>
      </c>
      <c r="O172" s="174" t="str">
        <f>VLOOKUP(CONCATENATE(L172,N172),'02. Finalidad'!$O$3:$P$145,2,FALSE)</f>
        <v>OTRAS INDUSTRIAS Y OTROS ASUNTOS ECONÓMICOS</v>
      </c>
      <c r="P172" s="175">
        <v>2</v>
      </c>
      <c r="Q172" s="174" t="str">
        <f>VLOOKUP(CONCATENATE(L172,N172,P172),'02. Finalidad'!$O$3:$P$145,2,FALSE)</f>
        <v>Otras Industrias</v>
      </c>
      <c r="R172" s="176">
        <v>1</v>
      </c>
      <c r="S172" s="174" t="str">
        <f>VLOOKUP('Presupuesto 2015'!R172,'03. Tipo Gasto'!$A$2:$B$4,2,FALSE)</f>
        <v>GASTO CORRIENTE</v>
      </c>
      <c r="T172" s="177">
        <v>1</v>
      </c>
      <c r="U172" s="174" t="str">
        <f>VLOOKUP('Presupuesto 2015'!T172,'04. Fuente Financiamiento'!$A$2:B$14,2,FALSE)</f>
        <v>Recursos Propios</v>
      </c>
      <c r="V172" s="178">
        <v>1</v>
      </c>
      <c r="W172" s="174" t="str">
        <f>VLOOKUP(CONCATENATE(V172),'06. Clasificación Programática'!$F$3:G$32,2,FALSE)</f>
        <v>SUBSIDIOS: SECTOR SOCIAL Y PRIVADO O ENTIDADES FEDERATIVAS Y MUNICIPIOS</v>
      </c>
      <c r="X172" s="178" t="s">
        <v>576</v>
      </c>
      <c r="Y172" s="174" t="str">
        <f>VLOOKUP(CONCATENATE(V172,X172),'06. Clasificación Programática'!$F$3:G$32,2,FALSE)</f>
        <v>Sujetos a Reglas de Operación</v>
      </c>
      <c r="Z172" s="179">
        <v>2</v>
      </c>
      <c r="AA172" s="174" t="str">
        <f>VLOOKUP('Presupuesto 2015'!Z172,'07. Proyectos de Inversión'!$A$2:$B$11,2,FALSE)</f>
        <v>Gastos de Operación del Ejercicio Fiscal 2015.</v>
      </c>
      <c r="AB172" s="184">
        <v>1</v>
      </c>
      <c r="AC172" s="185">
        <v>5</v>
      </c>
      <c r="AD172" s="184">
        <v>2</v>
      </c>
      <c r="AE172" s="182">
        <v>1</v>
      </c>
      <c r="AF172" s="183" t="str">
        <f t="shared" si="83"/>
        <v>15201</v>
      </c>
      <c r="AG172" s="187" t="str">
        <f>VLOOKUP('Presupuesto 2015'!AF172,'5. COG Guerrero '!$K$2:$L1353,2,FALSE)</f>
        <v>Liquidaciones por Indemnización</v>
      </c>
      <c r="AH172" s="184"/>
      <c r="AI172" s="188">
        <v>250000</v>
      </c>
      <c r="AJ172" s="193">
        <f>AI172/3</f>
        <v>83333.333333333328</v>
      </c>
      <c r="AK172" s="194"/>
      <c r="AL172" s="194"/>
      <c r="AM172" s="194">
        <f t="shared" si="111"/>
        <v>83333.333333333328</v>
      </c>
      <c r="AN172" s="194">
        <f>AI172/3</f>
        <v>83333.333333333328</v>
      </c>
      <c r="AO172" s="194"/>
      <c r="AP172" s="194">
        <v>72919.45</v>
      </c>
      <c r="AQ172" s="194">
        <f t="shared" si="108"/>
        <v>10413.883333333331</v>
      </c>
      <c r="AR172" s="194">
        <f>AI172/3</f>
        <v>83333.333333333328</v>
      </c>
      <c r="AS172" s="194"/>
      <c r="AT172" s="194"/>
      <c r="AU172" s="194">
        <f t="shared" si="86"/>
        <v>83333.333333333328</v>
      </c>
      <c r="AV172" s="194"/>
      <c r="AW172" s="194"/>
      <c r="AX172" s="194"/>
      <c r="AY172" s="194">
        <f t="shared" si="87"/>
        <v>0</v>
      </c>
      <c r="AZ172" s="194"/>
      <c r="BA172" s="194"/>
      <c r="BB172" s="194"/>
      <c r="BC172" s="194">
        <f t="shared" si="88"/>
        <v>0</v>
      </c>
      <c r="BD172" s="194">
        <v>0</v>
      </c>
      <c r="BE172" s="194"/>
      <c r="BF172" s="194"/>
      <c r="BG172" s="194">
        <f t="shared" si="89"/>
        <v>0</v>
      </c>
      <c r="BH172" s="194">
        <v>0</v>
      </c>
      <c r="BI172" s="194"/>
      <c r="BJ172" s="194"/>
      <c r="BK172" s="194">
        <f t="shared" si="90"/>
        <v>0</v>
      </c>
      <c r="BL172" s="194">
        <v>0</v>
      </c>
      <c r="BM172" s="194"/>
      <c r="BN172" s="194">
        <v>20000</v>
      </c>
      <c r="BO172" s="194">
        <f t="shared" si="91"/>
        <v>-20000</v>
      </c>
      <c r="BP172" s="194">
        <v>0</v>
      </c>
      <c r="BQ172" s="194"/>
      <c r="BR172" s="194">
        <v>30735.200000000001</v>
      </c>
      <c r="BS172" s="194">
        <f t="shared" si="92"/>
        <v>-30735.200000000001</v>
      </c>
      <c r="BT172" s="194">
        <v>0</v>
      </c>
      <c r="BU172" s="194"/>
      <c r="BV172" s="194"/>
      <c r="BW172" s="194">
        <f t="shared" si="93"/>
        <v>0</v>
      </c>
      <c r="BX172" s="194">
        <v>0</v>
      </c>
      <c r="BY172" s="194"/>
      <c r="BZ172" s="194"/>
      <c r="CA172" s="194">
        <f t="shared" si="94"/>
        <v>0</v>
      </c>
      <c r="CB172" s="194">
        <v>0</v>
      </c>
      <c r="CC172" s="194"/>
      <c r="CD172" s="194"/>
      <c r="CE172" s="194">
        <f t="shared" si="95"/>
        <v>0</v>
      </c>
      <c r="CF172" s="194">
        <f t="shared" si="96"/>
        <v>126345.34999999999</v>
      </c>
      <c r="CG172" s="224">
        <f t="shared" si="97"/>
        <v>250000</v>
      </c>
      <c r="CH172" s="169">
        <f t="shared" si="82"/>
        <v>-123654.65000000001</v>
      </c>
      <c r="CJ172" s="169">
        <f t="shared" si="112"/>
        <v>250000</v>
      </c>
    </row>
    <row r="173" spans="4:88" hidden="1" x14ac:dyDescent="0.2">
      <c r="D173" s="172">
        <v>2</v>
      </c>
      <c r="E173" s="172">
        <v>1</v>
      </c>
      <c r="F173" s="172">
        <v>1</v>
      </c>
      <c r="G173" s="172">
        <v>2</v>
      </c>
      <c r="H173" s="172">
        <v>3</v>
      </c>
      <c r="I173" s="173">
        <v>39</v>
      </c>
      <c r="J173" s="174" t="str">
        <f>VLOOKUP(CONCATENATE(D173,E173,F173,G173,H173,I173),'01. Administrativa'!$O$36:$P502,2,FALSE)</f>
        <v>Fideicomiso Guerrero Industrial</v>
      </c>
      <c r="K173" s="173"/>
      <c r="L173" s="175">
        <v>3</v>
      </c>
      <c r="M173" s="174" t="str">
        <f>VLOOKUP(CONCATENATE(L173),'02. Finalidad'!$O$3:$P$145,2,FALSE)</f>
        <v>DESARROLLO ECONÓMICO</v>
      </c>
      <c r="N173" s="175">
        <v>9</v>
      </c>
      <c r="O173" s="174" t="str">
        <f>VLOOKUP(CONCATENATE(L173,N173),'02. Finalidad'!$O$3:$P$145,2,FALSE)</f>
        <v>OTRAS INDUSTRIAS Y OTROS ASUNTOS ECONÓMICOS</v>
      </c>
      <c r="P173" s="175">
        <v>2</v>
      </c>
      <c r="Q173" s="174" t="str">
        <f>VLOOKUP(CONCATENATE(L173,N173,P173),'02. Finalidad'!$O$3:$P$145,2,FALSE)</f>
        <v>Otras Industrias</v>
      </c>
      <c r="R173" s="176">
        <v>1</v>
      </c>
      <c r="S173" s="174" t="str">
        <f>VLOOKUP('Presupuesto 2015'!R173,'03. Tipo Gasto'!$A$2:$B$4,2,FALSE)</f>
        <v>GASTO CORRIENTE</v>
      </c>
      <c r="T173" s="177">
        <v>1</v>
      </c>
      <c r="U173" s="174" t="str">
        <f>VLOOKUP('Presupuesto 2015'!T173,'04. Fuente Financiamiento'!$A$2:B$14,2,FALSE)</f>
        <v>Recursos Propios</v>
      </c>
      <c r="V173" s="178">
        <v>1</v>
      </c>
      <c r="W173" s="174" t="str">
        <f>VLOOKUP(CONCATENATE(V173),'06. Clasificación Programática'!$F$3:G$32,2,FALSE)</f>
        <v>SUBSIDIOS: SECTOR SOCIAL Y PRIVADO O ENTIDADES FEDERATIVAS Y MUNICIPIOS</v>
      </c>
      <c r="X173" s="178" t="s">
        <v>576</v>
      </c>
      <c r="Y173" s="174" t="str">
        <f>VLOOKUP(CONCATENATE(V173,X173),'06. Clasificación Programática'!$F$3:G$32,2,FALSE)</f>
        <v>Sujetos a Reglas de Operación</v>
      </c>
      <c r="Z173" s="179">
        <v>2</v>
      </c>
      <c r="AA173" s="174" t="str">
        <f>VLOOKUP('Presupuesto 2015'!Z173,'07. Proyectos de Inversión'!$A$2:$B$11,2,FALSE)</f>
        <v>Gastos de Operación del Ejercicio Fiscal 2015.</v>
      </c>
      <c r="AB173" s="184">
        <v>1</v>
      </c>
      <c r="AC173" s="185">
        <v>5</v>
      </c>
      <c r="AD173" s="184">
        <v>5</v>
      </c>
      <c r="AE173" s="182">
        <v>1</v>
      </c>
      <c r="AF173" s="183" t="str">
        <f t="shared" si="83"/>
        <v>15501</v>
      </c>
      <c r="AG173" s="187" t="str">
        <f>VLOOKUP('Presupuesto 2015'!AF173,'5. COG Guerrero '!$K$2:$L1354,2,FALSE)</f>
        <v>Apoyos a la Capacitación de los Servidores Públicos</v>
      </c>
      <c r="AH173" s="184"/>
      <c r="AI173" s="188">
        <v>23000</v>
      </c>
      <c r="AJ173" s="193">
        <f t="shared" si="70"/>
        <v>1916.6666666666667</v>
      </c>
      <c r="AK173" s="194"/>
      <c r="AL173" s="194"/>
      <c r="AM173" s="194">
        <f t="shared" si="111"/>
        <v>1916.6666666666667</v>
      </c>
      <c r="AN173" s="194">
        <f t="shared" si="107"/>
        <v>1916.6666666666667</v>
      </c>
      <c r="AO173" s="194"/>
      <c r="AP173" s="194"/>
      <c r="AQ173" s="194">
        <f t="shared" si="108"/>
        <v>1916.6666666666667</v>
      </c>
      <c r="AR173" s="194">
        <f t="shared" si="109"/>
        <v>1916.6666666666667</v>
      </c>
      <c r="AS173" s="194"/>
      <c r="AT173" s="194"/>
      <c r="AU173" s="194">
        <f t="shared" si="86"/>
        <v>1916.6666666666667</v>
      </c>
      <c r="AV173" s="194">
        <f t="shared" si="99"/>
        <v>1916.6666666666667</v>
      </c>
      <c r="AW173" s="194"/>
      <c r="AX173" s="194"/>
      <c r="AY173" s="194">
        <f t="shared" si="87"/>
        <v>1916.6666666666667</v>
      </c>
      <c r="AZ173" s="194">
        <f t="shared" si="110"/>
        <v>1916.6666666666667</v>
      </c>
      <c r="BA173" s="194"/>
      <c r="BB173" s="194"/>
      <c r="BC173" s="194">
        <f t="shared" si="88"/>
        <v>1916.6666666666667</v>
      </c>
      <c r="BD173" s="194">
        <f t="shared" si="100"/>
        <v>1916.6666666666667</v>
      </c>
      <c r="BE173" s="194"/>
      <c r="BF173" s="194"/>
      <c r="BG173" s="194">
        <f t="shared" si="89"/>
        <v>1916.6666666666667</v>
      </c>
      <c r="BH173" s="194">
        <f t="shared" si="101"/>
        <v>1916.6666666666667</v>
      </c>
      <c r="BI173" s="194"/>
      <c r="BJ173" s="194"/>
      <c r="BK173" s="194">
        <f t="shared" si="90"/>
        <v>1916.6666666666667</v>
      </c>
      <c r="BL173" s="194">
        <f t="shared" si="102"/>
        <v>1916.6666666666667</v>
      </c>
      <c r="BM173" s="194"/>
      <c r="BN173" s="194"/>
      <c r="BO173" s="194">
        <f t="shared" si="91"/>
        <v>1916.6666666666667</v>
      </c>
      <c r="BP173" s="194">
        <f t="shared" si="103"/>
        <v>1916.6666666666667</v>
      </c>
      <c r="BQ173" s="194"/>
      <c r="BR173" s="194"/>
      <c r="BS173" s="194">
        <f t="shared" si="92"/>
        <v>1916.6666666666667</v>
      </c>
      <c r="BT173" s="194">
        <f t="shared" si="104"/>
        <v>1916.6666666666667</v>
      </c>
      <c r="BU173" s="194"/>
      <c r="BV173" s="194"/>
      <c r="BW173" s="194">
        <f t="shared" si="93"/>
        <v>1916.6666666666667</v>
      </c>
      <c r="BX173" s="194">
        <f t="shared" si="105"/>
        <v>1916.6666666666667</v>
      </c>
      <c r="BY173" s="194"/>
      <c r="BZ173" s="194"/>
      <c r="CA173" s="194">
        <f t="shared" si="94"/>
        <v>1916.6666666666667</v>
      </c>
      <c r="CB173" s="194">
        <f t="shared" si="106"/>
        <v>1916.6666666666667</v>
      </c>
      <c r="CC173" s="194"/>
      <c r="CD173" s="194"/>
      <c r="CE173" s="194">
        <f t="shared" si="95"/>
        <v>1916.6666666666667</v>
      </c>
      <c r="CF173" s="194">
        <f t="shared" si="96"/>
        <v>23000.000000000004</v>
      </c>
      <c r="CG173" s="169">
        <f t="shared" si="97"/>
        <v>23000.000000000004</v>
      </c>
      <c r="CH173" s="169">
        <f t="shared" si="82"/>
        <v>0</v>
      </c>
      <c r="CJ173" s="169">
        <f t="shared" si="112"/>
        <v>7666.666666666667</v>
      </c>
    </row>
    <row r="174" spans="4:88" hidden="1" x14ac:dyDescent="0.2">
      <c r="D174" s="172">
        <v>2</v>
      </c>
      <c r="E174" s="172">
        <v>1</v>
      </c>
      <c r="F174" s="172">
        <v>1</v>
      </c>
      <c r="G174" s="172">
        <v>2</v>
      </c>
      <c r="H174" s="172">
        <v>3</v>
      </c>
      <c r="I174" s="173">
        <v>39</v>
      </c>
      <c r="J174" s="174" t="str">
        <f>VLOOKUP(CONCATENATE(D174,E174,F174,G174,H174,I174),'01. Administrativa'!$O$36:$P503,2,FALSE)</f>
        <v>Fideicomiso Guerrero Industrial</v>
      </c>
      <c r="K174" s="173"/>
      <c r="L174" s="175">
        <v>3</v>
      </c>
      <c r="M174" s="174" t="str">
        <f>VLOOKUP(CONCATENATE(L174),'02. Finalidad'!$O$3:$P$145,2,FALSE)</f>
        <v>DESARROLLO ECONÓMICO</v>
      </c>
      <c r="N174" s="175">
        <v>9</v>
      </c>
      <c r="O174" s="174" t="str">
        <f>VLOOKUP(CONCATENATE(L174,N174),'02. Finalidad'!$O$3:$P$145,2,FALSE)</f>
        <v>OTRAS INDUSTRIAS Y OTROS ASUNTOS ECONÓMICOS</v>
      </c>
      <c r="P174" s="175">
        <v>2</v>
      </c>
      <c r="Q174" s="174" t="str">
        <f>VLOOKUP(CONCATENATE(L174,N174,P174),'02. Finalidad'!$O$3:$P$145,2,FALSE)</f>
        <v>Otras Industrias</v>
      </c>
      <c r="R174" s="176">
        <v>1</v>
      </c>
      <c r="S174" s="174" t="str">
        <f>VLOOKUP('Presupuesto 2015'!R174,'03. Tipo Gasto'!$A$2:$B$4,2,FALSE)</f>
        <v>GASTO CORRIENTE</v>
      </c>
      <c r="T174" s="177">
        <v>1</v>
      </c>
      <c r="U174" s="174" t="str">
        <f>VLOOKUP('Presupuesto 2015'!T174,'04. Fuente Financiamiento'!$A$2:B$14,2,FALSE)</f>
        <v>Recursos Propios</v>
      </c>
      <c r="V174" s="178">
        <v>1</v>
      </c>
      <c r="W174" s="174" t="str">
        <f>VLOOKUP(CONCATENATE(V174),'06. Clasificación Programática'!$F$3:G$32,2,FALSE)</f>
        <v>SUBSIDIOS: SECTOR SOCIAL Y PRIVADO O ENTIDADES FEDERATIVAS Y MUNICIPIOS</v>
      </c>
      <c r="X174" s="178" t="s">
        <v>576</v>
      </c>
      <c r="Y174" s="174" t="str">
        <f>VLOOKUP(CONCATENATE(V174,X174),'06. Clasificación Programática'!$F$3:G$32,2,FALSE)</f>
        <v>Sujetos a Reglas de Operación</v>
      </c>
      <c r="Z174" s="179">
        <v>2</v>
      </c>
      <c r="AA174" s="174" t="str">
        <f>VLOOKUP('Presupuesto 2015'!Z174,'07. Proyectos de Inversión'!$A$2:$B$11,2,FALSE)</f>
        <v>Gastos de Operación del Ejercicio Fiscal 2015.</v>
      </c>
      <c r="AB174" s="184">
        <v>1</v>
      </c>
      <c r="AC174" s="185">
        <v>5</v>
      </c>
      <c r="AD174" s="184">
        <v>9</v>
      </c>
      <c r="AE174" s="182">
        <v>7</v>
      </c>
      <c r="AF174" s="183" t="str">
        <f t="shared" si="83"/>
        <v>15907</v>
      </c>
      <c r="AG174" s="187" t="str">
        <f>VLOOKUP('Presupuesto 2015'!AF174,'5. COG Guerrero '!$K$2:$L1354,2,FALSE)</f>
        <v>Productos Alimenticios para el personal  derivados por actividades extraordinarias</v>
      </c>
      <c r="AH174" s="184"/>
      <c r="AI174" s="188">
        <v>15000</v>
      </c>
      <c r="AJ174" s="193">
        <v>1250</v>
      </c>
      <c r="AK174" s="194"/>
      <c r="AL174" s="194"/>
      <c r="AM174" s="194">
        <f t="shared" si="111"/>
        <v>1250</v>
      </c>
      <c r="AN174" s="194">
        <v>9000</v>
      </c>
      <c r="AO174" s="194"/>
      <c r="AP174" s="194">
        <v>8875</v>
      </c>
      <c r="AQ174" s="194">
        <f t="shared" si="108"/>
        <v>125</v>
      </c>
      <c r="AR174" s="194">
        <f t="shared" si="109"/>
        <v>1250</v>
      </c>
      <c r="AS174" s="194"/>
      <c r="AT174" s="194"/>
      <c r="AU174" s="194">
        <f t="shared" si="86"/>
        <v>1250</v>
      </c>
      <c r="AV174" s="194">
        <v>653</v>
      </c>
      <c r="AW174" s="194"/>
      <c r="AX174" s="194"/>
      <c r="AY174" s="194">
        <f t="shared" si="87"/>
        <v>653</v>
      </c>
      <c r="AZ174" s="194">
        <v>2847.01</v>
      </c>
      <c r="BA174" s="194"/>
      <c r="BB174" s="194">
        <v>2847.01</v>
      </c>
      <c r="BC174" s="194">
        <f t="shared" si="88"/>
        <v>0</v>
      </c>
      <c r="BD174" s="194">
        <v>0</v>
      </c>
      <c r="BE174" s="194"/>
      <c r="BF174" s="194"/>
      <c r="BG174" s="194">
        <f t="shared" si="89"/>
        <v>0</v>
      </c>
      <c r="BH174" s="194">
        <v>0</v>
      </c>
      <c r="BI174" s="194"/>
      <c r="BJ174" s="194"/>
      <c r="BK174" s="194">
        <f t="shared" si="90"/>
        <v>0</v>
      </c>
      <c r="BL174" s="194">
        <v>0</v>
      </c>
      <c r="BM174" s="194"/>
      <c r="BN174" s="194"/>
      <c r="BO174" s="194">
        <f t="shared" si="91"/>
        <v>0</v>
      </c>
      <c r="BP174" s="194">
        <v>0</v>
      </c>
      <c r="BQ174" s="194"/>
      <c r="BR174" s="194"/>
      <c r="BS174" s="194">
        <f t="shared" si="92"/>
        <v>0</v>
      </c>
      <c r="BT174" s="194">
        <v>0</v>
      </c>
      <c r="BU174" s="194"/>
      <c r="BV174" s="194"/>
      <c r="BW174" s="194">
        <f t="shared" si="93"/>
        <v>0</v>
      </c>
      <c r="BX174" s="194">
        <v>0</v>
      </c>
      <c r="BY174" s="194"/>
      <c r="BZ174" s="194"/>
      <c r="CA174" s="194">
        <f t="shared" si="94"/>
        <v>0</v>
      </c>
      <c r="CB174" s="194">
        <v>0</v>
      </c>
      <c r="CC174" s="194"/>
      <c r="CD174" s="194"/>
      <c r="CE174" s="194">
        <f t="shared" si="95"/>
        <v>0</v>
      </c>
      <c r="CF174" s="194">
        <f t="shared" si="96"/>
        <v>3278</v>
      </c>
      <c r="CG174" s="224">
        <f t="shared" si="97"/>
        <v>15000.01</v>
      </c>
      <c r="CH174" s="169">
        <f t="shared" si="82"/>
        <v>-11722.01</v>
      </c>
      <c r="CJ174" s="169">
        <f t="shared" si="112"/>
        <v>12153</v>
      </c>
    </row>
    <row r="175" spans="4:88" hidden="1" x14ac:dyDescent="0.2">
      <c r="D175" s="172">
        <v>2</v>
      </c>
      <c r="E175" s="172">
        <v>1</v>
      </c>
      <c r="F175" s="172">
        <v>1</v>
      </c>
      <c r="G175" s="172">
        <v>2</v>
      </c>
      <c r="H175" s="172">
        <v>3</v>
      </c>
      <c r="I175" s="173">
        <v>39</v>
      </c>
      <c r="J175" s="174" t="str">
        <f>VLOOKUP(CONCATENATE(D175,E175,F175,G175,H175,I175),'01. Administrativa'!$O$36:$P504,2,FALSE)</f>
        <v>Fideicomiso Guerrero Industrial</v>
      </c>
      <c r="K175" s="173"/>
      <c r="L175" s="175">
        <v>3</v>
      </c>
      <c r="M175" s="174" t="str">
        <f>VLOOKUP(CONCATENATE(L175),'02. Finalidad'!$O$3:$P$145,2,FALSE)</f>
        <v>DESARROLLO ECONÓMICO</v>
      </c>
      <c r="N175" s="175">
        <v>9</v>
      </c>
      <c r="O175" s="174" t="str">
        <f>VLOOKUP(CONCATENATE(L175,N175),'02. Finalidad'!$O$3:$P$145,2,FALSE)</f>
        <v>OTRAS INDUSTRIAS Y OTROS ASUNTOS ECONÓMICOS</v>
      </c>
      <c r="P175" s="175">
        <v>2</v>
      </c>
      <c r="Q175" s="174" t="str">
        <f>VLOOKUP(CONCATENATE(L175,N175,P175),'02. Finalidad'!$O$3:$P$145,2,FALSE)</f>
        <v>Otras Industrias</v>
      </c>
      <c r="R175" s="176">
        <v>1</v>
      </c>
      <c r="S175" s="174" t="str">
        <f>VLOOKUP('Presupuesto 2015'!R175,'03. Tipo Gasto'!$A$2:$B$4,2,FALSE)</f>
        <v>GASTO CORRIENTE</v>
      </c>
      <c r="T175" s="177">
        <v>1</v>
      </c>
      <c r="U175" s="174" t="str">
        <f>VLOOKUP('Presupuesto 2015'!T175,'04. Fuente Financiamiento'!$A$2:B$14,2,FALSE)</f>
        <v>Recursos Propios</v>
      </c>
      <c r="V175" s="178">
        <v>1</v>
      </c>
      <c r="W175" s="174" t="str">
        <f>VLOOKUP(CONCATENATE(V175),'06. Clasificación Programática'!$F$3:G$32,2,FALSE)</f>
        <v>SUBSIDIOS: SECTOR SOCIAL Y PRIVADO O ENTIDADES FEDERATIVAS Y MUNICIPIOS</v>
      </c>
      <c r="X175" s="178" t="s">
        <v>576</v>
      </c>
      <c r="Y175" s="174" t="str">
        <f>VLOOKUP(CONCATENATE(V175,X175),'06. Clasificación Programática'!$F$3:G$32,2,FALSE)</f>
        <v>Sujetos a Reglas de Operación</v>
      </c>
      <c r="Z175" s="179">
        <v>2</v>
      </c>
      <c r="AA175" s="174" t="str">
        <f>VLOOKUP('Presupuesto 2015'!Z175,'07. Proyectos de Inversión'!$A$2:$B$11,2,FALSE)</f>
        <v>Gastos de Operación del Ejercicio Fiscal 2015.</v>
      </c>
      <c r="AB175" s="184">
        <v>1</v>
      </c>
      <c r="AC175" s="185">
        <v>5</v>
      </c>
      <c r="AD175" s="184">
        <v>9</v>
      </c>
      <c r="AE175" s="182">
        <v>8</v>
      </c>
      <c r="AF175" s="183" t="str">
        <f t="shared" si="83"/>
        <v>15908</v>
      </c>
      <c r="AG175" s="187" t="str">
        <f>VLOOKUP('Presupuesto 2015'!AF175,'5. COG Guerrero '!$K$2:$L1354,2,FALSE)</f>
        <v>Bono institucional</v>
      </c>
      <c r="AH175" s="184"/>
      <c r="AI175" s="188">
        <v>94109</v>
      </c>
      <c r="AJ175" s="193">
        <f t="shared" si="70"/>
        <v>7842.416666666667</v>
      </c>
      <c r="AK175" s="194"/>
      <c r="AL175" s="194"/>
      <c r="AM175" s="194">
        <f t="shared" si="111"/>
        <v>7842.416666666667</v>
      </c>
      <c r="AN175" s="194">
        <f t="shared" si="107"/>
        <v>7842.416666666667</v>
      </c>
      <c r="AO175" s="194"/>
      <c r="AP175" s="194"/>
      <c r="AQ175" s="194">
        <f t="shared" si="108"/>
        <v>7842.416666666667</v>
      </c>
      <c r="AR175" s="194">
        <f t="shared" si="109"/>
        <v>7842.416666666667</v>
      </c>
      <c r="AS175" s="194"/>
      <c r="AT175" s="194"/>
      <c r="AU175" s="194">
        <f t="shared" si="86"/>
        <v>7842.416666666667</v>
      </c>
      <c r="AV175" s="194">
        <f t="shared" si="99"/>
        <v>7842.416666666667</v>
      </c>
      <c r="AW175" s="194"/>
      <c r="AX175" s="194"/>
      <c r="AY175" s="194">
        <f t="shared" si="87"/>
        <v>7842.416666666667</v>
      </c>
      <c r="AZ175" s="194">
        <f t="shared" si="110"/>
        <v>7842.416666666667</v>
      </c>
      <c r="BA175" s="194"/>
      <c r="BB175" s="194"/>
      <c r="BC175" s="194">
        <f t="shared" si="88"/>
        <v>7842.416666666667</v>
      </c>
      <c r="BD175" s="194">
        <f t="shared" si="100"/>
        <v>7842.416666666667</v>
      </c>
      <c r="BE175" s="194"/>
      <c r="BF175" s="194"/>
      <c r="BG175" s="194">
        <f t="shared" si="89"/>
        <v>7842.416666666667</v>
      </c>
      <c r="BH175" s="194">
        <f t="shared" si="101"/>
        <v>7842.416666666667</v>
      </c>
      <c r="BI175" s="194"/>
      <c r="BJ175" s="194"/>
      <c r="BK175" s="194">
        <f t="shared" si="90"/>
        <v>7842.416666666667</v>
      </c>
      <c r="BL175" s="194">
        <f t="shared" si="102"/>
        <v>7842.416666666667</v>
      </c>
      <c r="BM175" s="194"/>
      <c r="BN175" s="194"/>
      <c r="BO175" s="194">
        <f t="shared" si="91"/>
        <v>7842.416666666667</v>
      </c>
      <c r="BP175" s="194">
        <f t="shared" si="103"/>
        <v>7842.416666666667</v>
      </c>
      <c r="BQ175" s="194"/>
      <c r="BR175" s="194"/>
      <c r="BS175" s="194">
        <f t="shared" si="92"/>
        <v>7842.416666666667</v>
      </c>
      <c r="BT175" s="194">
        <f t="shared" si="104"/>
        <v>7842.416666666667</v>
      </c>
      <c r="BU175" s="194"/>
      <c r="BV175" s="194"/>
      <c r="BW175" s="194">
        <f t="shared" si="93"/>
        <v>7842.416666666667</v>
      </c>
      <c r="BX175" s="194">
        <f t="shared" si="105"/>
        <v>7842.416666666667</v>
      </c>
      <c r="BY175" s="194"/>
      <c r="BZ175" s="194"/>
      <c r="CA175" s="194">
        <f t="shared" si="94"/>
        <v>7842.416666666667</v>
      </c>
      <c r="CB175" s="194">
        <f t="shared" si="106"/>
        <v>7842.416666666667</v>
      </c>
      <c r="CC175" s="194"/>
      <c r="CD175" s="194"/>
      <c r="CE175" s="194">
        <f t="shared" si="95"/>
        <v>7842.416666666667</v>
      </c>
      <c r="CF175" s="194">
        <f t="shared" si="96"/>
        <v>94109.000000000015</v>
      </c>
      <c r="CG175" s="169">
        <f t="shared" si="97"/>
        <v>94109.000000000015</v>
      </c>
      <c r="CH175" s="169">
        <f t="shared" si="82"/>
        <v>0</v>
      </c>
      <c r="CJ175" s="169">
        <f t="shared" si="112"/>
        <v>31369.666666666668</v>
      </c>
    </row>
    <row r="176" spans="4:88" hidden="1" x14ac:dyDescent="0.2">
      <c r="D176" s="172">
        <v>2</v>
      </c>
      <c r="E176" s="172">
        <v>1</v>
      </c>
      <c r="F176" s="172">
        <v>1</v>
      </c>
      <c r="G176" s="172">
        <v>2</v>
      </c>
      <c r="H176" s="172">
        <v>3</v>
      </c>
      <c r="I176" s="173">
        <v>39</v>
      </c>
      <c r="J176" s="174" t="str">
        <f>VLOOKUP(CONCATENATE(D176,E176,F176,G176,H176,I176),'01. Administrativa'!$O$36:$P505,2,FALSE)</f>
        <v>Fideicomiso Guerrero Industrial</v>
      </c>
      <c r="K176" s="173"/>
      <c r="L176" s="175">
        <v>3</v>
      </c>
      <c r="M176" s="174" t="str">
        <f>VLOOKUP(CONCATENATE(L176),'02. Finalidad'!$O$3:$P$145,2,FALSE)</f>
        <v>DESARROLLO ECONÓMICO</v>
      </c>
      <c r="N176" s="175">
        <v>9</v>
      </c>
      <c r="O176" s="174" t="str">
        <f>VLOOKUP(CONCATENATE(L176,N176),'02. Finalidad'!$O$3:$P$145,2,FALSE)</f>
        <v>OTRAS INDUSTRIAS Y OTROS ASUNTOS ECONÓMICOS</v>
      </c>
      <c r="P176" s="175">
        <v>2</v>
      </c>
      <c r="Q176" s="174" t="str">
        <f>VLOOKUP(CONCATENATE(L176,N176,P176),'02. Finalidad'!$O$3:$P$145,2,FALSE)</f>
        <v>Otras Industrias</v>
      </c>
      <c r="R176" s="176">
        <v>1</v>
      </c>
      <c r="S176" s="174" t="str">
        <f>VLOOKUP('Presupuesto 2015'!R176,'03. Tipo Gasto'!$A$2:$B$4,2,FALSE)</f>
        <v>GASTO CORRIENTE</v>
      </c>
      <c r="T176" s="177">
        <v>1</v>
      </c>
      <c r="U176" s="174" t="str">
        <f>VLOOKUP('Presupuesto 2015'!T176,'04. Fuente Financiamiento'!$A$2:B$14,2,FALSE)</f>
        <v>Recursos Propios</v>
      </c>
      <c r="V176" s="178">
        <v>1</v>
      </c>
      <c r="W176" s="174" t="str">
        <f>VLOOKUP(CONCATENATE(V176),'06. Clasificación Programática'!$F$3:G$32,2,FALSE)</f>
        <v>SUBSIDIOS: SECTOR SOCIAL Y PRIVADO O ENTIDADES FEDERATIVAS Y MUNICIPIOS</v>
      </c>
      <c r="X176" s="178" t="s">
        <v>576</v>
      </c>
      <c r="Y176" s="174" t="str">
        <f>VLOOKUP(CONCATENATE(V176,X176),'06. Clasificación Programática'!$F$3:G$32,2,FALSE)</f>
        <v>Sujetos a Reglas de Operación</v>
      </c>
      <c r="Z176" s="179">
        <v>2</v>
      </c>
      <c r="AA176" s="174" t="str">
        <f>VLOOKUP('Presupuesto 2015'!Z176,'07. Proyectos de Inversión'!$A$2:$B$11,2,FALSE)</f>
        <v>Gastos de Operación del Ejercicio Fiscal 2015.</v>
      </c>
      <c r="AB176" s="184">
        <v>2</v>
      </c>
      <c r="AC176" s="185">
        <v>1</v>
      </c>
      <c r="AD176" s="184">
        <v>1</v>
      </c>
      <c r="AE176" s="182">
        <v>1</v>
      </c>
      <c r="AF176" s="183" t="str">
        <f t="shared" si="83"/>
        <v>21101</v>
      </c>
      <c r="AG176" s="187" t="str">
        <f>VLOOKUP('Presupuesto 2015'!AF176,'5. COG Guerrero '!$K$2:$L1355,2,FALSE)</f>
        <v>De oficina</v>
      </c>
      <c r="AH176" s="184"/>
      <c r="AI176" s="188">
        <v>77791.33</v>
      </c>
      <c r="AJ176" s="193">
        <f t="shared" si="70"/>
        <v>6482.6108333333332</v>
      </c>
      <c r="AK176" s="194"/>
      <c r="AL176" s="194">
        <v>679</v>
      </c>
      <c r="AM176" s="194">
        <f t="shared" si="111"/>
        <v>5803.6108333333332</v>
      </c>
      <c r="AN176" s="194">
        <f t="shared" si="107"/>
        <v>6482.6108333333332</v>
      </c>
      <c r="AO176" s="194"/>
      <c r="AP176" s="194">
        <v>6482.61</v>
      </c>
      <c r="AQ176" s="194">
        <f t="shared" si="108"/>
        <v>8.3333333350310568E-4</v>
      </c>
      <c r="AR176" s="194">
        <f t="shared" si="109"/>
        <v>6482.6108333333332</v>
      </c>
      <c r="AS176" s="194"/>
      <c r="AT176" s="194"/>
      <c r="AU176" s="194">
        <f t="shared" si="86"/>
        <v>6482.6108333333332</v>
      </c>
      <c r="AV176" s="194">
        <f t="shared" si="99"/>
        <v>6482.6108333333332</v>
      </c>
      <c r="AW176" s="194"/>
      <c r="AX176" s="194">
        <v>6292.78</v>
      </c>
      <c r="AY176" s="194">
        <f t="shared" si="87"/>
        <v>189.83083333333343</v>
      </c>
      <c r="AZ176" s="194">
        <f t="shared" si="110"/>
        <v>6482.6108333333332</v>
      </c>
      <c r="BA176" s="194">
        <v>7020.21</v>
      </c>
      <c r="BB176" s="194"/>
      <c r="BC176" s="194">
        <f t="shared" si="88"/>
        <v>-537.59916666666686</v>
      </c>
      <c r="BD176" s="194">
        <f t="shared" si="100"/>
        <v>6482.6108333333332</v>
      </c>
      <c r="BE176" s="194">
        <v>5556.06</v>
      </c>
      <c r="BF176" s="194"/>
      <c r="BG176" s="194">
        <f t="shared" si="89"/>
        <v>926.55083333333278</v>
      </c>
      <c r="BH176" s="194">
        <f t="shared" si="101"/>
        <v>6482.6108333333332</v>
      </c>
      <c r="BI176" s="194"/>
      <c r="BJ176" s="194">
        <v>4828.3100000000004</v>
      </c>
      <c r="BK176" s="194">
        <f t="shared" si="90"/>
        <v>1654.3008333333328</v>
      </c>
      <c r="BL176" s="194">
        <f t="shared" si="102"/>
        <v>6482.6108333333332</v>
      </c>
      <c r="BM176" s="194"/>
      <c r="BN176" s="194"/>
      <c r="BO176" s="194">
        <f t="shared" si="91"/>
        <v>6482.6108333333332</v>
      </c>
      <c r="BP176" s="194">
        <f t="shared" si="103"/>
        <v>6482.6108333333332</v>
      </c>
      <c r="BQ176" s="194"/>
      <c r="BR176" s="194"/>
      <c r="BS176" s="194">
        <f t="shared" si="92"/>
        <v>6482.6108333333332</v>
      </c>
      <c r="BT176" s="194">
        <f t="shared" si="104"/>
        <v>6482.6108333333332</v>
      </c>
      <c r="BU176" s="194"/>
      <c r="BV176" s="194"/>
      <c r="BW176" s="194">
        <f t="shared" si="93"/>
        <v>6482.6108333333332</v>
      </c>
      <c r="BX176" s="194">
        <f t="shared" si="105"/>
        <v>6482.6108333333332</v>
      </c>
      <c r="BY176" s="194"/>
      <c r="BZ176" s="194"/>
      <c r="CA176" s="194">
        <f t="shared" si="94"/>
        <v>6482.6108333333332</v>
      </c>
      <c r="CB176" s="194">
        <f t="shared" si="106"/>
        <v>6482.6108333333332</v>
      </c>
      <c r="CC176" s="194"/>
      <c r="CD176" s="194"/>
      <c r="CE176" s="194">
        <f t="shared" si="95"/>
        <v>6482.6108333333332</v>
      </c>
      <c r="CF176" s="194">
        <f t="shared" si="96"/>
        <v>46932.359999999993</v>
      </c>
      <c r="CG176" s="169">
        <f t="shared" si="97"/>
        <v>77791.33</v>
      </c>
      <c r="CH176" s="169">
        <f t="shared" si="82"/>
        <v>-30858.970000000008</v>
      </c>
      <c r="CJ176" s="169">
        <f t="shared" si="112"/>
        <v>25930.443333333333</v>
      </c>
    </row>
    <row r="177" spans="4:88" hidden="1" x14ac:dyDescent="0.2">
      <c r="D177" s="172">
        <v>2</v>
      </c>
      <c r="E177" s="172">
        <v>1</v>
      </c>
      <c r="F177" s="172">
        <v>1</v>
      </c>
      <c r="G177" s="172">
        <v>2</v>
      </c>
      <c r="H177" s="172">
        <v>3</v>
      </c>
      <c r="I177" s="173">
        <v>39</v>
      </c>
      <c r="J177" s="174" t="str">
        <f>VLOOKUP(CONCATENATE(D177,E177,F177,G177,H177,I177),'01. Administrativa'!$O$36:$P506,2,FALSE)</f>
        <v>Fideicomiso Guerrero Industrial</v>
      </c>
      <c r="K177" s="173"/>
      <c r="L177" s="175">
        <v>3</v>
      </c>
      <c r="M177" s="174" t="str">
        <f>VLOOKUP(CONCATENATE(L177),'02. Finalidad'!$O$3:$P$145,2,FALSE)</f>
        <v>DESARROLLO ECONÓMICO</v>
      </c>
      <c r="N177" s="175">
        <v>9</v>
      </c>
      <c r="O177" s="174" t="str">
        <f>VLOOKUP(CONCATENATE(L177,N177),'02. Finalidad'!$O$3:$P$145,2,FALSE)</f>
        <v>OTRAS INDUSTRIAS Y OTROS ASUNTOS ECONÓMICOS</v>
      </c>
      <c r="P177" s="175">
        <v>2</v>
      </c>
      <c r="Q177" s="174" t="str">
        <f>VLOOKUP(CONCATENATE(L177,N177,P177),'02. Finalidad'!$O$3:$P$145,2,FALSE)</f>
        <v>Otras Industrias</v>
      </c>
      <c r="R177" s="176">
        <v>1</v>
      </c>
      <c r="S177" s="174" t="str">
        <f>VLOOKUP('Presupuesto 2015'!R177,'03. Tipo Gasto'!$A$2:$B$4,2,FALSE)</f>
        <v>GASTO CORRIENTE</v>
      </c>
      <c r="T177" s="177">
        <v>1</v>
      </c>
      <c r="U177" s="174" t="str">
        <f>VLOOKUP('Presupuesto 2015'!T177,'04. Fuente Financiamiento'!$A$2:B$14,2,FALSE)</f>
        <v>Recursos Propios</v>
      </c>
      <c r="V177" s="178">
        <v>1</v>
      </c>
      <c r="W177" s="174" t="str">
        <f>VLOOKUP(CONCATENATE(V177),'06. Clasificación Programática'!$F$3:G$32,2,FALSE)</f>
        <v>SUBSIDIOS: SECTOR SOCIAL Y PRIVADO O ENTIDADES FEDERATIVAS Y MUNICIPIOS</v>
      </c>
      <c r="X177" s="178" t="s">
        <v>576</v>
      </c>
      <c r="Y177" s="174" t="str">
        <f>VLOOKUP(CONCATENATE(V177,X177),'06. Clasificación Programática'!$F$3:G$32,2,FALSE)</f>
        <v>Sujetos a Reglas de Operación</v>
      </c>
      <c r="Z177" s="179">
        <v>2</v>
      </c>
      <c r="AA177" s="174" t="str">
        <f>VLOOKUP('Presupuesto 2015'!Z177,'07. Proyectos de Inversión'!$A$2:$B$11,2,FALSE)</f>
        <v>Gastos de Operación del Ejercicio Fiscal 2015.</v>
      </c>
      <c r="AB177" s="184">
        <v>2</v>
      </c>
      <c r="AC177" s="185">
        <v>2</v>
      </c>
      <c r="AD177" s="184">
        <v>1</v>
      </c>
      <c r="AE177" s="182">
        <v>1</v>
      </c>
      <c r="AF177" s="183" t="str">
        <f t="shared" si="83"/>
        <v>22101</v>
      </c>
      <c r="AG177" s="187" t="str">
        <f>VLOOKUP('Presupuesto 2015'!AF177,'5. COG Guerrero '!$K$2:$L1352,2,FALSE)</f>
        <v>Agua Purificada, gaseosa y hielo</v>
      </c>
      <c r="AH177" s="184"/>
      <c r="AI177" s="188">
        <v>65010.13</v>
      </c>
      <c r="AJ177" s="193">
        <f t="shared" si="70"/>
        <v>5417.5108333333328</v>
      </c>
      <c r="AK177" s="194">
        <v>624.20000000000005</v>
      </c>
      <c r="AL177" s="194">
        <v>1654.56</v>
      </c>
      <c r="AM177" s="194">
        <f t="shared" si="111"/>
        <v>3138.7508333333326</v>
      </c>
      <c r="AN177" s="194">
        <f t="shared" si="107"/>
        <v>5417.5108333333328</v>
      </c>
      <c r="AO177" s="194"/>
      <c r="AP177" s="194">
        <v>1743.76</v>
      </c>
      <c r="AQ177" s="194">
        <f t="shared" si="108"/>
        <v>3673.7508333333326</v>
      </c>
      <c r="AR177" s="194">
        <f t="shared" si="109"/>
        <v>5417.5108333333328</v>
      </c>
      <c r="AS177" s="194"/>
      <c r="AT177" s="194">
        <v>294</v>
      </c>
      <c r="AU177" s="194">
        <f t="shared" si="86"/>
        <v>5123.5108333333328</v>
      </c>
      <c r="AV177" s="194">
        <f t="shared" si="99"/>
        <v>5417.5108333333328</v>
      </c>
      <c r="AW177" s="194"/>
      <c r="AX177" s="194">
        <v>1601.41</v>
      </c>
      <c r="AY177" s="194">
        <f t="shared" si="87"/>
        <v>3816.100833333333</v>
      </c>
      <c r="AZ177" s="194">
        <f t="shared" si="110"/>
        <v>5417.5108333333328</v>
      </c>
      <c r="BA177" s="194"/>
      <c r="BB177" s="194"/>
      <c r="BC177" s="194">
        <f t="shared" si="88"/>
        <v>5417.5108333333328</v>
      </c>
      <c r="BD177" s="194">
        <f t="shared" si="100"/>
        <v>5417.5108333333328</v>
      </c>
      <c r="BE177" s="194">
        <v>892.29</v>
      </c>
      <c r="BF177" s="194"/>
      <c r="BG177" s="194">
        <f t="shared" si="89"/>
        <v>4525.2208333333328</v>
      </c>
      <c r="BH177" s="194">
        <f t="shared" si="101"/>
        <v>5417.5108333333328</v>
      </c>
      <c r="BI177" s="194"/>
      <c r="BJ177" s="194">
        <v>988.71</v>
      </c>
      <c r="BK177" s="194">
        <f t="shared" si="90"/>
        <v>4428.8008333333328</v>
      </c>
      <c r="BL177" s="194">
        <f t="shared" si="102"/>
        <v>5417.5108333333328</v>
      </c>
      <c r="BM177" s="194"/>
      <c r="BN177" s="194"/>
      <c r="BO177" s="194">
        <f t="shared" si="91"/>
        <v>5417.5108333333328</v>
      </c>
      <c r="BP177" s="194">
        <f t="shared" si="103"/>
        <v>5417.5108333333328</v>
      </c>
      <c r="BQ177" s="194"/>
      <c r="BR177" s="194"/>
      <c r="BS177" s="194">
        <f t="shared" si="92"/>
        <v>5417.5108333333328</v>
      </c>
      <c r="BT177" s="194">
        <f t="shared" si="104"/>
        <v>5417.5108333333328</v>
      </c>
      <c r="BU177" s="194"/>
      <c r="BV177" s="194"/>
      <c r="BW177" s="194">
        <f t="shared" si="93"/>
        <v>5417.5108333333328</v>
      </c>
      <c r="BX177" s="194">
        <f t="shared" si="105"/>
        <v>5417.5108333333328</v>
      </c>
      <c r="BY177" s="194"/>
      <c r="BZ177" s="194"/>
      <c r="CA177" s="194">
        <f t="shared" si="94"/>
        <v>5417.5108333333328</v>
      </c>
      <c r="CB177" s="194">
        <f t="shared" si="106"/>
        <v>5417.5108333333328</v>
      </c>
      <c r="CC177" s="194"/>
      <c r="CD177" s="194"/>
      <c r="CE177" s="194">
        <f t="shared" si="95"/>
        <v>5417.5108333333328</v>
      </c>
      <c r="CF177" s="194">
        <f t="shared" si="96"/>
        <v>57211.199999999997</v>
      </c>
      <c r="CG177" s="169">
        <f t="shared" si="97"/>
        <v>65010.13</v>
      </c>
      <c r="CH177" s="169">
        <f t="shared" si="82"/>
        <v>-7798.93</v>
      </c>
      <c r="CJ177" s="169">
        <f t="shared" si="112"/>
        <v>21670.043333333331</v>
      </c>
    </row>
    <row r="178" spans="4:88" hidden="1" x14ac:dyDescent="0.2">
      <c r="D178" s="172">
        <v>2</v>
      </c>
      <c r="E178" s="172">
        <v>1</v>
      </c>
      <c r="F178" s="172">
        <v>1</v>
      </c>
      <c r="G178" s="172">
        <v>2</v>
      </c>
      <c r="H178" s="172">
        <v>3</v>
      </c>
      <c r="I178" s="173">
        <v>39</v>
      </c>
      <c r="J178" s="174" t="str">
        <f>VLOOKUP(CONCATENATE(D178,E178,F178,G178,H178,I178),'01. Administrativa'!$O$36:$P507,2,FALSE)</f>
        <v>Fideicomiso Guerrero Industrial</v>
      </c>
      <c r="K178" s="173"/>
      <c r="L178" s="175">
        <v>3</v>
      </c>
      <c r="M178" s="174" t="str">
        <f>VLOOKUP(CONCATENATE(L178),'02. Finalidad'!$O$3:$P$145,2,FALSE)</f>
        <v>DESARROLLO ECONÓMICO</v>
      </c>
      <c r="N178" s="175">
        <v>9</v>
      </c>
      <c r="O178" s="174" t="str">
        <f>VLOOKUP(CONCATENATE(L178,N178),'02. Finalidad'!$O$3:$P$145,2,FALSE)</f>
        <v>OTRAS INDUSTRIAS Y OTROS ASUNTOS ECONÓMICOS</v>
      </c>
      <c r="P178" s="175">
        <v>2</v>
      </c>
      <c r="Q178" s="174" t="str">
        <f>VLOOKUP(CONCATENATE(L178,N178,P178),'02. Finalidad'!$O$3:$P$145,2,FALSE)</f>
        <v>Otras Industrias</v>
      </c>
      <c r="R178" s="176">
        <v>1</v>
      </c>
      <c r="S178" s="174" t="str">
        <f>VLOOKUP('Presupuesto 2015'!R178,'03. Tipo Gasto'!$A$2:$B$4,2,FALSE)</f>
        <v>GASTO CORRIENTE</v>
      </c>
      <c r="T178" s="177">
        <v>1</v>
      </c>
      <c r="U178" s="174" t="str">
        <f>VLOOKUP('Presupuesto 2015'!T178,'04. Fuente Financiamiento'!$A$2:B$14,2,FALSE)</f>
        <v>Recursos Propios</v>
      </c>
      <c r="V178" s="178">
        <v>1</v>
      </c>
      <c r="W178" s="174" t="str">
        <f>VLOOKUP(CONCATENATE(V178),'06. Clasificación Programática'!$F$3:G$32,2,FALSE)</f>
        <v>SUBSIDIOS: SECTOR SOCIAL Y PRIVADO O ENTIDADES FEDERATIVAS Y MUNICIPIOS</v>
      </c>
      <c r="X178" s="178" t="s">
        <v>576</v>
      </c>
      <c r="Y178" s="174" t="str">
        <f>VLOOKUP(CONCATENATE(V178,X178),'06. Clasificación Programática'!$F$3:G$32,2,FALSE)</f>
        <v>Sujetos a Reglas de Operación</v>
      </c>
      <c r="Z178" s="179">
        <v>2</v>
      </c>
      <c r="AA178" s="174" t="str">
        <f>VLOOKUP('Presupuesto 2015'!Z178,'07. Proyectos de Inversión'!$A$2:$B$11,2,FALSE)</f>
        <v>Gastos de Operación del Ejercicio Fiscal 2015.</v>
      </c>
      <c r="AB178" s="184">
        <v>2</v>
      </c>
      <c r="AC178" s="185">
        <v>2</v>
      </c>
      <c r="AD178" s="184">
        <v>1</v>
      </c>
      <c r="AE178" s="182">
        <v>2</v>
      </c>
      <c r="AF178" s="183" t="str">
        <f t="shared" si="83"/>
        <v>22102</v>
      </c>
      <c r="AG178" s="187" t="str">
        <f>VLOOKUP('Presupuesto 2015'!AF178,'5. COG Guerrero '!$K$2:$L1353,2,FALSE)</f>
        <v>Alimentos al personal por actividades extraordinarias</v>
      </c>
      <c r="AH178" s="184"/>
      <c r="AI178" s="188">
        <v>10000</v>
      </c>
      <c r="AJ178" s="193">
        <v>698.66</v>
      </c>
      <c r="AK178" s="194">
        <v>285</v>
      </c>
      <c r="AL178" s="194"/>
      <c r="AM178" s="194">
        <f t="shared" si="111"/>
        <v>413.65999999999997</v>
      </c>
      <c r="AN178" s="194">
        <f t="shared" si="107"/>
        <v>833.33333333333337</v>
      </c>
      <c r="AO178" s="194"/>
      <c r="AP178" s="194"/>
      <c r="AQ178" s="194">
        <f t="shared" si="108"/>
        <v>833.33333333333337</v>
      </c>
      <c r="AR178" s="194">
        <f t="shared" si="109"/>
        <v>833.33333333333337</v>
      </c>
      <c r="AS178" s="194"/>
      <c r="AT178" s="194">
        <v>375</v>
      </c>
      <c r="AU178" s="194">
        <f t="shared" si="86"/>
        <v>458.33333333333337</v>
      </c>
      <c r="AV178" s="194">
        <v>968</v>
      </c>
      <c r="AW178" s="194"/>
      <c r="AX178" s="194">
        <v>968</v>
      </c>
      <c r="AY178" s="194">
        <f t="shared" si="87"/>
        <v>0</v>
      </c>
      <c r="AZ178" s="194">
        <f t="shared" si="110"/>
        <v>833.33333333333337</v>
      </c>
      <c r="BA178" s="194"/>
      <c r="BB178" s="194"/>
      <c r="BC178" s="194">
        <f t="shared" si="88"/>
        <v>833.33333333333337</v>
      </c>
      <c r="BD178" s="194">
        <v>880</v>
      </c>
      <c r="BE178" s="194">
        <v>880</v>
      </c>
      <c r="BF178" s="194"/>
      <c r="BG178" s="194">
        <f t="shared" si="89"/>
        <v>0</v>
      </c>
      <c r="BH178" s="194">
        <v>786.66</v>
      </c>
      <c r="BI178" s="194"/>
      <c r="BJ178" s="194"/>
      <c r="BK178" s="194">
        <f t="shared" si="90"/>
        <v>786.66</v>
      </c>
      <c r="BL178" s="194">
        <f t="shared" si="102"/>
        <v>833.33333333333337</v>
      </c>
      <c r="BM178" s="194"/>
      <c r="BN178" s="194">
        <v>490</v>
      </c>
      <c r="BO178" s="194">
        <f t="shared" si="91"/>
        <v>343.33333333333337</v>
      </c>
      <c r="BP178" s="194">
        <f t="shared" si="103"/>
        <v>833.33333333333337</v>
      </c>
      <c r="BQ178" s="194"/>
      <c r="BR178" s="194"/>
      <c r="BS178" s="194">
        <f t="shared" si="92"/>
        <v>833.33333333333337</v>
      </c>
      <c r="BT178" s="194">
        <f t="shared" si="104"/>
        <v>833.33333333333337</v>
      </c>
      <c r="BU178" s="194"/>
      <c r="BV178" s="194"/>
      <c r="BW178" s="194">
        <f t="shared" si="93"/>
        <v>833.33333333333337</v>
      </c>
      <c r="BX178" s="194">
        <f t="shared" si="105"/>
        <v>833.33333333333337</v>
      </c>
      <c r="BY178" s="194"/>
      <c r="BZ178" s="194"/>
      <c r="CA178" s="194">
        <f t="shared" si="94"/>
        <v>833.33333333333337</v>
      </c>
      <c r="CB178" s="194">
        <f t="shared" si="106"/>
        <v>833.33333333333337</v>
      </c>
      <c r="CC178" s="194"/>
      <c r="CD178" s="194"/>
      <c r="CE178" s="194">
        <f t="shared" si="95"/>
        <v>833.33333333333337</v>
      </c>
      <c r="CF178" s="194">
        <f t="shared" si="96"/>
        <v>7001.9866666666658</v>
      </c>
      <c r="CG178" s="169">
        <f t="shared" si="97"/>
        <v>9999.9866666666676</v>
      </c>
      <c r="CH178" s="169">
        <f t="shared" si="82"/>
        <v>-2998.0000000000018</v>
      </c>
      <c r="CJ178" s="169">
        <f t="shared" si="112"/>
        <v>3333.3266666666668</v>
      </c>
    </row>
    <row r="179" spans="4:88" hidden="1" x14ac:dyDescent="0.2">
      <c r="D179" s="172">
        <v>2</v>
      </c>
      <c r="E179" s="172">
        <v>1</v>
      </c>
      <c r="F179" s="172">
        <v>1</v>
      </c>
      <c r="G179" s="172">
        <v>2</v>
      </c>
      <c r="H179" s="172">
        <v>3</v>
      </c>
      <c r="I179" s="173">
        <v>39</v>
      </c>
      <c r="J179" s="174" t="str">
        <f>VLOOKUP(CONCATENATE(D179,E179,F179,G179,H179,I179),'01. Administrativa'!$O$36:$P508,2,FALSE)</f>
        <v>Fideicomiso Guerrero Industrial</v>
      </c>
      <c r="K179" s="173"/>
      <c r="L179" s="175">
        <v>3</v>
      </c>
      <c r="M179" s="174" t="str">
        <f>VLOOKUP(CONCATENATE(L179),'02. Finalidad'!$O$3:$P$145,2,FALSE)</f>
        <v>DESARROLLO ECONÓMICO</v>
      </c>
      <c r="N179" s="175">
        <v>9</v>
      </c>
      <c r="O179" s="174" t="str">
        <f>VLOOKUP(CONCATENATE(L179,N179),'02. Finalidad'!$O$3:$P$145,2,FALSE)</f>
        <v>OTRAS INDUSTRIAS Y OTROS ASUNTOS ECONÓMICOS</v>
      </c>
      <c r="P179" s="175">
        <v>2</v>
      </c>
      <c r="Q179" s="174" t="str">
        <f>VLOOKUP(CONCATENATE(L179,N179,P179),'02. Finalidad'!$O$3:$P$145,2,FALSE)</f>
        <v>Otras Industrias</v>
      </c>
      <c r="R179" s="176">
        <v>1</v>
      </c>
      <c r="S179" s="174" t="str">
        <f>VLOOKUP('Presupuesto 2015'!R179,'03. Tipo Gasto'!$A$2:$B$4,2,FALSE)</f>
        <v>GASTO CORRIENTE</v>
      </c>
      <c r="T179" s="177">
        <v>1</v>
      </c>
      <c r="U179" s="174" t="str">
        <f>VLOOKUP('Presupuesto 2015'!T179,'04. Fuente Financiamiento'!$A$2:B$14,2,FALSE)</f>
        <v>Recursos Propios</v>
      </c>
      <c r="V179" s="178">
        <v>1</v>
      </c>
      <c r="W179" s="174" t="str">
        <f>VLOOKUP(CONCATENATE(V179),'06. Clasificación Programática'!$F$3:G$32,2,FALSE)</f>
        <v>SUBSIDIOS: SECTOR SOCIAL Y PRIVADO O ENTIDADES FEDERATIVAS Y MUNICIPIOS</v>
      </c>
      <c r="X179" s="178" t="s">
        <v>576</v>
      </c>
      <c r="Y179" s="174" t="str">
        <f>VLOOKUP(CONCATENATE(V179,X179),'06. Clasificación Programática'!$F$3:G$32,2,FALSE)</f>
        <v>Sujetos a Reglas de Operación</v>
      </c>
      <c r="Z179" s="179">
        <v>2</v>
      </c>
      <c r="AA179" s="174" t="str">
        <f>VLOOKUP('Presupuesto 2015'!Z179,'07. Proyectos de Inversión'!$A$2:$B$11,2,FALSE)</f>
        <v>Gastos de Operación del Ejercicio Fiscal 2015.</v>
      </c>
      <c r="AB179" s="184">
        <v>2</v>
      </c>
      <c r="AC179" s="185">
        <v>2</v>
      </c>
      <c r="AD179" s="184">
        <v>1</v>
      </c>
      <c r="AE179" s="182">
        <v>4</v>
      </c>
      <c r="AF179" s="183" t="str">
        <f t="shared" si="83"/>
        <v>22104</v>
      </c>
      <c r="AG179" s="187" t="str">
        <f>VLOOKUP('Presupuesto 2015'!AF179,'5. COG Guerrero '!$K$2:$L1353,2,FALSE)</f>
        <v>Insumo para reuniones</v>
      </c>
      <c r="AH179" s="184"/>
      <c r="AI179" s="188">
        <v>21000</v>
      </c>
      <c r="AJ179" s="193">
        <f t="shared" si="70"/>
        <v>1750</v>
      </c>
      <c r="AK179" s="194">
        <v>543.79999999999995</v>
      </c>
      <c r="AL179" s="194">
        <v>765.5</v>
      </c>
      <c r="AM179" s="194">
        <f t="shared" si="111"/>
        <v>440.70000000000005</v>
      </c>
      <c r="AN179" s="194">
        <f t="shared" si="107"/>
        <v>1750</v>
      </c>
      <c r="AO179" s="194"/>
      <c r="AP179" s="194">
        <v>1372.87</v>
      </c>
      <c r="AQ179" s="194">
        <f t="shared" si="108"/>
        <v>377.13000000000011</v>
      </c>
      <c r="AR179" s="194">
        <f t="shared" si="109"/>
        <v>1750</v>
      </c>
      <c r="AS179" s="194"/>
      <c r="AT179" s="194">
        <v>433.45</v>
      </c>
      <c r="AU179" s="194">
        <f t="shared" si="86"/>
        <v>1316.55</v>
      </c>
      <c r="AV179" s="194">
        <f t="shared" si="99"/>
        <v>1750</v>
      </c>
      <c r="AW179" s="194"/>
      <c r="AX179" s="194">
        <v>1652.93</v>
      </c>
      <c r="AY179" s="194">
        <f t="shared" si="87"/>
        <v>97.069999999999936</v>
      </c>
      <c r="AZ179" s="194">
        <f t="shared" si="110"/>
        <v>1750</v>
      </c>
      <c r="BA179" s="194"/>
      <c r="BB179" s="194"/>
      <c r="BC179" s="194">
        <f t="shared" si="88"/>
        <v>1750</v>
      </c>
      <c r="BD179" s="194">
        <f t="shared" si="100"/>
        <v>1750</v>
      </c>
      <c r="BE179" s="194">
        <v>708.74</v>
      </c>
      <c r="BF179" s="194">
        <v>184.51</v>
      </c>
      <c r="BG179" s="194">
        <f t="shared" si="89"/>
        <v>856.75</v>
      </c>
      <c r="BH179" s="194">
        <f t="shared" si="101"/>
        <v>1750</v>
      </c>
      <c r="BI179" s="194"/>
      <c r="BJ179" s="194">
        <v>383.25</v>
      </c>
      <c r="BK179" s="194">
        <f t="shared" si="90"/>
        <v>1366.75</v>
      </c>
      <c r="BL179" s="194">
        <f t="shared" si="102"/>
        <v>1750</v>
      </c>
      <c r="BM179" s="194"/>
      <c r="BN179" s="194"/>
      <c r="BO179" s="194">
        <f t="shared" si="91"/>
        <v>1750</v>
      </c>
      <c r="BP179" s="194">
        <f t="shared" si="103"/>
        <v>1750</v>
      </c>
      <c r="BQ179" s="194"/>
      <c r="BR179" s="194"/>
      <c r="BS179" s="194">
        <f t="shared" si="92"/>
        <v>1750</v>
      </c>
      <c r="BT179" s="194">
        <f t="shared" si="104"/>
        <v>1750</v>
      </c>
      <c r="BU179" s="194"/>
      <c r="BV179" s="194"/>
      <c r="BW179" s="194">
        <f t="shared" si="93"/>
        <v>1750</v>
      </c>
      <c r="BX179" s="194">
        <f t="shared" si="105"/>
        <v>1750</v>
      </c>
      <c r="BY179" s="194"/>
      <c r="BZ179" s="194"/>
      <c r="CA179" s="194">
        <f t="shared" si="94"/>
        <v>1750</v>
      </c>
      <c r="CB179" s="194">
        <f t="shared" si="106"/>
        <v>1750</v>
      </c>
      <c r="CC179" s="194"/>
      <c r="CD179" s="194"/>
      <c r="CE179" s="194">
        <f t="shared" si="95"/>
        <v>1750</v>
      </c>
      <c r="CF179" s="194">
        <f t="shared" si="96"/>
        <v>14954.95</v>
      </c>
      <c r="CG179" s="169">
        <f t="shared" si="97"/>
        <v>21000</v>
      </c>
      <c r="CH179" s="169">
        <f t="shared" si="82"/>
        <v>-6045.0499999999993</v>
      </c>
      <c r="CJ179" s="169">
        <f t="shared" si="112"/>
        <v>7000</v>
      </c>
    </row>
    <row r="180" spans="4:88" hidden="1" x14ac:dyDescent="0.2">
      <c r="D180" s="172">
        <v>2</v>
      </c>
      <c r="E180" s="172">
        <v>1</v>
      </c>
      <c r="F180" s="172">
        <v>1</v>
      </c>
      <c r="G180" s="172">
        <v>2</v>
      </c>
      <c r="H180" s="172">
        <v>3</v>
      </c>
      <c r="I180" s="173">
        <v>39</v>
      </c>
      <c r="J180" s="174" t="str">
        <f>VLOOKUP(CONCATENATE(D180,E180,F180,G180,H180,I180),'01. Administrativa'!$O$36:$P509,2,FALSE)</f>
        <v>Fideicomiso Guerrero Industrial</v>
      </c>
      <c r="K180" s="173"/>
      <c r="L180" s="175">
        <v>3</v>
      </c>
      <c r="M180" s="174" t="str">
        <f>VLOOKUP(CONCATENATE(L180),'02. Finalidad'!$O$3:$P$145,2,FALSE)</f>
        <v>DESARROLLO ECONÓMICO</v>
      </c>
      <c r="N180" s="175">
        <v>9</v>
      </c>
      <c r="O180" s="174" t="str">
        <f>VLOOKUP(CONCATENATE(L180,N180),'02. Finalidad'!$O$3:$P$145,2,FALSE)</f>
        <v>OTRAS INDUSTRIAS Y OTROS ASUNTOS ECONÓMICOS</v>
      </c>
      <c r="P180" s="175">
        <v>2</v>
      </c>
      <c r="Q180" s="174" t="str">
        <f>VLOOKUP(CONCATENATE(L180,N180,P180),'02. Finalidad'!$O$3:$P$145,2,FALSE)</f>
        <v>Otras Industrias</v>
      </c>
      <c r="R180" s="176">
        <v>1</v>
      </c>
      <c r="S180" s="174" t="str">
        <f>VLOOKUP('Presupuesto 2015'!R180,'03. Tipo Gasto'!$A$2:$B$4,2,FALSE)</f>
        <v>GASTO CORRIENTE</v>
      </c>
      <c r="T180" s="177">
        <v>1</v>
      </c>
      <c r="U180" s="174" t="str">
        <f>VLOOKUP('Presupuesto 2015'!T180,'04. Fuente Financiamiento'!$A$2:B$14,2,FALSE)</f>
        <v>Recursos Propios</v>
      </c>
      <c r="V180" s="178">
        <v>1</v>
      </c>
      <c r="W180" s="174" t="str">
        <f>VLOOKUP(CONCATENATE(V180),'06. Clasificación Programática'!$F$3:G$32,2,FALSE)</f>
        <v>SUBSIDIOS: SECTOR SOCIAL Y PRIVADO O ENTIDADES FEDERATIVAS Y MUNICIPIOS</v>
      </c>
      <c r="X180" s="178" t="s">
        <v>576</v>
      </c>
      <c r="Y180" s="174" t="str">
        <f>VLOOKUP(CONCATENATE(V180,X180),'06. Clasificación Programática'!$F$3:G$32,2,FALSE)</f>
        <v>Sujetos a Reglas de Operación</v>
      </c>
      <c r="Z180" s="179">
        <v>2</v>
      </c>
      <c r="AA180" s="174" t="str">
        <f>VLOOKUP('Presupuesto 2015'!Z180,'07. Proyectos de Inversión'!$A$2:$B$11,2,FALSE)</f>
        <v>Gastos de Operación del Ejercicio Fiscal 2015.</v>
      </c>
      <c r="AB180" s="184">
        <v>2</v>
      </c>
      <c r="AC180" s="185">
        <v>1</v>
      </c>
      <c r="AD180" s="184">
        <v>5</v>
      </c>
      <c r="AE180" s="182">
        <v>2</v>
      </c>
      <c r="AF180" s="183" t="str">
        <f t="shared" si="83"/>
        <v>21502</v>
      </c>
      <c r="AG180" s="187" t="str">
        <f>VLOOKUP('Presupuesto 2015'!AF180,'5. COG Guerrero '!$K$2:$L1354,2,FALSE)</f>
        <v>Servicios de Suscripción e Información</v>
      </c>
      <c r="AH180" s="184"/>
      <c r="AI180" s="188">
        <v>3000</v>
      </c>
      <c r="AJ180" s="193">
        <v>0</v>
      </c>
      <c r="AK180" s="194"/>
      <c r="AL180" s="194"/>
      <c r="AM180" s="194">
        <f t="shared" si="111"/>
        <v>0</v>
      </c>
      <c r="AN180" s="194">
        <v>0</v>
      </c>
      <c r="AO180" s="194"/>
      <c r="AP180" s="194"/>
      <c r="AQ180" s="194">
        <f t="shared" si="108"/>
        <v>0</v>
      </c>
      <c r="AR180" s="194">
        <v>0</v>
      </c>
      <c r="AS180" s="194"/>
      <c r="AT180" s="194"/>
      <c r="AU180" s="194">
        <f t="shared" si="86"/>
        <v>0</v>
      </c>
      <c r="AV180" s="194">
        <v>0</v>
      </c>
      <c r="AW180" s="194"/>
      <c r="AX180" s="194"/>
      <c r="AY180" s="194">
        <f t="shared" si="87"/>
        <v>0</v>
      </c>
      <c r="AZ180" s="194">
        <v>1650</v>
      </c>
      <c r="BA180" s="194"/>
      <c r="BB180" s="194">
        <v>1650</v>
      </c>
      <c r="BC180" s="194">
        <f t="shared" si="88"/>
        <v>0</v>
      </c>
      <c r="BD180" s="194">
        <f t="shared" si="100"/>
        <v>250</v>
      </c>
      <c r="BE180" s="194"/>
      <c r="BF180" s="194"/>
      <c r="BG180" s="194">
        <f t="shared" si="89"/>
        <v>250</v>
      </c>
      <c r="BH180" s="194">
        <f t="shared" si="101"/>
        <v>250</v>
      </c>
      <c r="BI180" s="194"/>
      <c r="BJ180" s="194"/>
      <c r="BK180" s="194">
        <f t="shared" si="90"/>
        <v>250</v>
      </c>
      <c r="BL180" s="194">
        <f t="shared" si="102"/>
        <v>250</v>
      </c>
      <c r="BM180" s="194"/>
      <c r="BN180" s="194"/>
      <c r="BO180" s="194">
        <f t="shared" si="91"/>
        <v>250</v>
      </c>
      <c r="BP180" s="194">
        <f t="shared" si="103"/>
        <v>250</v>
      </c>
      <c r="BQ180" s="194"/>
      <c r="BR180" s="194"/>
      <c r="BS180" s="194">
        <f t="shared" si="92"/>
        <v>250</v>
      </c>
      <c r="BT180" s="194">
        <f t="shared" si="104"/>
        <v>250</v>
      </c>
      <c r="BU180" s="194"/>
      <c r="BV180" s="194"/>
      <c r="BW180" s="194">
        <f t="shared" si="93"/>
        <v>250</v>
      </c>
      <c r="BX180" s="194">
        <v>100</v>
      </c>
      <c r="BY180" s="194"/>
      <c r="BZ180" s="194"/>
      <c r="CA180" s="194">
        <f t="shared" si="94"/>
        <v>100</v>
      </c>
      <c r="CB180" s="194">
        <v>0</v>
      </c>
      <c r="CC180" s="194"/>
      <c r="CD180" s="194"/>
      <c r="CE180" s="194">
        <f t="shared" si="95"/>
        <v>0</v>
      </c>
      <c r="CF180" s="194">
        <f t="shared" si="96"/>
        <v>1350</v>
      </c>
      <c r="CG180" s="169">
        <f t="shared" si="97"/>
        <v>3000</v>
      </c>
      <c r="CH180" s="169">
        <f t="shared" si="82"/>
        <v>-1650</v>
      </c>
      <c r="CJ180" s="169">
        <f t="shared" si="112"/>
        <v>0</v>
      </c>
    </row>
    <row r="181" spans="4:88" hidden="1" x14ac:dyDescent="0.2">
      <c r="D181" s="172">
        <v>2</v>
      </c>
      <c r="E181" s="172">
        <v>1</v>
      </c>
      <c r="F181" s="172">
        <v>1</v>
      </c>
      <c r="G181" s="172">
        <v>2</v>
      </c>
      <c r="H181" s="172">
        <v>3</v>
      </c>
      <c r="I181" s="173">
        <v>39</v>
      </c>
      <c r="J181" s="174" t="str">
        <f>VLOOKUP(CONCATENATE(D181,E181,F181,G181,H181,I181),'01. Administrativa'!$O$36:$P510,2,FALSE)</f>
        <v>Fideicomiso Guerrero Industrial</v>
      </c>
      <c r="K181" s="173"/>
      <c r="L181" s="175">
        <v>3</v>
      </c>
      <c r="M181" s="174" t="str">
        <f>VLOOKUP(CONCATENATE(L181),'02. Finalidad'!$O$3:$P$145,2,FALSE)</f>
        <v>DESARROLLO ECONÓMICO</v>
      </c>
      <c r="N181" s="175">
        <v>9</v>
      </c>
      <c r="O181" s="174" t="str">
        <f>VLOOKUP(CONCATENATE(L181,N181),'02. Finalidad'!$O$3:$P$145,2,FALSE)</f>
        <v>OTRAS INDUSTRIAS Y OTROS ASUNTOS ECONÓMICOS</v>
      </c>
      <c r="P181" s="175">
        <v>2</v>
      </c>
      <c r="Q181" s="174" t="str">
        <f>VLOOKUP(CONCATENATE(L181,N181,P181),'02. Finalidad'!$O$3:$P$145,2,FALSE)</f>
        <v>Otras Industrias</v>
      </c>
      <c r="R181" s="176">
        <v>1</v>
      </c>
      <c r="S181" s="174" t="str">
        <f>VLOOKUP('Presupuesto 2015'!R181,'03. Tipo Gasto'!$A$2:$B$4,2,FALSE)</f>
        <v>GASTO CORRIENTE</v>
      </c>
      <c r="T181" s="177">
        <v>1</v>
      </c>
      <c r="U181" s="174" t="str">
        <f>VLOOKUP('Presupuesto 2015'!T181,'04. Fuente Financiamiento'!$A$2:B$14,2,FALSE)</f>
        <v>Recursos Propios</v>
      </c>
      <c r="V181" s="178">
        <v>1</v>
      </c>
      <c r="W181" s="174" t="str">
        <f>VLOOKUP(CONCATENATE(V181),'06. Clasificación Programática'!$F$3:G$32,2,FALSE)</f>
        <v>SUBSIDIOS: SECTOR SOCIAL Y PRIVADO O ENTIDADES FEDERATIVAS Y MUNICIPIOS</v>
      </c>
      <c r="X181" s="178" t="s">
        <v>576</v>
      </c>
      <c r="Y181" s="174" t="str">
        <f>VLOOKUP(CONCATENATE(V181,X181),'06. Clasificación Programática'!$F$3:G$32,2,FALSE)</f>
        <v>Sujetos a Reglas de Operación</v>
      </c>
      <c r="Z181" s="179">
        <v>2</v>
      </c>
      <c r="AA181" s="174" t="str">
        <f>VLOOKUP('Presupuesto 2015'!Z181,'07. Proyectos de Inversión'!$A$2:$B$11,2,FALSE)</f>
        <v>Gastos de Operación del Ejercicio Fiscal 2015.</v>
      </c>
      <c r="AB181" s="184">
        <v>2</v>
      </c>
      <c r="AC181" s="185">
        <v>1</v>
      </c>
      <c r="AD181" s="184">
        <v>5</v>
      </c>
      <c r="AE181" s="182">
        <v>4</v>
      </c>
      <c r="AF181" s="183" t="str">
        <f t="shared" ref="AF181:AF214" si="113">CONCATENATE(TEXT(AB181,"0"),TEXT(AC181,"0"),TEXT(AD181,"0"),TEXT(AE181,"00"))</f>
        <v>21504</v>
      </c>
      <c r="AG181" s="187" t="str">
        <f>VLOOKUP('Presupuesto 2015'!AF181,'5. COG Guerrero '!$K$2:$L1355,2,FALSE)</f>
        <v>Libros, revistas, diarios oficiales, discos compactos editados</v>
      </c>
      <c r="AH181" s="184"/>
      <c r="AI181" s="188">
        <v>5000</v>
      </c>
      <c r="AJ181" s="193">
        <f t="shared" si="70"/>
        <v>416.66666666666669</v>
      </c>
      <c r="AK181" s="194"/>
      <c r="AL181" s="194"/>
      <c r="AM181" s="194">
        <f t="shared" si="111"/>
        <v>416.66666666666669</v>
      </c>
      <c r="AN181" s="194">
        <f t="shared" si="107"/>
        <v>416.66666666666669</v>
      </c>
      <c r="AO181" s="194"/>
      <c r="AP181" s="194"/>
      <c r="AQ181" s="194">
        <f t="shared" si="108"/>
        <v>416.66666666666669</v>
      </c>
      <c r="AR181" s="194">
        <f t="shared" si="109"/>
        <v>416.66666666666669</v>
      </c>
      <c r="AS181" s="194"/>
      <c r="AT181" s="194"/>
      <c r="AU181" s="194">
        <f t="shared" si="86"/>
        <v>416.66666666666669</v>
      </c>
      <c r="AV181" s="194">
        <f t="shared" si="99"/>
        <v>416.66666666666669</v>
      </c>
      <c r="AW181" s="194"/>
      <c r="AX181" s="194"/>
      <c r="AY181" s="194">
        <f t="shared" si="87"/>
        <v>416.66666666666669</v>
      </c>
      <c r="AZ181" s="194">
        <f t="shared" si="110"/>
        <v>416.66666666666669</v>
      </c>
      <c r="BA181" s="194"/>
      <c r="BB181" s="194"/>
      <c r="BC181" s="194">
        <f t="shared" si="88"/>
        <v>416.66666666666669</v>
      </c>
      <c r="BD181" s="194">
        <f t="shared" si="100"/>
        <v>416.66666666666669</v>
      </c>
      <c r="BE181" s="194"/>
      <c r="BF181" s="194"/>
      <c r="BG181" s="194">
        <f t="shared" si="89"/>
        <v>416.66666666666669</v>
      </c>
      <c r="BH181" s="194">
        <f t="shared" si="101"/>
        <v>416.66666666666669</v>
      </c>
      <c r="BI181" s="194"/>
      <c r="BJ181" s="194"/>
      <c r="BK181" s="194">
        <f t="shared" si="90"/>
        <v>416.66666666666669</v>
      </c>
      <c r="BL181" s="194">
        <f t="shared" si="102"/>
        <v>416.66666666666669</v>
      </c>
      <c r="BM181" s="194"/>
      <c r="BN181" s="194"/>
      <c r="BO181" s="194">
        <f t="shared" si="91"/>
        <v>416.66666666666669</v>
      </c>
      <c r="BP181" s="194">
        <f t="shared" si="103"/>
        <v>416.66666666666669</v>
      </c>
      <c r="BQ181" s="194"/>
      <c r="BR181" s="194"/>
      <c r="BS181" s="194">
        <f t="shared" si="92"/>
        <v>416.66666666666669</v>
      </c>
      <c r="BT181" s="194">
        <f t="shared" si="104"/>
        <v>416.66666666666669</v>
      </c>
      <c r="BU181" s="194"/>
      <c r="BV181" s="194"/>
      <c r="BW181" s="194">
        <f t="shared" si="93"/>
        <v>416.66666666666669</v>
      </c>
      <c r="BX181" s="194">
        <f t="shared" si="105"/>
        <v>416.66666666666669</v>
      </c>
      <c r="BY181" s="194"/>
      <c r="BZ181" s="194"/>
      <c r="CA181" s="194">
        <f t="shared" si="94"/>
        <v>416.66666666666669</v>
      </c>
      <c r="CB181" s="194">
        <f t="shared" si="106"/>
        <v>416.66666666666669</v>
      </c>
      <c r="CC181" s="194"/>
      <c r="CD181" s="194"/>
      <c r="CE181" s="194">
        <f t="shared" si="95"/>
        <v>416.66666666666669</v>
      </c>
      <c r="CF181" s="194">
        <f t="shared" si="96"/>
        <v>5000</v>
      </c>
      <c r="CG181" s="169">
        <f t="shared" si="97"/>
        <v>5000</v>
      </c>
      <c r="CH181" s="169">
        <f t="shared" si="82"/>
        <v>0</v>
      </c>
      <c r="CJ181" s="169">
        <f t="shared" si="112"/>
        <v>1666.6666666666667</v>
      </c>
    </row>
    <row r="182" spans="4:88" hidden="1" x14ac:dyDescent="0.2">
      <c r="D182" s="172">
        <v>2</v>
      </c>
      <c r="E182" s="172">
        <v>1</v>
      </c>
      <c r="F182" s="172">
        <v>1</v>
      </c>
      <c r="G182" s="172">
        <v>2</v>
      </c>
      <c r="H182" s="172">
        <v>3</v>
      </c>
      <c r="I182" s="173">
        <v>39</v>
      </c>
      <c r="J182" s="174" t="str">
        <f>VLOOKUP(CONCATENATE(D182,E182,F182,G182,H182,I182),'01. Administrativa'!$O$36:$P511,2,FALSE)</f>
        <v>Fideicomiso Guerrero Industrial</v>
      </c>
      <c r="K182" s="173"/>
      <c r="L182" s="175">
        <v>3</v>
      </c>
      <c r="M182" s="174" t="str">
        <f>VLOOKUP(CONCATENATE(L182),'02. Finalidad'!$O$3:$P$145,2,FALSE)</f>
        <v>DESARROLLO ECONÓMICO</v>
      </c>
      <c r="N182" s="175">
        <v>9</v>
      </c>
      <c r="O182" s="174" t="str">
        <f>VLOOKUP(CONCATENATE(L182,N182),'02. Finalidad'!$O$3:$P$145,2,FALSE)</f>
        <v>OTRAS INDUSTRIAS Y OTROS ASUNTOS ECONÓMICOS</v>
      </c>
      <c r="P182" s="175">
        <v>2</v>
      </c>
      <c r="Q182" s="174" t="str">
        <f>VLOOKUP(CONCATENATE(L182,N182,P182),'02. Finalidad'!$O$3:$P$145,2,FALSE)</f>
        <v>Otras Industrias</v>
      </c>
      <c r="R182" s="176">
        <v>1</v>
      </c>
      <c r="S182" s="174" t="str">
        <f>VLOOKUP('Presupuesto 2015'!R182,'03. Tipo Gasto'!$A$2:$B$4,2,FALSE)</f>
        <v>GASTO CORRIENTE</v>
      </c>
      <c r="T182" s="177">
        <v>1</v>
      </c>
      <c r="U182" s="174" t="str">
        <f>VLOOKUP('Presupuesto 2015'!T182,'04. Fuente Financiamiento'!$A$2:B$14,2,FALSE)</f>
        <v>Recursos Propios</v>
      </c>
      <c r="V182" s="178">
        <v>1</v>
      </c>
      <c r="W182" s="174" t="str">
        <f>VLOOKUP(CONCATENATE(V182),'06. Clasificación Programática'!$F$3:G$32,2,FALSE)</f>
        <v>SUBSIDIOS: SECTOR SOCIAL Y PRIVADO O ENTIDADES FEDERATIVAS Y MUNICIPIOS</v>
      </c>
      <c r="X182" s="178" t="s">
        <v>576</v>
      </c>
      <c r="Y182" s="174" t="str">
        <f>VLOOKUP(CONCATENATE(V182,X182),'06. Clasificación Programática'!$F$3:G$32,2,FALSE)</f>
        <v>Sujetos a Reglas de Operación</v>
      </c>
      <c r="Z182" s="179">
        <v>2</v>
      </c>
      <c r="AA182" s="174" t="str">
        <f>VLOOKUP('Presupuesto 2015'!Z182,'07. Proyectos de Inversión'!$A$2:$B$11,2,FALSE)</f>
        <v>Gastos de Operación del Ejercicio Fiscal 2015.</v>
      </c>
      <c r="AB182" s="184">
        <v>2</v>
      </c>
      <c r="AC182" s="185">
        <v>1</v>
      </c>
      <c r="AD182" s="184">
        <v>6</v>
      </c>
      <c r="AE182" s="182">
        <v>1</v>
      </c>
      <c r="AF182" s="183" t="str">
        <f t="shared" si="113"/>
        <v>21601</v>
      </c>
      <c r="AG182" s="187" t="str">
        <f>VLOOKUP('Presupuesto 2015'!AF182,'5. COG Guerrero '!$K$2:$L1356,2,FALSE)</f>
        <v>Materiales de aseo y limpieza</v>
      </c>
      <c r="AH182" s="184"/>
      <c r="AI182" s="188">
        <v>1200</v>
      </c>
      <c r="AJ182" s="193">
        <v>92</v>
      </c>
      <c r="AK182" s="194"/>
      <c r="AL182" s="194">
        <v>27.5</v>
      </c>
      <c r="AM182" s="194">
        <f t="shared" si="111"/>
        <v>64.5</v>
      </c>
      <c r="AN182" s="194">
        <f t="shared" si="107"/>
        <v>100</v>
      </c>
      <c r="AO182" s="194"/>
      <c r="AP182" s="194">
        <v>95.96</v>
      </c>
      <c r="AQ182" s="194">
        <f t="shared" si="108"/>
        <v>4.0400000000000063</v>
      </c>
      <c r="AR182" s="194">
        <v>258</v>
      </c>
      <c r="AS182" s="194"/>
      <c r="AT182" s="194">
        <v>258</v>
      </c>
      <c r="AU182" s="194">
        <f t="shared" si="86"/>
        <v>0</v>
      </c>
      <c r="AV182" s="194">
        <f t="shared" si="99"/>
        <v>100</v>
      </c>
      <c r="AW182" s="194"/>
      <c r="AX182" s="194"/>
      <c r="AY182" s="194">
        <f t="shared" si="87"/>
        <v>100</v>
      </c>
      <c r="AZ182" s="194">
        <f t="shared" si="110"/>
        <v>100</v>
      </c>
      <c r="BA182" s="194"/>
      <c r="BB182" s="194"/>
      <c r="BC182" s="194">
        <f t="shared" si="88"/>
        <v>100</v>
      </c>
      <c r="BD182" s="194">
        <f t="shared" si="100"/>
        <v>100</v>
      </c>
      <c r="BE182" s="194"/>
      <c r="BF182" s="194"/>
      <c r="BG182" s="194">
        <f t="shared" si="89"/>
        <v>100</v>
      </c>
      <c r="BH182" s="194">
        <f t="shared" si="101"/>
        <v>100</v>
      </c>
      <c r="BI182" s="194"/>
      <c r="BJ182" s="194">
        <v>100</v>
      </c>
      <c r="BK182" s="194">
        <f t="shared" si="90"/>
        <v>0</v>
      </c>
      <c r="BL182" s="194">
        <f t="shared" si="102"/>
        <v>100</v>
      </c>
      <c r="BM182" s="194"/>
      <c r="BN182" s="194"/>
      <c r="BO182" s="194">
        <f t="shared" si="91"/>
        <v>100</v>
      </c>
      <c r="BP182" s="194">
        <f t="shared" si="103"/>
        <v>100</v>
      </c>
      <c r="BQ182" s="194"/>
      <c r="BR182" s="194"/>
      <c r="BS182" s="194">
        <f t="shared" si="92"/>
        <v>100</v>
      </c>
      <c r="BT182" s="194">
        <v>50</v>
      </c>
      <c r="BU182" s="194"/>
      <c r="BV182" s="194"/>
      <c r="BW182" s="194">
        <f t="shared" si="93"/>
        <v>50</v>
      </c>
      <c r="BX182" s="194">
        <v>50</v>
      </c>
      <c r="BY182" s="194"/>
      <c r="BZ182" s="194"/>
      <c r="CA182" s="194">
        <f t="shared" si="94"/>
        <v>50</v>
      </c>
      <c r="CB182" s="194">
        <v>50</v>
      </c>
      <c r="CC182" s="194"/>
      <c r="CD182" s="194"/>
      <c r="CE182" s="194">
        <f t="shared" si="95"/>
        <v>50</v>
      </c>
      <c r="CF182" s="194">
        <f t="shared" si="96"/>
        <v>718.54</v>
      </c>
      <c r="CG182" s="169">
        <f t="shared" si="97"/>
        <v>1200</v>
      </c>
      <c r="CH182" s="169">
        <f t="shared" si="82"/>
        <v>-481.46000000000004</v>
      </c>
      <c r="CJ182" s="169">
        <f t="shared" si="112"/>
        <v>550</v>
      </c>
    </row>
    <row r="183" spans="4:88" hidden="1" x14ac:dyDescent="0.2">
      <c r="D183" s="172">
        <v>2</v>
      </c>
      <c r="E183" s="172">
        <v>1</v>
      </c>
      <c r="F183" s="172">
        <v>1</v>
      </c>
      <c r="G183" s="172">
        <v>2</v>
      </c>
      <c r="H183" s="172">
        <v>3</v>
      </c>
      <c r="I183" s="173">
        <v>39</v>
      </c>
      <c r="J183" s="174" t="str">
        <f>VLOOKUP(CONCATENATE(D183,E183,F183,G183,H183,I183),'01. Administrativa'!$O$36:$P512,2,FALSE)</f>
        <v>Fideicomiso Guerrero Industrial</v>
      </c>
      <c r="K183" s="173"/>
      <c r="L183" s="175">
        <v>3</v>
      </c>
      <c r="M183" s="174" t="str">
        <f>VLOOKUP(CONCATENATE(L183),'02. Finalidad'!$O$3:$P$145,2,FALSE)</f>
        <v>DESARROLLO ECONÓMICO</v>
      </c>
      <c r="N183" s="175">
        <v>9</v>
      </c>
      <c r="O183" s="174" t="str">
        <f>VLOOKUP(CONCATENATE(L183,N183),'02. Finalidad'!$O$3:$P$145,2,FALSE)</f>
        <v>OTRAS INDUSTRIAS Y OTROS ASUNTOS ECONÓMICOS</v>
      </c>
      <c r="P183" s="175">
        <v>2</v>
      </c>
      <c r="Q183" s="174" t="str">
        <f>VLOOKUP(CONCATENATE(L183,N183,P183),'02. Finalidad'!$O$3:$P$145,2,FALSE)</f>
        <v>Otras Industrias</v>
      </c>
      <c r="R183" s="176">
        <v>1</v>
      </c>
      <c r="S183" s="174" t="str">
        <f>VLOOKUP('Presupuesto 2015'!R183,'03. Tipo Gasto'!$A$2:$B$4,2,FALSE)</f>
        <v>GASTO CORRIENTE</v>
      </c>
      <c r="T183" s="177">
        <v>1</v>
      </c>
      <c r="U183" s="174" t="str">
        <f>VLOOKUP('Presupuesto 2015'!T183,'04. Fuente Financiamiento'!$A$2:B$14,2,FALSE)</f>
        <v>Recursos Propios</v>
      </c>
      <c r="V183" s="178">
        <v>1</v>
      </c>
      <c r="W183" s="174" t="str">
        <f>VLOOKUP(CONCATENATE(V183),'06. Clasificación Programática'!$F$3:G$32,2,FALSE)</f>
        <v>SUBSIDIOS: SECTOR SOCIAL Y PRIVADO O ENTIDADES FEDERATIVAS Y MUNICIPIOS</v>
      </c>
      <c r="X183" s="178" t="s">
        <v>576</v>
      </c>
      <c r="Y183" s="174" t="str">
        <f>VLOOKUP(CONCATENATE(V183,X183),'06. Clasificación Programática'!$F$3:G$32,2,FALSE)</f>
        <v>Sujetos a Reglas de Operación</v>
      </c>
      <c r="Z183" s="179">
        <v>2</v>
      </c>
      <c r="AA183" s="174" t="str">
        <f>VLOOKUP('Presupuesto 2015'!Z183,'07. Proyectos de Inversión'!$A$2:$B$11,2,FALSE)</f>
        <v>Gastos de Operación del Ejercicio Fiscal 2015.</v>
      </c>
      <c r="AB183" s="184">
        <v>2</v>
      </c>
      <c r="AC183" s="185">
        <v>9</v>
      </c>
      <c r="AD183" s="184">
        <v>2</v>
      </c>
      <c r="AE183" s="182">
        <v>1</v>
      </c>
      <c r="AF183" s="183" t="str">
        <f t="shared" si="113"/>
        <v>29201</v>
      </c>
      <c r="AG183" s="187" t="str">
        <f>VLOOKUP('Presupuesto 2015'!AF183,'5. COG Guerrero '!$K$2:$L1357,2,FALSE)</f>
        <v>Refacciones y accesorios menores de edificios</v>
      </c>
      <c r="AH183" s="184"/>
      <c r="AI183" s="188">
        <v>17500</v>
      </c>
      <c r="AJ183" s="193">
        <f t="shared" si="70"/>
        <v>1458.3333333333333</v>
      </c>
      <c r="AK183" s="194"/>
      <c r="AL183" s="194"/>
      <c r="AM183" s="194">
        <f t="shared" si="111"/>
        <v>1458.3333333333333</v>
      </c>
      <c r="AN183" s="194">
        <f t="shared" si="107"/>
        <v>1458.3333333333333</v>
      </c>
      <c r="AO183" s="194"/>
      <c r="AP183" s="194"/>
      <c r="AQ183" s="194">
        <f t="shared" si="108"/>
        <v>1458.3333333333333</v>
      </c>
      <c r="AR183" s="194">
        <f t="shared" si="109"/>
        <v>1458.3333333333333</v>
      </c>
      <c r="AS183" s="194"/>
      <c r="AT183" s="194"/>
      <c r="AU183" s="194">
        <f t="shared" si="86"/>
        <v>1458.3333333333333</v>
      </c>
      <c r="AV183" s="194">
        <f t="shared" si="99"/>
        <v>1458.3333333333333</v>
      </c>
      <c r="AW183" s="194"/>
      <c r="AX183" s="194"/>
      <c r="AY183" s="194">
        <f t="shared" si="87"/>
        <v>1458.3333333333333</v>
      </c>
      <c r="AZ183" s="194">
        <f t="shared" si="110"/>
        <v>1458.3333333333333</v>
      </c>
      <c r="BA183" s="194"/>
      <c r="BB183" s="194"/>
      <c r="BC183" s="194">
        <f t="shared" si="88"/>
        <v>1458.3333333333333</v>
      </c>
      <c r="BD183" s="194">
        <f t="shared" si="100"/>
        <v>1458.3333333333333</v>
      </c>
      <c r="BE183" s="194">
        <v>97</v>
      </c>
      <c r="BF183" s="194"/>
      <c r="BG183" s="194">
        <f t="shared" si="89"/>
        <v>1361.3333333333333</v>
      </c>
      <c r="BH183" s="194">
        <f t="shared" si="101"/>
        <v>1458.3333333333333</v>
      </c>
      <c r="BI183" s="194"/>
      <c r="BJ183" s="194"/>
      <c r="BK183" s="194">
        <f t="shared" si="90"/>
        <v>1458.3333333333333</v>
      </c>
      <c r="BL183" s="194">
        <f t="shared" si="102"/>
        <v>1458.3333333333333</v>
      </c>
      <c r="BM183" s="194"/>
      <c r="BN183" s="194"/>
      <c r="BO183" s="194">
        <f t="shared" si="91"/>
        <v>1458.3333333333333</v>
      </c>
      <c r="BP183" s="194">
        <f t="shared" si="103"/>
        <v>1458.3333333333333</v>
      </c>
      <c r="BQ183" s="194"/>
      <c r="BR183" s="194"/>
      <c r="BS183" s="194">
        <f t="shared" si="92"/>
        <v>1458.3333333333333</v>
      </c>
      <c r="BT183" s="194">
        <f t="shared" si="104"/>
        <v>1458.3333333333333</v>
      </c>
      <c r="BU183" s="194"/>
      <c r="BV183" s="194"/>
      <c r="BW183" s="194">
        <f t="shared" si="93"/>
        <v>1458.3333333333333</v>
      </c>
      <c r="BX183" s="194">
        <f t="shared" si="105"/>
        <v>1458.3333333333333</v>
      </c>
      <c r="BY183" s="194"/>
      <c r="BZ183" s="194"/>
      <c r="CA183" s="194">
        <f t="shared" si="94"/>
        <v>1458.3333333333333</v>
      </c>
      <c r="CB183" s="194">
        <f t="shared" si="106"/>
        <v>1458.3333333333333</v>
      </c>
      <c r="CC183" s="194"/>
      <c r="CD183" s="194"/>
      <c r="CE183" s="194">
        <f t="shared" si="95"/>
        <v>1458.3333333333333</v>
      </c>
      <c r="CF183" s="194">
        <f t="shared" si="96"/>
        <v>17403.000000000004</v>
      </c>
      <c r="CG183" s="169">
        <f t="shared" si="97"/>
        <v>17500.000000000004</v>
      </c>
      <c r="CH183" s="169">
        <f t="shared" si="82"/>
        <v>-97</v>
      </c>
      <c r="CJ183" s="169">
        <f t="shared" si="112"/>
        <v>5833.333333333333</v>
      </c>
    </row>
    <row r="184" spans="4:88" hidden="1" x14ac:dyDescent="0.2">
      <c r="D184" s="172">
        <v>2</v>
      </c>
      <c r="E184" s="172">
        <v>1</v>
      </c>
      <c r="F184" s="172">
        <v>1</v>
      </c>
      <c r="G184" s="172">
        <v>2</v>
      </c>
      <c r="H184" s="172">
        <v>3</v>
      </c>
      <c r="I184" s="173">
        <v>39</v>
      </c>
      <c r="J184" s="174" t="str">
        <f>VLOOKUP(CONCATENATE(D184,E184,F184,G184,H184,I184),'01. Administrativa'!$O$36:$P513,2,FALSE)</f>
        <v>Fideicomiso Guerrero Industrial</v>
      </c>
      <c r="K184" s="173"/>
      <c r="L184" s="175">
        <v>3</v>
      </c>
      <c r="M184" s="174" t="str">
        <f>VLOOKUP(CONCATENATE(L184),'02. Finalidad'!$O$3:$P$145,2,FALSE)</f>
        <v>DESARROLLO ECONÓMICO</v>
      </c>
      <c r="N184" s="175">
        <v>9</v>
      </c>
      <c r="O184" s="174" t="str">
        <f>VLOOKUP(CONCATENATE(L184,N184),'02. Finalidad'!$O$3:$P$145,2,FALSE)</f>
        <v>OTRAS INDUSTRIAS Y OTROS ASUNTOS ECONÓMICOS</v>
      </c>
      <c r="P184" s="175">
        <v>2</v>
      </c>
      <c r="Q184" s="174" t="str">
        <f>VLOOKUP(CONCATENATE(L184,N184,P184),'02. Finalidad'!$O$3:$P$145,2,FALSE)</f>
        <v>Otras Industrias</v>
      </c>
      <c r="R184" s="176">
        <v>1</v>
      </c>
      <c r="S184" s="174" t="str">
        <f>VLOOKUP('Presupuesto 2015'!R184,'03. Tipo Gasto'!$A$2:$B$4,2,FALSE)</f>
        <v>GASTO CORRIENTE</v>
      </c>
      <c r="T184" s="177">
        <v>1</v>
      </c>
      <c r="U184" s="174" t="str">
        <f>VLOOKUP('Presupuesto 2015'!T184,'04. Fuente Financiamiento'!$A$2:B$14,2,FALSE)</f>
        <v>Recursos Propios</v>
      </c>
      <c r="V184" s="178">
        <v>1</v>
      </c>
      <c r="W184" s="174" t="str">
        <f>VLOOKUP(CONCATENATE(V184),'06. Clasificación Programática'!$F$3:G$32,2,FALSE)</f>
        <v>SUBSIDIOS: SECTOR SOCIAL Y PRIVADO O ENTIDADES FEDERATIVAS Y MUNICIPIOS</v>
      </c>
      <c r="X184" s="178" t="s">
        <v>576</v>
      </c>
      <c r="Y184" s="174" t="str">
        <f>VLOOKUP(CONCATENATE(V184,X184),'06. Clasificación Programática'!$F$3:G$32,2,FALSE)</f>
        <v>Sujetos a Reglas de Operación</v>
      </c>
      <c r="Z184" s="179">
        <v>2</v>
      </c>
      <c r="AA184" s="174" t="str">
        <f>VLOOKUP('Presupuesto 2015'!Z184,'07. Proyectos de Inversión'!$A$2:$B$11,2,FALSE)</f>
        <v>Gastos de Operación del Ejercicio Fiscal 2015.</v>
      </c>
      <c r="AB184" s="184">
        <v>2</v>
      </c>
      <c r="AC184" s="185">
        <v>9</v>
      </c>
      <c r="AD184" s="184">
        <v>3</v>
      </c>
      <c r="AE184" s="182">
        <v>1</v>
      </c>
      <c r="AF184" s="183" t="str">
        <f t="shared" si="113"/>
        <v>29301</v>
      </c>
      <c r="AG184" s="187" t="str">
        <f>VLOOKUP('Presupuesto 2015'!AF184,'5. COG Guerrero '!$K$2:$L1358,2,FALSE)</f>
        <v>Refacciones y accesorios menores de mobiliario y equipo de administracion,educacional y recreativo</v>
      </c>
      <c r="AH184" s="184"/>
      <c r="AI184" s="188">
        <v>8500</v>
      </c>
      <c r="AJ184" s="193">
        <f t="shared" si="70"/>
        <v>708.33333333333337</v>
      </c>
      <c r="AK184" s="194"/>
      <c r="AL184" s="194"/>
      <c r="AM184" s="194">
        <f t="shared" si="111"/>
        <v>708.33333333333337</v>
      </c>
      <c r="AN184" s="194">
        <f t="shared" si="107"/>
        <v>708.33333333333337</v>
      </c>
      <c r="AO184" s="194"/>
      <c r="AP184" s="194"/>
      <c r="AQ184" s="194">
        <f t="shared" si="108"/>
        <v>708.33333333333337</v>
      </c>
      <c r="AR184" s="194">
        <f t="shared" si="109"/>
        <v>708.33333333333337</v>
      </c>
      <c r="AS184" s="194"/>
      <c r="AT184" s="194"/>
      <c r="AU184" s="194">
        <f t="shared" si="86"/>
        <v>708.33333333333337</v>
      </c>
      <c r="AV184" s="194">
        <f t="shared" si="99"/>
        <v>708.33333333333337</v>
      </c>
      <c r="AW184" s="194"/>
      <c r="AX184" s="194"/>
      <c r="AY184" s="194">
        <f t="shared" si="87"/>
        <v>708.33333333333337</v>
      </c>
      <c r="AZ184" s="194">
        <f t="shared" si="110"/>
        <v>708.33333333333337</v>
      </c>
      <c r="BA184" s="194"/>
      <c r="BB184" s="194"/>
      <c r="BC184" s="194">
        <f t="shared" si="88"/>
        <v>708.33333333333337</v>
      </c>
      <c r="BD184" s="194">
        <f t="shared" si="100"/>
        <v>708.33333333333337</v>
      </c>
      <c r="BE184" s="194"/>
      <c r="BF184" s="194"/>
      <c r="BG184" s="194">
        <f t="shared" si="89"/>
        <v>708.33333333333337</v>
      </c>
      <c r="BH184" s="194">
        <f t="shared" si="101"/>
        <v>708.33333333333337</v>
      </c>
      <c r="BI184" s="194"/>
      <c r="BJ184" s="194"/>
      <c r="BK184" s="194">
        <f t="shared" si="90"/>
        <v>708.33333333333337</v>
      </c>
      <c r="BL184" s="194">
        <f t="shared" si="102"/>
        <v>708.33333333333337</v>
      </c>
      <c r="BM184" s="194"/>
      <c r="BN184" s="194"/>
      <c r="BO184" s="194">
        <f t="shared" si="91"/>
        <v>708.33333333333337</v>
      </c>
      <c r="BP184" s="194">
        <f t="shared" si="103"/>
        <v>708.33333333333337</v>
      </c>
      <c r="BQ184" s="194"/>
      <c r="BR184" s="194"/>
      <c r="BS184" s="194">
        <f t="shared" si="92"/>
        <v>708.33333333333337</v>
      </c>
      <c r="BT184" s="194">
        <f t="shared" si="104"/>
        <v>708.33333333333337</v>
      </c>
      <c r="BU184" s="194"/>
      <c r="BV184" s="194"/>
      <c r="BW184" s="194">
        <f t="shared" si="93"/>
        <v>708.33333333333337</v>
      </c>
      <c r="BX184" s="194">
        <f t="shared" si="105"/>
        <v>708.33333333333337</v>
      </c>
      <c r="BY184" s="194"/>
      <c r="BZ184" s="194"/>
      <c r="CA184" s="194">
        <f t="shared" si="94"/>
        <v>708.33333333333337</v>
      </c>
      <c r="CB184" s="194">
        <f t="shared" si="106"/>
        <v>708.33333333333337</v>
      </c>
      <c r="CC184" s="194"/>
      <c r="CD184" s="194"/>
      <c r="CE184" s="194">
        <f t="shared" si="95"/>
        <v>708.33333333333337</v>
      </c>
      <c r="CF184" s="194">
        <f t="shared" si="96"/>
        <v>8499.9999999999982</v>
      </c>
      <c r="CG184" s="169">
        <f t="shared" si="97"/>
        <v>8499.9999999999982</v>
      </c>
      <c r="CH184" s="169">
        <f t="shared" si="82"/>
        <v>0</v>
      </c>
      <c r="CJ184" s="169">
        <f t="shared" si="112"/>
        <v>2833.3333333333335</v>
      </c>
    </row>
    <row r="185" spans="4:88" hidden="1" x14ac:dyDescent="0.2">
      <c r="D185" s="172">
        <v>2</v>
      </c>
      <c r="E185" s="172">
        <v>1</v>
      </c>
      <c r="F185" s="172">
        <v>1</v>
      </c>
      <c r="G185" s="172">
        <v>2</v>
      </c>
      <c r="H185" s="172">
        <v>3</v>
      </c>
      <c r="I185" s="173">
        <v>39</v>
      </c>
      <c r="J185" s="174" t="str">
        <f>VLOOKUP(CONCATENATE(D185,E185,F185,G185,H185,I185),'01. Administrativa'!$O$36:$P514,2,FALSE)</f>
        <v>Fideicomiso Guerrero Industrial</v>
      </c>
      <c r="K185" s="173"/>
      <c r="L185" s="175">
        <v>3</v>
      </c>
      <c r="M185" s="174" t="str">
        <f>VLOOKUP(CONCATENATE(L185),'02. Finalidad'!$O$3:$P$145,2,FALSE)</f>
        <v>DESARROLLO ECONÓMICO</v>
      </c>
      <c r="N185" s="175">
        <v>9</v>
      </c>
      <c r="O185" s="174" t="str">
        <f>VLOOKUP(CONCATENATE(L185,N185),'02. Finalidad'!$O$3:$P$145,2,FALSE)</f>
        <v>OTRAS INDUSTRIAS Y OTROS ASUNTOS ECONÓMICOS</v>
      </c>
      <c r="P185" s="175">
        <v>2</v>
      </c>
      <c r="Q185" s="174" t="str">
        <f>VLOOKUP(CONCATENATE(L185,N185,P185),'02. Finalidad'!$O$3:$P$145,2,FALSE)</f>
        <v>Otras Industrias</v>
      </c>
      <c r="R185" s="176">
        <v>1</v>
      </c>
      <c r="S185" s="174" t="str">
        <f>VLOOKUP('Presupuesto 2015'!R185,'03. Tipo Gasto'!$A$2:$B$4,2,FALSE)</f>
        <v>GASTO CORRIENTE</v>
      </c>
      <c r="T185" s="177">
        <v>1</v>
      </c>
      <c r="U185" s="174" t="str">
        <f>VLOOKUP('Presupuesto 2015'!T185,'04. Fuente Financiamiento'!$A$2:B$14,2,FALSE)</f>
        <v>Recursos Propios</v>
      </c>
      <c r="V185" s="178">
        <v>1</v>
      </c>
      <c r="W185" s="174" t="str">
        <f>VLOOKUP(CONCATENATE(V185),'06. Clasificación Programática'!$F$3:G$32,2,FALSE)</f>
        <v>SUBSIDIOS: SECTOR SOCIAL Y PRIVADO O ENTIDADES FEDERATIVAS Y MUNICIPIOS</v>
      </c>
      <c r="X185" s="178" t="s">
        <v>576</v>
      </c>
      <c r="Y185" s="174" t="str">
        <f>VLOOKUP(CONCATENATE(V185,X185),'06. Clasificación Programática'!$F$3:G$32,2,FALSE)</f>
        <v>Sujetos a Reglas de Operación</v>
      </c>
      <c r="Z185" s="179">
        <v>2</v>
      </c>
      <c r="AA185" s="174" t="str">
        <f>VLOOKUP('Presupuesto 2015'!Z185,'07. Proyectos de Inversión'!$A$2:$B$11,2,FALSE)</f>
        <v>Gastos de Operación del Ejercicio Fiscal 2015.</v>
      </c>
      <c r="AB185" s="184">
        <v>2</v>
      </c>
      <c r="AC185" s="185">
        <v>9</v>
      </c>
      <c r="AD185" s="184">
        <v>4</v>
      </c>
      <c r="AE185" s="182">
        <v>10</v>
      </c>
      <c r="AF185" s="183" t="str">
        <f t="shared" si="113"/>
        <v>29410</v>
      </c>
      <c r="AG185" s="187" t="str">
        <f>VLOOKUP('Presupuesto 2015'!AF185,'5. COG Guerrero '!$K$2:$L1359,2,FALSE)</f>
        <v>Accesorios de Equipo de computo</v>
      </c>
      <c r="AH185" s="184"/>
      <c r="AI185" s="188">
        <v>12500</v>
      </c>
      <c r="AJ185" s="193">
        <f t="shared" si="70"/>
        <v>1041.6666666666667</v>
      </c>
      <c r="AK185" s="194"/>
      <c r="AL185" s="194"/>
      <c r="AM185" s="194">
        <f t="shared" si="111"/>
        <v>1041.6666666666667</v>
      </c>
      <c r="AN185" s="194">
        <f t="shared" si="107"/>
        <v>1041.6666666666667</v>
      </c>
      <c r="AO185" s="194"/>
      <c r="AP185" s="194"/>
      <c r="AQ185" s="194">
        <f t="shared" si="108"/>
        <v>1041.6666666666667</v>
      </c>
      <c r="AR185" s="194">
        <f t="shared" si="109"/>
        <v>1041.6666666666667</v>
      </c>
      <c r="AS185" s="194"/>
      <c r="AT185" s="194"/>
      <c r="AU185" s="194">
        <f t="shared" si="86"/>
        <v>1041.6666666666667</v>
      </c>
      <c r="AV185" s="194">
        <f t="shared" si="99"/>
        <v>1041.6666666666667</v>
      </c>
      <c r="AW185" s="194"/>
      <c r="AX185" s="194"/>
      <c r="AY185" s="194">
        <f t="shared" si="87"/>
        <v>1041.6666666666667</v>
      </c>
      <c r="AZ185" s="194">
        <f t="shared" si="110"/>
        <v>1041.6666666666667</v>
      </c>
      <c r="BA185" s="194"/>
      <c r="BB185" s="194"/>
      <c r="BC185" s="194">
        <f t="shared" si="88"/>
        <v>1041.6666666666667</v>
      </c>
      <c r="BD185" s="194">
        <f t="shared" si="100"/>
        <v>1041.6666666666667</v>
      </c>
      <c r="BE185" s="194"/>
      <c r="BF185" s="194"/>
      <c r="BG185" s="194">
        <f t="shared" si="89"/>
        <v>1041.6666666666667</v>
      </c>
      <c r="BH185" s="194">
        <f t="shared" si="101"/>
        <v>1041.6666666666667</v>
      </c>
      <c r="BI185" s="194"/>
      <c r="BJ185" s="194"/>
      <c r="BK185" s="194">
        <f t="shared" si="90"/>
        <v>1041.6666666666667</v>
      </c>
      <c r="BL185" s="194">
        <f t="shared" si="102"/>
        <v>1041.6666666666667</v>
      </c>
      <c r="BM185" s="194"/>
      <c r="BN185" s="194"/>
      <c r="BO185" s="194">
        <f t="shared" si="91"/>
        <v>1041.6666666666667</v>
      </c>
      <c r="BP185" s="194">
        <f t="shared" si="103"/>
        <v>1041.6666666666667</v>
      </c>
      <c r="BQ185" s="194"/>
      <c r="BR185" s="194"/>
      <c r="BS185" s="194">
        <f t="shared" si="92"/>
        <v>1041.6666666666667</v>
      </c>
      <c r="BT185" s="194">
        <f t="shared" si="104"/>
        <v>1041.6666666666667</v>
      </c>
      <c r="BU185" s="194"/>
      <c r="BV185" s="194"/>
      <c r="BW185" s="194">
        <f t="shared" si="93"/>
        <v>1041.6666666666667</v>
      </c>
      <c r="BX185" s="194">
        <f t="shared" si="105"/>
        <v>1041.6666666666667</v>
      </c>
      <c r="BY185" s="194"/>
      <c r="BZ185" s="194"/>
      <c r="CA185" s="194">
        <f t="shared" si="94"/>
        <v>1041.6666666666667</v>
      </c>
      <c r="CB185" s="194">
        <f t="shared" si="106"/>
        <v>1041.6666666666667</v>
      </c>
      <c r="CC185" s="194"/>
      <c r="CD185" s="194"/>
      <c r="CE185" s="194">
        <f t="shared" si="95"/>
        <v>1041.6666666666667</v>
      </c>
      <c r="CF185" s="194">
        <f t="shared" si="96"/>
        <v>12499.999999999998</v>
      </c>
      <c r="CG185" s="169">
        <f t="shared" si="97"/>
        <v>12499.999999999998</v>
      </c>
      <c r="CH185" s="169">
        <f t="shared" si="82"/>
        <v>0</v>
      </c>
      <c r="CJ185" s="169">
        <f t="shared" si="112"/>
        <v>4166.666666666667</v>
      </c>
    </row>
    <row r="186" spans="4:88" hidden="1" x14ac:dyDescent="0.2">
      <c r="D186" s="172">
        <v>2</v>
      </c>
      <c r="E186" s="172">
        <v>1</v>
      </c>
      <c r="F186" s="172">
        <v>1</v>
      </c>
      <c r="G186" s="172">
        <v>2</v>
      </c>
      <c r="H186" s="172">
        <v>3</v>
      </c>
      <c r="I186" s="173">
        <v>39</v>
      </c>
      <c r="J186" s="174" t="str">
        <f>VLOOKUP(CONCATENATE(D186,E186,F186,G186,H186,I186),'01. Administrativa'!$O$36:$P515,2,FALSE)</f>
        <v>Fideicomiso Guerrero Industrial</v>
      </c>
      <c r="K186" s="173"/>
      <c r="L186" s="175">
        <v>3</v>
      </c>
      <c r="M186" s="174" t="str">
        <f>VLOOKUP(CONCATENATE(L186),'02. Finalidad'!$O$3:$P$145,2,FALSE)</f>
        <v>DESARROLLO ECONÓMICO</v>
      </c>
      <c r="N186" s="175">
        <v>9</v>
      </c>
      <c r="O186" s="174" t="str">
        <f>VLOOKUP(CONCATENATE(L186,N186),'02. Finalidad'!$O$3:$P$145,2,FALSE)</f>
        <v>OTRAS INDUSTRIAS Y OTROS ASUNTOS ECONÓMICOS</v>
      </c>
      <c r="P186" s="175">
        <v>2</v>
      </c>
      <c r="Q186" s="174" t="str">
        <f>VLOOKUP(CONCATENATE(L186,N186,P186),'02. Finalidad'!$O$3:$P$145,2,FALSE)</f>
        <v>Otras Industrias</v>
      </c>
      <c r="R186" s="176">
        <v>1</v>
      </c>
      <c r="S186" s="174" t="str">
        <f>VLOOKUP('Presupuesto 2015'!R186,'03. Tipo Gasto'!$A$2:$B$4,2,FALSE)</f>
        <v>GASTO CORRIENTE</v>
      </c>
      <c r="T186" s="177">
        <v>1</v>
      </c>
      <c r="U186" s="174" t="str">
        <f>VLOOKUP('Presupuesto 2015'!T186,'04. Fuente Financiamiento'!$A$2:B$14,2,FALSE)</f>
        <v>Recursos Propios</v>
      </c>
      <c r="V186" s="178">
        <v>1</v>
      </c>
      <c r="W186" s="174" t="str">
        <f>VLOOKUP(CONCATENATE(V186),'06. Clasificación Programática'!$F$3:G$32,2,FALSE)</f>
        <v>SUBSIDIOS: SECTOR SOCIAL Y PRIVADO O ENTIDADES FEDERATIVAS Y MUNICIPIOS</v>
      </c>
      <c r="X186" s="178" t="s">
        <v>576</v>
      </c>
      <c r="Y186" s="174" t="str">
        <f>VLOOKUP(CONCATENATE(V186,X186),'06. Clasificación Programática'!$F$3:G$32,2,FALSE)</f>
        <v>Sujetos a Reglas de Operación</v>
      </c>
      <c r="Z186" s="179">
        <v>2</v>
      </c>
      <c r="AA186" s="174" t="str">
        <f>VLOOKUP('Presupuesto 2015'!Z186,'07. Proyectos de Inversión'!$A$2:$B$11,2,FALSE)</f>
        <v>Gastos de Operación del Ejercicio Fiscal 2015.</v>
      </c>
      <c r="AB186" s="184">
        <v>2</v>
      </c>
      <c r="AC186" s="185">
        <v>7</v>
      </c>
      <c r="AD186" s="184">
        <v>1</v>
      </c>
      <c r="AE186" s="182">
        <v>1</v>
      </c>
      <c r="AF186" s="183" t="str">
        <f t="shared" si="113"/>
        <v>27101</v>
      </c>
      <c r="AG186" s="187" t="str">
        <f>VLOOKUP('Presupuesto 2015'!AF186,'5. COG Guerrero '!$K$2:$L1350,2,FALSE)</f>
        <v>Vestuario y Uniformes para el personal</v>
      </c>
      <c r="AH186" s="184"/>
      <c r="AI186" s="188">
        <v>9000</v>
      </c>
      <c r="AJ186" s="193">
        <v>0</v>
      </c>
      <c r="AK186" s="194"/>
      <c r="AL186" s="194"/>
      <c r="AM186" s="194">
        <f t="shared" si="111"/>
        <v>0</v>
      </c>
      <c r="AN186" s="194">
        <v>0</v>
      </c>
      <c r="AO186" s="194"/>
      <c r="AP186" s="194"/>
      <c r="AQ186" s="194">
        <f t="shared" si="108"/>
        <v>0</v>
      </c>
      <c r="AR186" s="194">
        <v>130</v>
      </c>
      <c r="AS186" s="194"/>
      <c r="AT186" s="194">
        <v>129.99</v>
      </c>
      <c r="AU186" s="194">
        <f t="shared" si="86"/>
        <v>9.9999999999909051E-3</v>
      </c>
      <c r="AV186" s="194">
        <v>0</v>
      </c>
      <c r="AW186" s="194"/>
      <c r="AX186" s="194"/>
      <c r="AY186" s="194">
        <f t="shared" si="87"/>
        <v>0</v>
      </c>
      <c r="AZ186" s="194">
        <v>4370</v>
      </c>
      <c r="BA186" s="194">
        <v>4329.96</v>
      </c>
      <c r="BB186" s="194"/>
      <c r="BC186" s="194">
        <f t="shared" si="88"/>
        <v>40.039999999999964</v>
      </c>
      <c r="BD186" s="194">
        <v>4200</v>
      </c>
      <c r="BE186" s="194">
        <v>4199.95</v>
      </c>
      <c r="BF186" s="194"/>
      <c r="BG186" s="194">
        <f t="shared" si="89"/>
        <v>5.0000000000181899E-2</v>
      </c>
      <c r="BH186" s="194">
        <v>300</v>
      </c>
      <c r="BI186" s="194"/>
      <c r="BJ186" s="194"/>
      <c r="BK186" s="194">
        <f t="shared" si="90"/>
        <v>300</v>
      </c>
      <c r="BL186" s="194">
        <v>0</v>
      </c>
      <c r="BM186" s="194"/>
      <c r="BN186" s="194"/>
      <c r="BO186" s="194">
        <f t="shared" si="91"/>
        <v>0</v>
      </c>
      <c r="BP186" s="194">
        <v>0</v>
      </c>
      <c r="BQ186" s="194"/>
      <c r="BR186" s="194"/>
      <c r="BS186" s="194">
        <f t="shared" si="92"/>
        <v>0</v>
      </c>
      <c r="BT186" s="194">
        <v>0</v>
      </c>
      <c r="BU186" s="194"/>
      <c r="BV186" s="194"/>
      <c r="BW186" s="194">
        <f t="shared" si="93"/>
        <v>0</v>
      </c>
      <c r="BX186" s="194">
        <v>0</v>
      </c>
      <c r="BY186" s="194"/>
      <c r="BZ186" s="194"/>
      <c r="CA186" s="194">
        <f t="shared" si="94"/>
        <v>0</v>
      </c>
      <c r="CB186" s="194">
        <v>0</v>
      </c>
      <c r="CC186" s="194"/>
      <c r="CD186" s="194"/>
      <c r="CE186" s="194">
        <f t="shared" si="95"/>
        <v>0</v>
      </c>
      <c r="CF186" s="194">
        <f t="shared" si="96"/>
        <v>340.10000000000014</v>
      </c>
      <c r="CG186" s="169">
        <f t="shared" si="97"/>
        <v>9000</v>
      </c>
      <c r="CH186" s="169">
        <f t="shared" ref="CH186:CH206" si="114">CF186-CG186</f>
        <v>-8659.9</v>
      </c>
      <c r="CJ186" s="169">
        <f t="shared" si="112"/>
        <v>130</v>
      </c>
    </row>
    <row r="187" spans="4:88" hidden="1" x14ac:dyDescent="0.2">
      <c r="D187" s="172">
        <v>2</v>
      </c>
      <c r="E187" s="172">
        <v>1</v>
      </c>
      <c r="F187" s="172">
        <v>1</v>
      </c>
      <c r="G187" s="172">
        <v>2</v>
      </c>
      <c r="H187" s="172">
        <v>3</v>
      </c>
      <c r="I187" s="173">
        <v>39</v>
      </c>
      <c r="J187" s="174" t="str">
        <f>VLOOKUP(CONCATENATE(D187,E187,F187,G187,H187,I187),'01. Administrativa'!$O$36:$P516,2,FALSE)</f>
        <v>Fideicomiso Guerrero Industrial</v>
      </c>
      <c r="K187" s="173"/>
      <c r="L187" s="175">
        <v>3</v>
      </c>
      <c r="M187" s="174" t="str">
        <f>VLOOKUP(CONCATENATE(L187),'02. Finalidad'!$O$3:$P$145,2,FALSE)</f>
        <v>DESARROLLO ECONÓMICO</v>
      </c>
      <c r="N187" s="175">
        <v>9</v>
      </c>
      <c r="O187" s="174" t="str">
        <f>VLOOKUP(CONCATENATE(L187,N187),'02. Finalidad'!$O$3:$P$145,2,FALSE)</f>
        <v>OTRAS INDUSTRIAS Y OTROS ASUNTOS ECONÓMICOS</v>
      </c>
      <c r="P187" s="175">
        <v>2</v>
      </c>
      <c r="Q187" s="174" t="str">
        <f>VLOOKUP(CONCATENATE(L187,N187,P187),'02. Finalidad'!$O$3:$P$145,2,FALSE)</f>
        <v>Otras Industrias</v>
      </c>
      <c r="R187" s="176">
        <v>1</v>
      </c>
      <c r="S187" s="174" t="str">
        <f>VLOOKUP('Presupuesto 2015'!R187,'03. Tipo Gasto'!$A$2:$B$4,2,FALSE)</f>
        <v>GASTO CORRIENTE</v>
      </c>
      <c r="T187" s="177">
        <v>1</v>
      </c>
      <c r="U187" s="174" t="str">
        <f>VLOOKUP('Presupuesto 2015'!T187,'04. Fuente Financiamiento'!$A$2:B$14,2,FALSE)</f>
        <v>Recursos Propios</v>
      </c>
      <c r="V187" s="178">
        <v>1</v>
      </c>
      <c r="W187" s="174" t="str">
        <f>VLOOKUP(CONCATENATE(V187),'06. Clasificación Programática'!$F$3:G$32,2,FALSE)</f>
        <v>SUBSIDIOS: SECTOR SOCIAL Y PRIVADO O ENTIDADES FEDERATIVAS Y MUNICIPIOS</v>
      </c>
      <c r="X187" s="178" t="s">
        <v>576</v>
      </c>
      <c r="Y187" s="174" t="str">
        <f>VLOOKUP(CONCATENATE(V187,X187),'06. Clasificación Programática'!$F$3:G$32,2,FALSE)</f>
        <v>Sujetos a Reglas de Operación</v>
      </c>
      <c r="Z187" s="179">
        <v>2</v>
      </c>
      <c r="AA187" s="174" t="str">
        <f>VLOOKUP('Presupuesto 2015'!Z187,'07. Proyectos de Inversión'!$A$2:$B$11,2,FALSE)</f>
        <v>Gastos de Operación del Ejercicio Fiscal 2015.</v>
      </c>
      <c r="AB187" s="184">
        <v>3</v>
      </c>
      <c r="AC187" s="185">
        <v>1</v>
      </c>
      <c r="AD187" s="184">
        <v>1</v>
      </c>
      <c r="AE187" s="182">
        <v>1</v>
      </c>
      <c r="AF187" s="183" t="str">
        <f t="shared" si="113"/>
        <v>31101</v>
      </c>
      <c r="AG187" s="187" t="str">
        <f>VLOOKUP('Presupuesto 2015'!AF187,'5. COG Guerrero '!$K$2:$L1350,2,FALSE)</f>
        <v>Servicio de Energía Eléctrica</v>
      </c>
      <c r="AH187" s="184"/>
      <c r="AI187" s="188">
        <v>10000</v>
      </c>
      <c r="AJ187" s="193">
        <f t="shared" si="70"/>
        <v>833.33333333333337</v>
      </c>
      <c r="AK187" s="194"/>
      <c r="AL187" s="194"/>
      <c r="AM187" s="194">
        <f t="shared" si="111"/>
        <v>833.33333333333337</v>
      </c>
      <c r="AN187" s="194">
        <f t="shared" si="107"/>
        <v>833.33333333333337</v>
      </c>
      <c r="AO187" s="194"/>
      <c r="AP187" s="194"/>
      <c r="AQ187" s="194">
        <f t="shared" si="108"/>
        <v>833.33333333333337</v>
      </c>
      <c r="AR187" s="194">
        <f t="shared" si="109"/>
        <v>833.33333333333337</v>
      </c>
      <c r="AS187" s="194"/>
      <c r="AT187" s="194"/>
      <c r="AU187" s="194">
        <f t="shared" si="86"/>
        <v>833.33333333333337</v>
      </c>
      <c r="AV187" s="194">
        <f t="shared" si="99"/>
        <v>833.33333333333337</v>
      </c>
      <c r="AW187" s="194"/>
      <c r="AX187" s="194"/>
      <c r="AY187" s="194">
        <f t="shared" si="87"/>
        <v>833.33333333333337</v>
      </c>
      <c r="AZ187" s="194">
        <f t="shared" si="110"/>
        <v>833.33333333333337</v>
      </c>
      <c r="BA187" s="194"/>
      <c r="BB187" s="194"/>
      <c r="BC187" s="194">
        <f t="shared" si="88"/>
        <v>833.33333333333337</v>
      </c>
      <c r="BD187" s="194">
        <f t="shared" si="100"/>
        <v>833.33333333333337</v>
      </c>
      <c r="BE187" s="194"/>
      <c r="BF187" s="194"/>
      <c r="BG187" s="194">
        <f t="shared" si="89"/>
        <v>833.33333333333337</v>
      </c>
      <c r="BH187" s="194">
        <f t="shared" si="101"/>
        <v>833.33333333333337</v>
      </c>
      <c r="BI187" s="194"/>
      <c r="BJ187" s="194"/>
      <c r="BK187" s="194">
        <f t="shared" si="90"/>
        <v>833.33333333333337</v>
      </c>
      <c r="BL187" s="194">
        <f t="shared" si="102"/>
        <v>833.33333333333337</v>
      </c>
      <c r="BM187" s="194"/>
      <c r="BN187" s="194"/>
      <c r="BO187" s="194">
        <f t="shared" si="91"/>
        <v>833.33333333333337</v>
      </c>
      <c r="BP187" s="194">
        <f t="shared" si="103"/>
        <v>833.33333333333337</v>
      </c>
      <c r="BQ187" s="194"/>
      <c r="BR187" s="194"/>
      <c r="BS187" s="194">
        <f t="shared" si="92"/>
        <v>833.33333333333337</v>
      </c>
      <c r="BT187" s="194">
        <f t="shared" si="104"/>
        <v>833.33333333333337</v>
      </c>
      <c r="BU187" s="194"/>
      <c r="BV187" s="194"/>
      <c r="BW187" s="194">
        <f t="shared" si="93"/>
        <v>833.33333333333337</v>
      </c>
      <c r="BX187" s="194">
        <f t="shared" si="105"/>
        <v>833.33333333333337</v>
      </c>
      <c r="BY187" s="194"/>
      <c r="BZ187" s="194"/>
      <c r="CA187" s="194">
        <f t="shared" si="94"/>
        <v>833.33333333333337</v>
      </c>
      <c r="CB187" s="194">
        <f t="shared" si="106"/>
        <v>833.33333333333337</v>
      </c>
      <c r="CC187" s="194"/>
      <c r="CD187" s="194"/>
      <c r="CE187" s="194">
        <f t="shared" si="95"/>
        <v>833.33333333333337</v>
      </c>
      <c r="CF187" s="194">
        <f t="shared" si="96"/>
        <v>10000</v>
      </c>
      <c r="CG187" s="169">
        <f t="shared" si="97"/>
        <v>10000</v>
      </c>
      <c r="CH187" s="169">
        <f t="shared" si="114"/>
        <v>0</v>
      </c>
      <c r="CJ187" s="169">
        <f t="shared" si="112"/>
        <v>3333.3333333333335</v>
      </c>
    </row>
    <row r="188" spans="4:88" hidden="1" x14ac:dyDescent="0.2">
      <c r="D188" s="172">
        <v>2</v>
      </c>
      <c r="E188" s="172">
        <v>1</v>
      </c>
      <c r="F188" s="172">
        <v>1</v>
      </c>
      <c r="G188" s="172">
        <v>2</v>
      </c>
      <c r="H188" s="172">
        <v>3</v>
      </c>
      <c r="I188" s="173">
        <v>39</v>
      </c>
      <c r="J188" s="174" t="str">
        <f>VLOOKUP(CONCATENATE(D188,E188,F188,G188,H188,I188),'01. Administrativa'!$O$36:$P517,2,FALSE)</f>
        <v>Fideicomiso Guerrero Industrial</v>
      </c>
      <c r="K188" s="173"/>
      <c r="L188" s="175">
        <v>3</v>
      </c>
      <c r="M188" s="174" t="str">
        <f>VLOOKUP(CONCATENATE(L188),'02. Finalidad'!$O$3:$P$145,2,FALSE)</f>
        <v>DESARROLLO ECONÓMICO</v>
      </c>
      <c r="N188" s="175">
        <v>9</v>
      </c>
      <c r="O188" s="174" t="str">
        <f>VLOOKUP(CONCATENATE(L188,N188),'02. Finalidad'!$O$3:$P$145,2,FALSE)</f>
        <v>OTRAS INDUSTRIAS Y OTROS ASUNTOS ECONÓMICOS</v>
      </c>
      <c r="P188" s="175">
        <v>2</v>
      </c>
      <c r="Q188" s="174" t="str">
        <f>VLOOKUP(CONCATENATE(L188,N188,P188),'02. Finalidad'!$O$3:$P$145,2,FALSE)</f>
        <v>Otras Industrias</v>
      </c>
      <c r="R188" s="176">
        <v>1</v>
      </c>
      <c r="S188" s="174" t="str">
        <f>VLOOKUP('Presupuesto 2015'!R188,'03. Tipo Gasto'!$A$2:$B$4,2,FALSE)</f>
        <v>GASTO CORRIENTE</v>
      </c>
      <c r="T188" s="177">
        <v>1</v>
      </c>
      <c r="U188" s="174" t="str">
        <f>VLOOKUP('Presupuesto 2015'!T188,'04. Fuente Financiamiento'!$A$2:B$14,2,FALSE)</f>
        <v>Recursos Propios</v>
      </c>
      <c r="V188" s="178">
        <v>1</v>
      </c>
      <c r="W188" s="174" t="str">
        <f>VLOOKUP(CONCATENATE(V188),'06. Clasificación Programática'!$F$3:G$32,2,FALSE)</f>
        <v>SUBSIDIOS: SECTOR SOCIAL Y PRIVADO O ENTIDADES FEDERATIVAS Y MUNICIPIOS</v>
      </c>
      <c r="X188" s="178" t="s">
        <v>576</v>
      </c>
      <c r="Y188" s="174" t="str">
        <f>VLOOKUP(CONCATENATE(V188,X188),'06. Clasificación Programática'!$F$3:G$32,2,FALSE)</f>
        <v>Sujetos a Reglas de Operación</v>
      </c>
      <c r="Z188" s="179">
        <v>2</v>
      </c>
      <c r="AA188" s="174" t="str">
        <f>VLOOKUP('Presupuesto 2015'!Z188,'07. Proyectos de Inversión'!$A$2:$B$11,2,FALSE)</f>
        <v>Gastos de Operación del Ejercicio Fiscal 2015.</v>
      </c>
      <c r="AB188" s="184">
        <v>3</v>
      </c>
      <c r="AC188" s="185">
        <v>1</v>
      </c>
      <c r="AD188" s="184">
        <v>8</v>
      </c>
      <c r="AE188" s="182">
        <v>3</v>
      </c>
      <c r="AF188" s="183" t="str">
        <f t="shared" si="113"/>
        <v>31803</v>
      </c>
      <c r="AG188" s="187" t="str">
        <f>VLOOKUP('Presupuesto 2015'!AF188,'5. COG Guerrero '!$K$2:$L1351,2,FALSE)</f>
        <v>Mensajeria y Paqueteria</v>
      </c>
      <c r="AH188" s="184"/>
      <c r="AI188" s="188">
        <v>2500</v>
      </c>
      <c r="AJ188" s="193">
        <f t="shared" si="70"/>
        <v>208.33333333333334</v>
      </c>
      <c r="AK188" s="194"/>
      <c r="AL188" s="194"/>
      <c r="AM188" s="194">
        <f t="shared" si="111"/>
        <v>208.33333333333334</v>
      </c>
      <c r="AN188" s="194">
        <f t="shared" si="107"/>
        <v>208.33333333333334</v>
      </c>
      <c r="AO188" s="194"/>
      <c r="AP188" s="194"/>
      <c r="AQ188" s="194">
        <f t="shared" si="108"/>
        <v>208.33333333333334</v>
      </c>
      <c r="AR188" s="194">
        <f t="shared" si="109"/>
        <v>208.33333333333334</v>
      </c>
      <c r="AS188" s="194"/>
      <c r="AT188" s="194"/>
      <c r="AU188" s="194">
        <f t="shared" si="86"/>
        <v>208.33333333333334</v>
      </c>
      <c r="AV188" s="194">
        <f t="shared" si="99"/>
        <v>208.33333333333334</v>
      </c>
      <c r="AW188" s="194"/>
      <c r="AX188" s="194"/>
      <c r="AY188" s="194">
        <f t="shared" si="87"/>
        <v>208.33333333333334</v>
      </c>
      <c r="AZ188" s="194">
        <f t="shared" si="110"/>
        <v>208.33333333333334</v>
      </c>
      <c r="BA188" s="194"/>
      <c r="BB188" s="194"/>
      <c r="BC188" s="194">
        <f t="shared" si="88"/>
        <v>208.33333333333334</v>
      </c>
      <c r="BD188" s="194">
        <f t="shared" si="100"/>
        <v>208.33333333333334</v>
      </c>
      <c r="BE188" s="194"/>
      <c r="BF188" s="194">
        <v>208.33</v>
      </c>
      <c r="BG188" s="194">
        <f t="shared" si="89"/>
        <v>3.3333333333303017E-3</v>
      </c>
      <c r="BH188" s="194">
        <f t="shared" si="101"/>
        <v>208.33333333333334</v>
      </c>
      <c r="BI188" s="194"/>
      <c r="BJ188" s="194"/>
      <c r="BK188" s="194">
        <f t="shared" si="90"/>
        <v>208.33333333333334</v>
      </c>
      <c r="BL188" s="194">
        <f t="shared" si="102"/>
        <v>208.33333333333334</v>
      </c>
      <c r="BM188" s="194"/>
      <c r="BN188" s="194"/>
      <c r="BO188" s="194">
        <f t="shared" si="91"/>
        <v>208.33333333333334</v>
      </c>
      <c r="BP188" s="194">
        <f t="shared" si="103"/>
        <v>208.33333333333334</v>
      </c>
      <c r="BQ188" s="194"/>
      <c r="BR188" s="194"/>
      <c r="BS188" s="194">
        <f t="shared" si="92"/>
        <v>208.33333333333334</v>
      </c>
      <c r="BT188" s="194">
        <f t="shared" si="104"/>
        <v>208.33333333333334</v>
      </c>
      <c r="BU188" s="194"/>
      <c r="BV188" s="194"/>
      <c r="BW188" s="194">
        <f t="shared" si="93"/>
        <v>208.33333333333334</v>
      </c>
      <c r="BX188" s="194">
        <f t="shared" si="105"/>
        <v>208.33333333333334</v>
      </c>
      <c r="BY188" s="194"/>
      <c r="BZ188" s="194"/>
      <c r="CA188" s="194">
        <f t="shared" si="94"/>
        <v>208.33333333333334</v>
      </c>
      <c r="CB188" s="194">
        <f t="shared" si="106"/>
        <v>208.33333333333334</v>
      </c>
      <c r="CC188" s="194"/>
      <c r="CD188" s="194"/>
      <c r="CE188" s="194">
        <f t="shared" si="95"/>
        <v>208.33333333333334</v>
      </c>
      <c r="CF188" s="194">
        <f t="shared" si="96"/>
        <v>2291.67</v>
      </c>
      <c r="CG188" s="169">
        <f t="shared" si="97"/>
        <v>2500</v>
      </c>
      <c r="CH188" s="169">
        <f t="shared" si="114"/>
        <v>-208.32999999999993</v>
      </c>
      <c r="CJ188" s="169">
        <f t="shared" si="112"/>
        <v>833.33333333333337</v>
      </c>
    </row>
    <row r="189" spans="4:88" hidden="1" x14ac:dyDescent="0.2">
      <c r="D189" s="172">
        <v>2</v>
      </c>
      <c r="E189" s="172">
        <v>1</v>
      </c>
      <c r="F189" s="172">
        <v>1</v>
      </c>
      <c r="G189" s="172">
        <v>2</v>
      </c>
      <c r="H189" s="172">
        <v>3</v>
      </c>
      <c r="I189" s="173">
        <v>39</v>
      </c>
      <c r="J189" s="174" t="str">
        <f>VLOOKUP(CONCATENATE(D189,E189,F189,G189,H189,I189),'01. Administrativa'!$O$36:$P518,2,FALSE)</f>
        <v>Fideicomiso Guerrero Industrial</v>
      </c>
      <c r="K189" s="173"/>
      <c r="L189" s="175">
        <v>3</v>
      </c>
      <c r="M189" s="174" t="str">
        <f>VLOOKUP(CONCATENATE(L189),'02. Finalidad'!$O$3:$P$145,2,FALSE)</f>
        <v>DESARROLLO ECONÓMICO</v>
      </c>
      <c r="N189" s="175">
        <v>9</v>
      </c>
      <c r="O189" s="174" t="str">
        <f>VLOOKUP(CONCATENATE(L189,N189),'02. Finalidad'!$O$3:$P$145,2,FALSE)</f>
        <v>OTRAS INDUSTRIAS Y OTROS ASUNTOS ECONÓMICOS</v>
      </c>
      <c r="P189" s="175">
        <v>2</v>
      </c>
      <c r="Q189" s="174" t="str">
        <f>VLOOKUP(CONCATENATE(L189,N189,P189),'02. Finalidad'!$O$3:$P$145,2,FALSE)</f>
        <v>Otras Industrias</v>
      </c>
      <c r="R189" s="176">
        <v>1</v>
      </c>
      <c r="S189" s="174" t="str">
        <f>VLOOKUP('Presupuesto 2015'!R189,'03. Tipo Gasto'!$A$2:$B$4,2,FALSE)</f>
        <v>GASTO CORRIENTE</v>
      </c>
      <c r="T189" s="177">
        <v>1</v>
      </c>
      <c r="U189" s="174" t="str">
        <f>VLOOKUP('Presupuesto 2015'!T189,'04. Fuente Financiamiento'!$A$2:B$14,2,FALSE)</f>
        <v>Recursos Propios</v>
      </c>
      <c r="V189" s="178">
        <v>1</v>
      </c>
      <c r="W189" s="174" t="str">
        <f>VLOOKUP(CONCATENATE(V189),'06. Clasificación Programática'!$F$3:G$32,2,FALSE)</f>
        <v>SUBSIDIOS: SECTOR SOCIAL Y PRIVADO O ENTIDADES FEDERATIVAS Y MUNICIPIOS</v>
      </c>
      <c r="X189" s="178" t="s">
        <v>576</v>
      </c>
      <c r="Y189" s="174" t="str">
        <f>VLOOKUP(CONCATENATE(V189,X189),'06. Clasificación Programática'!$F$3:G$32,2,FALSE)</f>
        <v>Sujetos a Reglas de Operación</v>
      </c>
      <c r="Z189" s="179">
        <v>2</v>
      </c>
      <c r="AA189" s="174" t="str">
        <f>VLOOKUP('Presupuesto 2015'!Z189,'07. Proyectos de Inversión'!$A$2:$B$11,2,FALSE)</f>
        <v>Gastos de Operación del Ejercicio Fiscal 2015.</v>
      </c>
      <c r="AB189" s="184">
        <v>3</v>
      </c>
      <c r="AC189" s="185">
        <v>4</v>
      </c>
      <c r="AD189" s="184">
        <v>1</v>
      </c>
      <c r="AE189" s="182">
        <v>1</v>
      </c>
      <c r="AF189" s="183" t="str">
        <f t="shared" si="113"/>
        <v>34101</v>
      </c>
      <c r="AG189" s="187" t="str">
        <f>VLOOKUP('Presupuesto 2015'!AF189,'5. COG Guerrero '!$K$2:$L1352,2,FALSE)</f>
        <v>Servicios Bancarios y Financieros</v>
      </c>
      <c r="AH189" s="184"/>
      <c r="AI189" s="188">
        <v>54436.54</v>
      </c>
      <c r="AJ189" s="193">
        <f t="shared" si="70"/>
        <v>4536.3783333333331</v>
      </c>
      <c r="AK189" s="194"/>
      <c r="AL189" s="194">
        <v>1555.32</v>
      </c>
      <c r="AM189" s="194">
        <f t="shared" si="111"/>
        <v>2981.0583333333334</v>
      </c>
      <c r="AN189" s="194">
        <f t="shared" si="107"/>
        <v>4536.3783333333331</v>
      </c>
      <c r="AO189" s="194"/>
      <c r="AP189" s="194">
        <v>1468.11</v>
      </c>
      <c r="AQ189" s="194">
        <f t="shared" si="108"/>
        <v>3068.2683333333334</v>
      </c>
      <c r="AR189" s="194">
        <v>14477.91</v>
      </c>
      <c r="AS189" s="194"/>
      <c r="AT189" s="194">
        <v>14477.91</v>
      </c>
      <c r="AU189" s="194">
        <f t="shared" si="86"/>
        <v>0</v>
      </c>
      <c r="AV189" s="194">
        <f t="shared" si="99"/>
        <v>4536.3783333333331</v>
      </c>
      <c r="AW189" s="194"/>
      <c r="AX189" s="194">
        <v>1257.3</v>
      </c>
      <c r="AY189" s="194">
        <f t="shared" si="87"/>
        <v>3279.0783333333329</v>
      </c>
      <c r="AZ189" s="194">
        <f t="shared" si="110"/>
        <v>4536.3783333333331</v>
      </c>
      <c r="BA189" s="194"/>
      <c r="BB189" s="194">
        <v>1024.42</v>
      </c>
      <c r="BC189" s="194">
        <f t="shared" si="88"/>
        <v>3511.958333333333</v>
      </c>
      <c r="BD189" s="194">
        <f t="shared" si="100"/>
        <v>4536.3783333333331</v>
      </c>
      <c r="BE189" s="194"/>
      <c r="BF189" s="194">
        <v>547.04999999999995</v>
      </c>
      <c r="BG189" s="194">
        <f t="shared" si="89"/>
        <v>3989.3283333333329</v>
      </c>
      <c r="BH189" s="194">
        <f t="shared" si="101"/>
        <v>4536.3783333333331</v>
      </c>
      <c r="BI189" s="194">
        <v>4357.2299999999996</v>
      </c>
      <c r="BJ189" s="194"/>
      <c r="BK189" s="194">
        <f t="shared" si="90"/>
        <v>179.14833333333354</v>
      </c>
      <c r="BL189" s="194">
        <f t="shared" si="102"/>
        <v>4536.3783333333331</v>
      </c>
      <c r="BM189" s="194"/>
      <c r="BN189" s="194">
        <v>1178.56</v>
      </c>
      <c r="BO189" s="194">
        <f t="shared" si="91"/>
        <v>3357.8183333333332</v>
      </c>
      <c r="BP189" s="194">
        <f t="shared" si="103"/>
        <v>4536.3783333333331</v>
      </c>
      <c r="BQ189" s="194"/>
      <c r="BR189" s="194">
        <v>1777.96</v>
      </c>
      <c r="BS189" s="194">
        <f t="shared" si="92"/>
        <v>2758.4183333333331</v>
      </c>
      <c r="BT189" s="194">
        <v>3667.61</v>
      </c>
      <c r="BU189" s="194"/>
      <c r="BV189" s="194"/>
      <c r="BW189" s="194">
        <f t="shared" si="93"/>
        <v>3667.61</v>
      </c>
      <c r="BX189" s="194">
        <v>0</v>
      </c>
      <c r="BY189" s="194"/>
      <c r="BZ189" s="194"/>
      <c r="CA189" s="194">
        <f t="shared" si="94"/>
        <v>0</v>
      </c>
      <c r="CB189" s="194">
        <v>0</v>
      </c>
      <c r="CC189" s="194"/>
      <c r="CD189" s="194"/>
      <c r="CE189" s="194">
        <f t="shared" si="95"/>
        <v>0</v>
      </c>
      <c r="CF189" s="194">
        <f t="shared" si="96"/>
        <v>26792.686666666668</v>
      </c>
      <c r="CG189" s="169">
        <f t="shared" si="97"/>
        <v>54436.546666666669</v>
      </c>
      <c r="CH189" s="169">
        <f t="shared" si="114"/>
        <v>-27643.86</v>
      </c>
      <c r="CJ189" s="169">
        <f t="shared" si="112"/>
        <v>28087.044999999998</v>
      </c>
    </row>
    <row r="190" spans="4:88" hidden="1" x14ac:dyDescent="0.2">
      <c r="D190" s="172">
        <v>2</v>
      </c>
      <c r="E190" s="172">
        <v>1</v>
      </c>
      <c r="F190" s="172">
        <v>1</v>
      </c>
      <c r="G190" s="172">
        <v>2</v>
      </c>
      <c r="H190" s="172">
        <v>3</v>
      </c>
      <c r="I190" s="173">
        <v>39</v>
      </c>
      <c r="J190" s="174" t="str">
        <f>VLOOKUP(CONCATENATE(D190,E190,F190,G190,H190,I190),'01. Administrativa'!$O$36:$P519,2,FALSE)</f>
        <v>Fideicomiso Guerrero Industrial</v>
      </c>
      <c r="K190" s="173"/>
      <c r="L190" s="175">
        <v>3</v>
      </c>
      <c r="M190" s="174" t="str">
        <f>VLOOKUP(CONCATENATE(L190),'02. Finalidad'!$O$3:$P$145,2,FALSE)</f>
        <v>DESARROLLO ECONÓMICO</v>
      </c>
      <c r="N190" s="175">
        <v>9</v>
      </c>
      <c r="O190" s="174" t="str">
        <f>VLOOKUP(CONCATENATE(L190,N190),'02. Finalidad'!$O$3:$P$145,2,FALSE)</f>
        <v>OTRAS INDUSTRIAS Y OTROS ASUNTOS ECONÓMICOS</v>
      </c>
      <c r="P190" s="175">
        <v>2</v>
      </c>
      <c r="Q190" s="174" t="str">
        <f>VLOOKUP(CONCATENATE(L190,N190,P190),'02. Finalidad'!$O$3:$P$145,2,FALSE)</f>
        <v>Otras Industrias</v>
      </c>
      <c r="R190" s="176">
        <v>1</v>
      </c>
      <c r="S190" s="174" t="str">
        <f>VLOOKUP('Presupuesto 2015'!R190,'03. Tipo Gasto'!$A$2:$B$4,2,FALSE)</f>
        <v>GASTO CORRIENTE</v>
      </c>
      <c r="T190" s="177">
        <v>1</v>
      </c>
      <c r="U190" s="174" t="str">
        <f>VLOOKUP('Presupuesto 2015'!T190,'04. Fuente Financiamiento'!$A$2:B$14,2,FALSE)</f>
        <v>Recursos Propios</v>
      </c>
      <c r="V190" s="178">
        <v>1</v>
      </c>
      <c r="W190" s="174" t="str">
        <f>VLOOKUP(CONCATENATE(V190),'06. Clasificación Programática'!$F$3:G$32,2,FALSE)</f>
        <v>SUBSIDIOS: SECTOR SOCIAL Y PRIVADO O ENTIDADES FEDERATIVAS Y MUNICIPIOS</v>
      </c>
      <c r="X190" s="178" t="s">
        <v>576</v>
      </c>
      <c r="Y190" s="174" t="str">
        <f>VLOOKUP(CONCATENATE(V190,X190),'06. Clasificación Programática'!$F$3:G$32,2,FALSE)</f>
        <v>Sujetos a Reglas de Operación</v>
      </c>
      <c r="Z190" s="179">
        <v>2</v>
      </c>
      <c r="AA190" s="174" t="str">
        <f>VLOOKUP('Presupuesto 2015'!Z190,'07. Proyectos de Inversión'!$A$2:$B$11,2,FALSE)</f>
        <v>Gastos de Operación del Ejercicio Fiscal 2015.</v>
      </c>
      <c r="AB190" s="184">
        <v>3</v>
      </c>
      <c r="AC190" s="185">
        <v>4</v>
      </c>
      <c r="AD190" s="184">
        <v>4</v>
      </c>
      <c r="AE190" s="182">
        <v>1</v>
      </c>
      <c r="AF190" s="183" t="str">
        <f t="shared" si="113"/>
        <v>34401</v>
      </c>
      <c r="AG190" s="187" t="str">
        <f>VLOOKUP('Presupuesto 2015'!AF190,'5. COG Guerrero '!$K$2:$L1353,2,FALSE)</f>
        <v>Seguros de Responsabilidad Patrimonial y Fianzas</v>
      </c>
      <c r="AH190" s="184"/>
      <c r="AI190" s="188">
        <v>10185</v>
      </c>
      <c r="AJ190" s="193">
        <v>0</v>
      </c>
      <c r="AK190" s="194"/>
      <c r="AL190" s="194"/>
      <c r="AM190" s="194">
        <f t="shared" si="111"/>
        <v>0</v>
      </c>
      <c r="AN190" s="194">
        <v>10185</v>
      </c>
      <c r="AO190" s="194"/>
      <c r="AP190" s="194">
        <v>10184.799999999999</v>
      </c>
      <c r="AQ190" s="194">
        <f t="shared" si="108"/>
        <v>0.2000000000007276</v>
      </c>
      <c r="AR190" s="194">
        <v>0</v>
      </c>
      <c r="AS190" s="194"/>
      <c r="AT190" s="194"/>
      <c r="AU190" s="194">
        <f t="shared" si="86"/>
        <v>0</v>
      </c>
      <c r="AV190" s="194">
        <v>0</v>
      </c>
      <c r="AW190" s="194"/>
      <c r="AX190" s="194"/>
      <c r="AY190" s="194">
        <f t="shared" si="87"/>
        <v>0</v>
      </c>
      <c r="AZ190" s="194">
        <v>0</v>
      </c>
      <c r="BA190" s="194"/>
      <c r="BB190" s="194"/>
      <c r="BC190" s="194">
        <f t="shared" si="88"/>
        <v>0</v>
      </c>
      <c r="BD190" s="194">
        <v>0</v>
      </c>
      <c r="BE190" s="194"/>
      <c r="BF190" s="194"/>
      <c r="BG190" s="194">
        <f t="shared" si="89"/>
        <v>0</v>
      </c>
      <c r="BH190" s="194">
        <v>0</v>
      </c>
      <c r="BI190" s="194"/>
      <c r="BJ190" s="194"/>
      <c r="BK190" s="194">
        <f t="shared" si="90"/>
        <v>0</v>
      </c>
      <c r="BL190" s="194">
        <v>0</v>
      </c>
      <c r="BM190" s="194"/>
      <c r="BN190" s="194"/>
      <c r="BO190" s="194">
        <f t="shared" si="91"/>
        <v>0</v>
      </c>
      <c r="BP190" s="194">
        <v>0</v>
      </c>
      <c r="BQ190" s="194"/>
      <c r="BR190" s="194"/>
      <c r="BS190" s="194">
        <f t="shared" si="92"/>
        <v>0</v>
      </c>
      <c r="BT190" s="194">
        <v>0</v>
      </c>
      <c r="BU190" s="194"/>
      <c r="BV190" s="194"/>
      <c r="BW190" s="194">
        <f t="shared" si="93"/>
        <v>0</v>
      </c>
      <c r="BX190" s="194">
        <v>0</v>
      </c>
      <c r="BY190" s="194"/>
      <c r="BZ190" s="194"/>
      <c r="CA190" s="194">
        <f t="shared" si="94"/>
        <v>0</v>
      </c>
      <c r="CB190" s="194">
        <v>0</v>
      </c>
      <c r="CC190" s="194"/>
      <c r="CD190" s="194"/>
      <c r="CE190" s="194">
        <f t="shared" si="95"/>
        <v>0</v>
      </c>
      <c r="CF190" s="194">
        <f t="shared" si="96"/>
        <v>0.2000000000007276</v>
      </c>
      <c r="CG190" s="169">
        <f t="shared" si="97"/>
        <v>10185</v>
      </c>
      <c r="CH190" s="169">
        <f t="shared" si="114"/>
        <v>-10184.799999999999</v>
      </c>
      <c r="CJ190" s="169">
        <f t="shared" si="112"/>
        <v>10185</v>
      </c>
    </row>
    <row r="191" spans="4:88" hidden="1" x14ac:dyDescent="0.2">
      <c r="D191" s="172">
        <v>2</v>
      </c>
      <c r="E191" s="172">
        <v>1</v>
      </c>
      <c r="F191" s="172">
        <v>1</v>
      </c>
      <c r="G191" s="172">
        <v>2</v>
      </c>
      <c r="H191" s="172">
        <v>3</v>
      </c>
      <c r="I191" s="173">
        <v>39</v>
      </c>
      <c r="J191" s="174" t="str">
        <f>VLOOKUP(CONCATENATE(D191,E191,F191,G191,H191,I191),'01. Administrativa'!$O$36:$P520,2,FALSE)</f>
        <v>Fideicomiso Guerrero Industrial</v>
      </c>
      <c r="K191" s="173"/>
      <c r="L191" s="175">
        <v>3</v>
      </c>
      <c r="M191" s="174" t="str">
        <f>VLOOKUP(CONCATENATE(L191),'02. Finalidad'!$O$3:$P$145,2,FALSE)</f>
        <v>DESARROLLO ECONÓMICO</v>
      </c>
      <c r="N191" s="175">
        <v>9</v>
      </c>
      <c r="O191" s="174" t="str">
        <f>VLOOKUP(CONCATENATE(L191,N191),'02. Finalidad'!$O$3:$P$145,2,FALSE)</f>
        <v>OTRAS INDUSTRIAS Y OTROS ASUNTOS ECONÓMICOS</v>
      </c>
      <c r="P191" s="175">
        <v>2</v>
      </c>
      <c r="Q191" s="174" t="str">
        <f>VLOOKUP(CONCATENATE(L191,N191,P191),'02. Finalidad'!$O$3:$P$145,2,FALSE)</f>
        <v>Otras Industrias</v>
      </c>
      <c r="R191" s="176">
        <v>1</v>
      </c>
      <c r="S191" s="174" t="str">
        <f>VLOOKUP('Presupuesto 2015'!R191,'03. Tipo Gasto'!$A$2:$B$4,2,FALSE)</f>
        <v>GASTO CORRIENTE</v>
      </c>
      <c r="T191" s="177">
        <v>1</v>
      </c>
      <c r="U191" s="174" t="str">
        <f>VLOOKUP('Presupuesto 2015'!T191,'04. Fuente Financiamiento'!$A$2:B$14,2,FALSE)</f>
        <v>Recursos Propios</v>
      </c>
      <c r="V191" s="178">
        <v>1</v>
      </c>
      <c r="W191" s="174" t="str">
        <f>VLOOKUP(CONCATENATE(V191),'06. Clasificación Programática'!$F$3:G$32,2,FALSE)</f>
        <v>SUBSIDIOS: SECTOR SOCIAL Y PRIVADO O ENTIDADES FEDERATIVAS Y MUNICIPIOS</v>
      </c>
      <c r="X191" s="178" t="s">
        <v>576</v>
      </c>
      <c r="Y191" s="174" t="str">
        <f>VLOOKUP(CONCATENATE(V191,X191),'06. Clasificación Programática'!$F$3:G$32,2,FALSE)</f>
        <v>Sujetos a Reglas de Operación</v>
      </c>
      <c r="Z191" s="179">
        <v>2</v>
      </c>
      <c r="AA191" s="174" t="str">
        <f>VLOOKUP('Presupuesto 2015'!Z191,'07. Proyectos de Inversión'!$A$2:$B$11,2,FALSE)</f>
        <v>Gastos de Operación del Ejercicio Fiscal 2015.</v>
      </c>
      <c r="AB191" s="184">
        <v>3</v>
      </c>
      <c r="AC191" s="185">
        <v>3</v>
      </c>
      <c r="AD191" s="184">
        <v>1</v>
      </c>
      <c r="AE191" s="182">
        <v>4</v>
      </c>
      <c r="AF191" s="183" t="str">
        <f t="shared" si="113"/>
        <v>33104</v>
      </c>
      <c r="AG191" s="187" t="str">
        <f>VLOOKUP('Presupuesto 2015'!AF191,'5. COG Guerrero '!$K$2:$L1354,2,FALSE)</f>
        <v>Otros servicios administrativos</v>
      </c>
      <c r="AH191" s="184"/>
      <c r="AI191" s="188">
        <v>272100.34000000003</v>
      </c>
      <c r="AJ191" s="193">
        <v>0</v>
      </c>
      <c r="AK191" s="194"/>
      <c r="AL191" s="194"/>
      <c r="AM191" s="194">
        <f t="shared" si="111"/>
        <v>0</v>
      </c>
      <c r="AN191" s="194">
        <v>90700.12</v>
      </c>
      <c r="AO191" s="194">
        <v>75525.16</v>
      </c>
      <c r="AP191" s="194"/>
      <c r="AQ191" s="194">
        <f t="shared" si="108"/>
        <v>15174.959999999992</v>
      </c>
      <c r="AR191" s="194">
        <v>0</v>
      </c>
      <c r="AS191" s="194"/>
      <c r="AT191" s="194"/>
      <c r="AU191" s="194">
        <f t="shared" si="86"/>
        <v>0</v>
      </c>
      <c r="AV191" s="194">
        <v>0</v>
      </c>
      <c r="AW191" s="194"/>
      <c r="AX191" s="194"/>
      <c r="AY191" s="194">
        <f t="shared" si="87"/>
        <v>0</v>
      </c>
      <c r="AZ191" s="194">
        <v>90700.12</v>
      </c>
      <c r="BA191" s="194">
        <v>75525.16</v>
      </c>
      <c r="BB191" s="194"/>
      <c r="BC191" s="194">
        <f t="shared" si="88"/>
        <v>15174.959999999992</v>
      </c>
      <c r="BD191" s="194">
        <v>0</v>
      </c>
      <c r="BE191" s="194"/>
      <c r="BF191" s="194"/>
      <c r="BG191" s="194">
        <f t="shared" si="89"/>
        <v>0</v>
      </c>
      <c r="BH191" s="194">
        <v>0</v>
      </c>
      <c r="BI191" s="194"/>
      <c r="BJ191" s="194"/>
      <c r="BK191" s="194">
        <f t="shared" si="90"/>
        <v>0</v>
      </c>
      <c r="BL191" s="194">
        <v>22675.03</v>
      </c>
      <c r="BM191" s="194">
        <v>77836.23</v>
      </c>
      <c r="BN191" s="194"/>
      <c r="BO191" s="194">
        <f t="shared" si="91"/>
        <v>-55161.2</v>
      </c>
      <c r="BP191" s="194">
        <f t="shared" si="103"/>
        <v>22675.028333333335</v>
      </c>
      <c r="BQ191" s="194"/>
      <c r="BR191" s="194"/>
      <c r="BS191" s="194">
        <f t="shared" si="92"/>
        <v>22675.028333333335</v>
      </c>
      <c r="BT191" s="194">
        <v>15174.96</v>
      </c>
      <c r="BU191" s="194"/>
      <c r="BV191" s="194"/>
      <c r="BW191" s="194">
        <f t="shared" si="93"/>
        <v>15174.96</v>
      </c>
      <c r="BX191" s="194">
        <v>15174.96</v>
      </c>
      <c r="BY191" s="194"/>
      <c r="BZ191" s="194"/>
      <c r="CA191" s="194">
        <f t="shared" si="94"/>
        <v>15174.96</v>
      </c>
      <c r="CB191" s="194">
        <v>15000.12</v>
      </c>
      <c r="CC191" s="194"/>
      <c r="CD191" s="194"/>
      <c r="CE191" s="194">
        <f t="shared" si="95"/>
        <v>15000.12</v>
      </c>
      <c r="CF191" s="194">
        <f t="shared" si="96"/>
        <v>43213.788333333323</v>
      </c>
      <c r="CG191" s="169">
        <f t="shared" si="97"/>
        <v>272100.33833333332</v>
      </c>
      <c r="CH191" s="169">
        <f t="shared" si="114"/>
        <v>-228886.55</v>
      </c>
      <c r="CJ191" s="169">
        <f t="shared" si="112"/>
        <v>90700.12</v>
      </c>
    </row>
    <row r="192" spans="4:88" hidden="1" x14ac:dyDescent="0.2">
      <c r="D192" s="172">
        <v>2</v>
      </c>
      <c r="E192" s="172">
        <v>1</v>
      </c>
      <c r="F192" s="172">
        <v>1</v>
      </c>
      <c r="G192" s="172">
        <v>2</v>
      </c>
      <c r="H192" s="172">
        <v>3</v>
      </c>
      <c r="I192" s="173">
        <v>39</v>
      </c>
      <c r="J192" s="174" t="str">
        <f>VLOOKUP(CONCATENATE(D192,E192,F192,G192,H192,I192),'01. Administrativa'!$O$36:$P521,2,FALSE)</f>
        <v>Fideicomiso Guerrero Industrial</v>
      </c>
      <c r="K192" s="173"/>
      <c r="L192" s="175">
        <v>3</v>
      </c>
      <c r="M192" s="174" t="str">
        <f>VLOOKUP(CONCATENATE(L192),'02. Finalidad'!$O$3:$P$145,2,FALSE)</f>
        <v>DESARROLLO ECONÓMICO</v>
      </c>
      <c r="N192" s="175">
        <v>9</v>
      </c>
      <c r="O192" s="174" t="str">
        <f>VLOOKUP(CONCATENATE(L192,N192),'02. Finalidad'!$O$3:$P$145,2,FALSE)</f>
        <v>OTRAS INDUSTRIAS Y OTROS ASUNTOS ECONÓMICOS</v>
      </c>
      <c r="P192" s="175">
        <v>2</v>
      </c>
      <c r="Q192" s="174" t="str">
        <f>VLOOKUP(CONCATENATE(L192,N192,P192),'02. Finalidad'!$O$3:$P$145,2,FALSE)</f>
        <v>Otras Industrias</v>
      </c>
      <c r="R192" s="176">
        <v>1</v>
      </c>
      <c r="S192" s="174" t="str">
        <f>VLOOKUP('Presupuesto 2015'!R192,'03. Tipo Gasto'!$A$2:$B$4,2,FALSE)</f>
        <v>GASTO CORRIENTE</v>
      </c>
      <c r="T192" s="177">
        <v>1</v>
      </c>
      <c r="U192" s="174" t="str">
        <f>VLOOKUP('Presupuesto 2015'!T192,'04. Fuente Financiamiento'!$A$2:B$14,2,FALSE)</f>
        <v>Recursos Propios</v>
      </c>
      <c r="V192" s="178">
        <v>1</v>
      </c>
      <c r="W192" s="174" t="str">
        <f>VLOOKUP(CONCATENATE(V192),'06. Clasificación Programática'!$F$3:G$32,2,FALSE)</f>
        <v>SUBSIDIOS: SECTOR SOCIAL Y PRIVADO O ENTIDADES FEDERATIVAS Y MUNICIPIOS</v>
      </c>
      <c r="X192" s="178" t="s">
        <v>576</v>
      </c>
      <c r="Y192" s="174" t="str">
        <f>VLOOKUP(CONCATENATE(V192,X192),'06. Clasificación Programática'!$F$3:G$32,2,FALSE)</f>
        <v>Sujetos a Reglas de Operación</v>
      </c>
      <c r="Z192" s="179">
        <v>2</v>
      </c>
      <c r="AA192" s="174" t="str">
        <f>VLOOKUP('Presupuesto 2015'!Z192,'07. Proyectos de Inversión'!$A$2:$B$11,2,FALSE)</f>
        <v>Gastos de Operación del Ejercicio Fiscal 2015.</v>
      </c>
      <c r="AB192" s="184">
        <v>3</v>
      </c>
      <c r="AC192" s="185">
        <v>3</v>
      </c>
      <c r="AD192" s="184">
        <v>6</v>
      </c>
      <c r="AE192" s="182">
        <v>5</v>
      </c>
      <c r="AF192" s="183" t="str">
        <f t="shared" si="113"/>
        <v>33605</v>
      </c>
      <c r="AG192" s="187" t="str">
        <f>VLOOKUP('Presupuesto 2015'!AF192,'5. COG Guerrero '!$K$2:$L1355,2,FALSE)</f>
        <v>Impresión de Mantas y rotulos</v>
      </c>
      <c r="AH192" s="184"/>
      <c r="AI192" s="188">
        <v>29000</v>
      </c>
      <c r="AJ192" s="193">
        <v>1183.5999999999999</v>
      </c>
      <c r="AK192" s="194">
        <v>921.04</v>
      </c>
      <c r="AL192" s="194"/>
      <c r="AM192" s="194">
        <f t="shared" si="111"/>
        <v>262.55999999999995</v>
      </c>
      <c r="AN192" s="194">
        <v>3816.4</v>
      </c>
      <c r="AO192" s="194"/>
      <c r="AP192" s="194">
        <v>3816.4</v>
      </c>
      <c r="AQ192" s="194">
        <f t="shared" si="108"/>
        <v>0</v>
      </c>
      <c r="AR192" s="194">
        <f t="shared" si="109"/>
        <v>2416.6666666666665</v>
      </c>
      <c r="AS192" s="194"/>
      <c r="AT192" s="194"/>
      <c r="AU192" s="194">
        <f t="shared" si="86"/>
        <v>2416.6666666666665</v>
      </c>
      <c r="AV192" s="194">
        <f t="shared" si="99"/>
        <v>2416.6666666666665</v>
      </c>
      <c r="AW192" s="194"/>
      <c r="AX192" s="194"/>
      <c r="AY192" s="194">
        <f t="shared" si="87"/>
        <v>2416.6666666666665</v>
      </c>
      <c r="AZ192" s="194">
        <f t="shared" si="110"/>
        <v>2416.6666666666665</v>
      </c>
      <c r="BA192" s="194"/>
      <c r="BB192" s="194"/>
      <c r="BC192" s="194">
        <f t="shared" si="88"/>
        <v>2416.6666666666665</v>
      </c>
      <c r="BD192" s="194">
        <f t="shared" si="100"/>
        <v>2416.6666666666665</v>
      </c>
      <c r="BE192" s="194"/>
      <c r="BF192" s="194"/>
      <c r="BG192" s="194">
        <f t="shared" si="89"/>
        <v>2416.6666666666665</v>
      </c>
      <c r="BH192" s="194">
        <f t="shared" si="101"/>
        <v>2416.6666666666665</v>
      </c>
      <c r="BI192" s="194"/>
      <c r="BJ192" s="194"/>
      <c r="BK192" s="194">
        <f t="shared" si="90"/>
        <v>2416.6666666666665</v>
      </c>
      <c r="BL192" s="194">
        <f t="shared" si="102"/>
        <v>2416.6666666666665</v>
      </c>
      <c r="BM192" s="194"/>
      <c r="BN192" s="194"/>
      <c r="BO192" s="194">
        <f t="shared" si="91"/>
        <v>2416.6666666666665</v>
      </c>
      <c r="BP192" s="194">
        <f t="shared" si="103"/>
        <v>2416.6666666666665</v>
      </c>
      <c r="BQ192" s="194"/>
      <c r="BR192" s="194"/>
      <c r="BS192" s="194">
        <f t="shared" si="92"/>
        <v>2416.6666666666665</v>
      </c>
      <c r="BT192" s="194">
        <f t="shared" si="104"/>
        <v>2416.6666666666665</v>
      </c>
      <c r="BU192" s="194"/>
      <c r="BV192" s="194"/>
      <c r="BW192" s="194">
        <f t="shared" si="93"/>
        <v>2416.6666666666665</v>
      </c>
      <c r="BX192" s="194">
        <f t="shared" si="105"/>
        <v>2416.6666666666665</v>
      </c>
      <c r="BY192" s="194"/>
      <c r="BZ192" s="194"/>
      <c r="CA192" s="194">
        <f t="shared" si="94"/>
        <v>2416.6666666666665</v>
      </c>
      <c r="CB192" s="194">
        <v>2250</v>
      </c>
      <c r="CC192" s="194"/>
      <c r="CD192" s="194"/>
      <c r="CE192" s="194">
        <f t="shared" si="95"/>
        <v>2250</v>
      </c>
      <c r="CF192" s="194">
        <f t="shared" si="96"/>
        <v>24262.560000000001</v>
      </c>
      <c r="CG192" s="169">
        <f t="shared" si="97"/>
        <v>29000.000000000004</v>
      </c>
      <c r="CH192" s="169">
        <f t="shared" si="114"/>
        <v>-4737.4400000000023</v>
      </c>
      <c r="CJ192" s="169">
        <f t="shared" si="112"/>
        <v>9833.3333333333321</v>
      </c>
    </row>
    <row r="193" spans="4:88" hidden="1" x14ac:dyDescent="0.2">
      <c r="D193" s="172">
        <v>2</v>
      </c>
      <c r="E193" s="172">
        <v>1</v>
      </c>
      <c r="F193" s="172">
        <v>1</v>
      </c>
      <c r="G193" s="172">
        <v>2</v>
      </c>
      <c r="H193" s="172">
        <v>3</v>
      </c>
      <c r="I193" s="173">
        <v>39</v>
      </c>
      <c r="J193" s="174" t="str">
        <f>VLOOKUP(CONCATENATE(D193,E193,F193,G193,H193,I193),'01. Administrativa'!$O$36:$P522,2,FALSE)</f>
        <v>Fideicomiso Guerrero Industrial</v>
      </c>
      <c r="K193" s="173"/>
      <c r="L193" s="175">
        <v>3</v>
      </c>
      <c r="M193" s="174" t="str">
        <f>VLOOKUP(CONCATENATE(L193),'02. Finalidad'!$O$3:$P$145,2,FALSE)</f>
        <v>DESARROLLO ECONÓMICO</v>
      </c>
      <c r="N193" s="175">
        <v>9</v>
      </c>
      <c r="O193" s="174" t="str">
        <f>VLOOKUP(CONCATENATE(L193,N193),'02. Finalidad'!$O$3:$P$145,2,FALSE)</f>
        <v>OTRAS INDUSTRIAS Y OTROS ASUNTOS ECONÓMICOS</v>
      </c>
      <c r="P193" s="175">
        <v>2</v>
      </c>
      <c r="Q193" s="174" t="str">
        <f>VLOOKUP(CONCATENATE(L193,N193,P193),'02. Finalidad'!$O$3:$P$145,2,FALSE)</f>
        <v>Otras Industrias</v>
      </c>
      <c r="R193" s="176">
        <v>1</v>
      </c>
      <c r="S193" s="174" t="str">
        <f>VLOOKUP('Presupuesto 2015'!R193,'03. Tipo Gasto'!$A$2:$B$4,2,FALSE)</f>
        <v>GASTO CORRIENTE</v>
      </c>
      <c r="T193" s="177">
        <v>1</v>
      </c>
      <c r="U193" s="174" t="str">
        <f>VLOOKUP('Presupuesto 2015'!T193,'04. Fuente Financiamiento'!$A$2:B$14,2,FALSE)</f>
        <v>Recursos Propios</v>
      </c>
      <c r="V193" s="178">
        <v>1</v>
      </c>
      <c r="W193" s="174" t="str">
        <f>VLOOKUP(CONCATENATE(V193),'06. Clasificación Programática'!$F$3:G$32,2,FALSE)</f>
        <v>SUBSIDIOS: SECTOR SOCIAL Y PRIVADO O ENTIDADES FEDERATIVAS Y MUNICIPIOS</v>
      </c>
      <c r="X193" s="178" t="s">
        <v>576</v>
      </c>
      <c r="Y193" s="174" t="str">
        <f>VLOOKUP(CONCATENATE(V193,X193),'06. Clasificación Programática'!$F$3:G$32,2,FALSE)</f>
        <v>Sujetos a Reglas de Operación</v>
      </c>
      <c r="Z193" s="179">
        <v>2</v>
      </c>
      <c r="AA193" s="174" t="str">
        <f>VLOOKUP('Presupuesto 2015'!Z193,'07. Proyectos de Inversión'!$A$2:$B$11,2,FALSE)</f>
        <v>Gastos de Operación del Ejercicio Fiscal 2015.</v>
      </c>
      <c r="AB193" s="184">
        <v>3</v>
      </c>
      <c r="AC193" s="185">
        <v>2</v>
      </c>
      <c r="AD193" s="184">
        <v>2</v>
      </c>
      <c r="AE193" s="182">
        <v>1</v>
      </c>
      <c r="AF193" s="183" t="str">
        <f t="shared" si="113"/>
        <v>32201</v>
      </c>
      <c r="AG193" s="187" t="str">
        <f>VLOOKUP('Presupuesto 2015'!AF193,'5. COG Guerrero '!$K$2:$L1355,2,FALSE)</f>
        <v>Arrendamiento de edificios</v>
      </c>
      <c r="AH193" s="184"/>
      <c r="AI193" s="188">
        <v>526176</v>
      </c>
      <c r="AJ193" s="193">
        <f t="shared" ref="AJ193:AJ213" si="115">AI193/12</f>
        <v>43848</v>
      </c>
      <c r="AK193" s="194">
        <v>43848</v>
      </c>
      <c r="AL193" s="194"/>
      <c r="AM193" s="194">
        <f t="shared" si="111"/>
        <v>0</v>
      </c>
      <c r="AN193" s="194">
        <f t="shared" si="107"/>
        <v>43848</v>
      </c>
      <c r="AO193" s="194">
        <v>43848</v>
      </c>
      <c r="AP193" s="194"/>
      <c r="AQ193" s="194">
        <f t="shared" si="108"/>
        <v>0</v>
      </c>
      <c r="AR193" s="194">
        <f t="shared" si="109"/>
        <v>43848</v>
      </c>
      <c r="AS193" s="194">
        <v>43848</v>
      </c>
      <c r="AT193" s="194"/>
      <c r="AU193" s="194">
        <f t="shared" si="86"/>
        <v>0</v>
      </c>
      <c r="AV193" s="194">
        <f t="shared" si="99"/>
        <v>43848</v>
      </c>
      <c r="AW193" s="194">
        <v>43848</v>
      </c>
      <c r="AX193" s="194"/>
      <c r="AY193" s="194">
        <f t="shared" si="87"/>
        <v>0</v>
      </c>
      <c r="AZ193" s="194">
        <f t="shared" si="110"/>
        <v>43848</v>
      </c>
      <c r="BA193" s="194"/>
      <c r="BB193" s="194"/>
      <c r="BC193" s="194">
        <f t="shared" si="88"/>
        <v>43848</v>
      </c>
      <c r="BD193" s="194">
        <f t="shared" si="100"/>
        <v>43848</v>
      </c>
      <c r="BE193" s="194">
        <v>43848</v>
      </c>
      <c r="BF193" s="194"/>
      <c r="BG193" s="194">
        <f t="shared" si="89"/>
        <v>0</v>
      </c>
      <c r="BH193" s="194">
        <f t="shared" si="101"/>
        <v>43848</v>
      </c>
      <c r="BI193" s="194">
        <v>43848</v>
      </c>
      <c r="BJ193" s="194"/>
      <c r="BK193" s="194">
        <f t="shared" si="90"/>
        <v>0</v>
      </c>
      <c r="BL193" s="194">
        <f t="shared" si="102"/>
        <v>43848</v>
      </c>
      <c r="BM193" s="194">
        <v>43848</v>
      </c>
      <c r="BN193" s="194"/>
      <c r="BO193" s="194">
        <f t="shared" si="91"/>
        <v>0</v>
      </c>
      <c r="BP193" s="194">
        <f t="shared" si="103"/>
        <v>43848</v>
      </c>
      <c r="BQ193" s="194">
        <v>43848</v>
      </c>
      <c r="BR193" s="194"/>
      <c r="BS193" s="194">
        <f t="shared" si="92"/>
        <v>0</v>
      </c>
      <c r="BT193" s="194">
        <f t="shared" si="104"/>
        <v>43848</v>
      </c>
      <c r="BU193" s="194"/>
      <c r="BV193" s="194"/>
      <c r="BW193" s="194">
        <f t="shared" si="93"/>
        <v>43848</v>
      </c>
      <c r="BX193" s="194">
        <f t="shared" si="105"/>
        <v>43848</v>
      </c>
      <c r="BY193" s="194"/>
      <c r="BZ193" s="194"/>
      <c r="CA193" s="194">
        <f t="shared" si="94"/>
        <v>43848</v>
      </c>
      <c r="CB193" s="194">
        <f t="shared" si="106"/>
        <v>43848</v>
      </c>
      <c r="CC193" s="194"/>
      <c r="CD193" s="194"/>
      <c r="CE193" s="194">
        <f t="shared" si="95"/>
        <v>43848</v>
      </c>
      <c r="CF193" s="194">
        <f t="shared" si="96"/>
        <v>175392</v>
      </c>
      <c r="CG193" s="169">
        <f t="shared" si="97"/>
        <v>526176</v>
      </c>
      <c r="CH193" s="169">
        <f t="shared" si="114"/>
        <v>-350784</v>
      </c>
      <c r="CJ193" s="169">
        <f t="shared" si="112"/>
        <v>175392</v>
      </c>
    </row>
    <row r="194" spans="4:88" hidden="1" x14ac:dyDescent="0.2">
      <c r="D194" s="172">
        <v>2</v>
      </c>
      <c r="E194" s="172">
        <v>1</v>
      </c>
      <c r="F194" s="172">
        <v>1</v>
      </c>
      <c r="G194" s="172">
        <v>2</v>
      </c>
      <c r="H194" s="172">
        <v>3</v>
      </c>
      <c r="I194" s="173">
        <v>39</v>
      </c>
      <c r="J194" s="174" t="str">
        <f>VLOOKUP(CONCATENATE(D194,E194,F194,G194,H194,I194),'01. Administrativa'!$O$36:$P523,2,FALSE)</f>
        <v>Fideicomiso Guerrero Industrial</v>
      </c>
      <c r="K194" s="173"/>
      <c r="L194" s="175">
        <v>3</v>
      </c>
      <c r="M194" s="174" t="str">
        <f>VLOOKUP(CONCATENATE(L194),'02. Finalidad'!$O$3:$P$145,2,FALSE)</f>
        <v>DESARROLLO ECONÓMICO</v>
      </c>
      <c r="N194" s="175">
        <v>9</v>
      </c>
      <c r="O194" s="174" t="str">
        <f>VLOOKUP(CONCATENATE(L194,N194),'02. Finalidad'!$O$3:$P$145,2,FALSE)</f>
        <v>OTRAS INDUSTRIAS Y OTROS ASUNTOS ECONÓMICOS</v>
      </c>
      <c r="P194" s="175">
        <v>2</v>
      </c>
      <c r="Q194" s="174" t="str">
        <f>VLOOKUP(CONCATENATE(L194,N194,P194),'02. Finalidad'!$O$3:$P$145,2,FALSE)</f>
        <v>Otras Industrias</v>
      </c>
      <c r="R194" s="176">
        <v>1</v>
      </c>
      <c r="S194" s="174" t="str">
        <f>VLOOKUP('Presupuesto 2015'!R194,'03. Tipo Gasto'!$A$2:$B$4,2,FALSE)</f>
        <v>GASTO CORRIENTE</v>
      </c>
      <c r="T194" s="177">
        <v>1</v>
      </c>
      <c r="U194" s="174" t="str">
        <f>VLOOKUP('Presupuesto 2015'!T194,'04. Fuente Financiamiento'!$A$2:B$14,2,FALSE)</f>
        <v>Recursos Propios</v>
      </c>
      <c r="V194" s="178">
        <v>1</v>
      </c>
      <c r="W194" s="174" t="str">
        <f>VLOOKUP(CONCATENATE(V194),'06. Clasificación Programática'!$F$3:G$32,2,FALSE)</f>
        <v>SUBSIDIOS: SECTOR SOCIAL Y PRIVADO O ENTIDADES FEDERATIVAS Y MUNICIPIOS</v>
      </c>
      <c r="X194" s="178" t="s">
        <v>576</v>
      </c>
      <c r="Y194" s="174" t="str">
        <f>VLOOKUP(CONCATENATE(V194,X194),'06. Clasificación Programática'!$F$3:G$32,2,FALSE)</f>
        <v>Sujetos a Reglas de Operación</v>
      </c>
      <c r="Z194" s="179">
        <v>2</v>
      </c>
      <c r="AA194" s="174" t="str">
        <f>VLOOKUP('Presupuesto 2015'!Z194,'07. Proyectos de Inversión'!$A$2:$B$11,2,FALSE)</f>
        <v>Gastos de Operación del Ejercicio Fiscal 2015.</v>
      </c>
      <c r="AB194" s="184">
        <v>3</v>
      </c>
      <c r="AC194" s="185">
        <v>2</v>
      </c>
      <c r="AD194" s="184">
        <v>5</v>
      </c>
      <c r="AE194" s="182">
        <v>1</v>
      </c>
      <c r="AF194" s="183" t="str">
        <f t="shared" si="113"/>
        <v>32501</v>
      </c>
      <c r="AG194" s="187" t="str">
        <f>VLOOKUP('Presupuesto 2015'!AF194,'5. COG Guerrero '!$K$2:$L1350,2,FALSE)</f>
        <v>Arrendamiento de Vehículos Terrestres</v>
      </c>
      <c r="AH194" s="184"/>
      <c r="AI194" s="188">
        <v>44000</v>
      </c>
      <c r="AJ194" s="193">
        <v>0</v>
      </c>
      <c r="AK194" s="194"/>
      <c r="AL194" s="194"/>
      <c r="AM194" s="194">
        <f t="shared" si="111"/>
        <v>0</v>
      </c>
      <c r="AN194" s="194">
        <v>4500</v>
      </c>
      <c r="AO194" s="194"/>
      <c r="AP194" s="194">
        <v>4500</v>
      </c>
      <c r="AQ194" s="194">
        <f t="shared" si="108"/>
        <v>0</v>
      </c>
      <c r="AR194" s="194">
        <v>4640</v>
      </c>
      <c r="AS194" s="194"/>
      <c r="AT194" s="194">
        <v>4640</v>
      </c>
      <c r="AU194" s="194">
        <f t="shared" si="86"/>
        <v>0</v>
      </c>
      <c r="AV194" s="194">
        <v>0</v>
      </c>
      <c r="AW194" s="194"/>
      <c r="AX194" s="194"/>
      <c r="AY194" s="194">
        <f t="shared" si="87"/>
        <v>0</v>
      </c>
      <c r="AZ194" s="194">
        <v>0</v>
      </c>
      <c r="BA194" s="194"/>
      <c r="BB194" s="194"/>
      <c r="BC194" s="194">
        <f t="shared" si="88"/>
        <v>0</v>
      </c>
      <c r="BD194" s="194">
        <v>34860.04</v>
      </c>
      <c r="BE194" s="194">
        <v>34800</v>
      </c>
      <c r="BF194" s="194"/>
      <c r="BG194" s="194">
        <f t="shared" si="89"/>
        <v>60.040000000000873</v>
      </c>
      <c r="BH194" s="194">
        <v>0</v>
      </c>
      <c r="BI194" s="194">
        <v>23200</v>
      </c>
      <c r="BJ194" s="194"/>
      <c r="BK194" s="194">
        <f t="shared" si="90"/>
        <v>-23200</v>
      </c>
      <c r="BL194" s="194">
        <v>0</v>
      </c>
      <c r="BM194" s="194"/>
      <c r="BN194" s="194"/>
      <c r="BO194" s="194">
        <f t="shared" si="91"/>
        <v>0</v>
      </c>
      <c r="BP194" s="194">
        <v>0</v>
      </c>
      <c r="BQ194" s="194"/>
      <c r="BR194" s="194"/>
      <c r="BS194" s="194">
        <f t="shared" si="92"/>
        <v>0</v>
      </c>
      <c r="BT194" s="194">
        <v>0</v>
      </c>
      <c r="BU194" s="194"/>
      <c r="BV194" s="194"/>
      <c r="BW194" s="194">
        <f t="shared" si="93"/>
        <v>0</v>
      </c>
      <c r="BX194" s="194">
        <v>0</v>
      </c>
      <c r="BY194" s="194"/>
      <c r="BZ194" s="194"/>
      <c r="CA194" s="194">
        <f t="shared" si="94"/>
        <v>0</v>
      </c>
      <c r="CB194" s="194">
        <v>0</v>
      </c>
      <c r="CC194" s="194"/>
      <c r="CD194" s="194"/>
      <c r="CE194" s="194">
        <f t="shared" si="95"/>
        <v>0</v>
      </c>
      <c r="CF194" s="194">
        <f t="shared" si="96"/>
        <v>-23139.96</v>
      </c>
      <c r="CG194" s="169">
        <f t="shared" si="97"/>
        <v>44000.04</v>
      </c>
      <c r="CH194" s="169">
        <f t="shared" si="114"/>
        <v>-67140</v>
      </c>
      <c r="CJ194" s="169">
        <f t="shared" si="112"/>
        <v>9140</v>
      </c>
    </row>
    <row r="195" spans="4:88" hidden="1" x14ac:dyDescent="0.2">
      <c r="D195" s="172">
        <v>2</v>
      </c>
      <c r="E195" s="172">
        <v>1</v>
      </c>
      <c r="F195" s="172">
        <v>1</v>
      </c>
      <c r="G195" s="172">
        <v>2</v>
      </c>
      <c r="H195" s="172">
        <v>3</v>
      </c>
      <c r="I195" s="173">
        <v>39</v>
      </c>
      <c r="J195" s="174" t="str">
        <f>VLOOKUP(CONCATENATE(D195,E195,F195,G195,H195,I195),'01. Administrativa'!$O$36:$P524,2,FALSE)</f>
        <v>Fideicomiso Guerrero Industrial</v>
      </c>
      <c r="K195" s="173"/>
      <c r="L195" s="175">
        <v>3</v>
      </c>
      <c r="M195" s="174" t="str">
        <f>VLOOKUP(CONCATENATE(L195),'02. Finalidad'!$O$3:$P$145,2,FALSE)</f>
        <v>DESARROLLO ECONÓMICO</v>
      </c>
      <c r="N195" s="175">
        <v>9</v>
      </c>
      <c r="O195" s="174" t="str">
        <f>VLOOKUP(CONCATENATE(L195,N195),'02. Finalidad'!$O$3:$P$145,2,FALSE)</f>
        <v>OTRAS INDUSTRIAS Y OTROS ASUNTOS ECONÓMICOS</v>
      </c>
      <c r="P195" s="175">
        <v>2</v>
      </c>
      <c r="Q195" s="174" t="str">
        <f>VLOOKUP(CONCATENATE(L195,N195,P195),'02. Finalidad'!$O$3:$P$145,2,FALSE)</f>
        <v>Otras Industrias</v>
      </c>
      <c r="R195" s="176">
        <v>1</v>
      </c>
      <c r="S195" s="174" t="str">
        <f>VLOOKUP('Presupuesto 2015'!R195,'03. Tipo Gasto'!$A$2:$B$4,2,FALSE)</f>
        <v>GASTO CORRIENTE</v>
      </c>
      <c r="T195" s="177">
        <v>1</v>
      </c>
      <c r="U195" s="174" t="str">
        <f>VLOOKUP('Presupuesto 2015'!T195,'04. Fuente Financiamiento'!$A$2:B$14,2,FALSE)</f>
        <v>Recursos Propios</v>
      </c>
      <c r="V195" s="178">
        <v>1</v>
      </c>
      <c r="W195" s="174" t="str">
        <f>VLOOKUP(CONCATENATE(V195),'06. Clasificación Programática'!$F$3:G$32,2,FALSE)</f>
        <v>SUBSIDIOS: SECTOR SOCIAL Y PRIVADO O ENTIDADES FEDERATIVAS Y MUNICIPIOS</v>
      </c>
      <c r="X195" s="178" t="s">
        <v>576</v>
      </c>
      <c r="Y195" s="174" t="str">
        <f>VLOOKUP(CONCATENATE(V195,X195),'06. Clasificación Programática'!$F$3:G$32,2,FALSE)</f>
        <v>Sujetos a Reglas de Operación</v>
      </c>
      <c r="Z195" s="179">
        <v>2</v>
      </c>
      <c r="AA195" s="174" t="str">
        <f>VLOOKUP('Presupuesto 2015'!Z195,'07. Proyectos de Inversión'!$A$2:$B$11,2,FALSE)</f>
        <v>Gastos de Operación del Ejercicio Fiscal 2015.</v>
      </c>
      <c r="AB195" s="184">
        <v>3</v>
      </c>
      <c r="AC195" s="185">
        <v>2</v>
      </c>
      <c r="AD195" s="184">
        <v>9</v>
      </c>
      <c r="AE195" s="182">
        <v>2</v>
      </c>
      <c r="AF195" s="183" t="str">
        <f t="shared" si="113"/>
        <v>32902</v>
      </c>
      <c r="AG195" s="187" t="str">
        <f>VLOOKUP('Presupuesto 2015'!AF195,'5. COG Guerrero '!$K$2:$L1351,2,FALSE)</f>
        <v>Otros arrendamientos</v>
      </c>
      <c r="AH195" s="184"/>
      <c r="AI195" s="188">
        <v>18000</v>
      </c>
      <c r="AJ195" s="193">
        <f t="shared" si="115"/>
        <v>1500</v>
      </c>
      <c r="AK195" s="194"/>
      <c r="AL195" s="194"/>
      <c r="AM195" s="194">
        <f t="shared" si="111"/>
        <v>1500</v>
      </c>
      <c r="AN195" s="194">
        <f t="shared" ref="AN195:AN213" si="116">AI195/12</f>
        <v>1500</v>
      </c>
      <c r="AO195" s="194"/>
      <c r="AP195" s="194"/>
      <c r="AQ195" s="194">
        <f t="shared" si="108"/>
        <v>1500</v>
      </c>
      <c r="AR195" s="194">
        <f t="shared" ref="AR195:AR213" si="117">AI195/12</f>
        <v>1500</v>
      </c>
      <c r="AS195" s="194"/>
      <c r="AT195" s="194"/>
      <c r="AU195" s="194">
        <f t="shared" si="86"/>
        <v>1500</v>
      </c>
      <c r="AV195" s="194">
        <f t="shared" ref="AV195:AV213" si="118">AI195/12</f>
        <v>1500</v>
      </c>
      <c r="AW195" s="194"/>
      <c r="AX195" s="194"/>
      <c r="AY195" s="194">
        <f t="shared" si="87"/>
        <v>1500</v>
      </c>
      <c r="AZ195" s="194">
        <f t="shared" ref="AZ195:AZ213" si="119">AI195/12</f>
        <v>1500</v>
      </c>
      <c r="BA195" s="194"/>
      <c r="BB195" s="194"/>
      <c r="BC195" s="194">
        <f t="shared" si="88"/>
        <v>1500</v>
      </c>
      <c r="BD195" s="194">
        <f t="shared" ref="BD195:BD213" si="120">AI195/12</f>
        <v>1500</v>
      </c>
      <c r="BE195" s="194"/>
      <c r="BF195" s="194"/>
      <c r="BG195" s="194">
        <f t="shared" si="89"/>
        <v>1500</v>
      </c>
      <c r="BH195" s="194">
        <f t="shared" ref="BH195:BH213" si="121">AI195/12</f>
        <v>1500</v>
      </c>
      <c r="BI195" s="194"/>
      <c r="BJ195" s="194"/>
      <c r="BK195" s="194">
        <f t="shared" si="90"/>
        <v>1500</v>
      </c>
      <c r="BL195" s="194">
        <f t="shared" ref="BL195:BL213" si="122">AI195/12</f>
        <v>1500</v>
      </c>
      <c r="BM195" s="194"/>
      <c r="BN195" s="194"/>
      <c r="BO195" s="194">
        <f t="shared" si="91"/>
        <v>1500</v>
      </c>
      <c r="BP195" s="194">
        <f t="shared" ref="BP195:BP213" si="123">AI195/12</f>
        <v>1500</v>
      </c>
      <c r="BQ195" s="194"/>
      <c r="BR195" s="194"/>
      <c r="BS195" s="194">
        <f t="shared" si="92"/>
        <v>1500</v>
      </c>
      <c r="BT195" s="194">
        <f t="shared" ref="BT195:BT213" si="124">AI195/12</f>
        <v>1500</v>
      </c>
      <c r="BU195" s="194"/>
      <c r="BV195" s="194"/>
      <c r="BW195" s="194">
        <f t="shared" si="93"/>
        <v>1500</v>
      </c>
      <c r="BX195" s="194">
        <f t="shared" ref="BX195:BX213" si="125">AI195/12</f>
        <v>1500</v>
      </c>
      <c r="BY195" s="194"/>
      <c r="BZ195" s="194"/>
      <c r="CA195" s="194">
        <f t="shared" si="94"/>
        <v>1500</v>
      </c>
      <c r="CB195" s="194">
        <f t="shared" ref="CB195:CB213" si="126">AI195/12</f>
        <v>1500</v>
      </c>
      <c r="CC195" s="194"/>
      <c r="CD195" s="194"/>
      <c r="CE195" s="194">
        <f t="shared" si="95"/>
        <v>1500</v>
      </c>
      <c r="CF195" s="194">
        <f t="shared" si="96"/>
        <v>18000</v>
      </c>
      <c r="CG195" s="169">
        <f t="shared" si="97"/>
        <v>18000</v>
      </c>
      <c r="CH195" s="169">
        <f t="shared" si="114"/>
        <v>0</v>
      </c>
      <c r="CJ195" s="169">
        <f t="shared" si="112"/>
        <v>6000</v>
      </c>
    </row>
    <row r="196" spans="4:88" hidden="1" x14ac:dyDescent="0.2">
      <c r="D196" s="172">
        <v>2</v>
      </c>
      <c r="E196" s="172">
        <v>1</v>
      </c>
      <c r="F196" s="172">
        <v>1</v>
      </c>
      <c r="G196" s="172">
        <v>2</v>
      </c>
      <c r="H196" s="172">
        <v>3</v>
      </c>
      <c r="I196" s="173">
        <v>39</v>
      </c>
      <c r="J196" s="174" t="str">
        <f>VLOOKUP(CONCATENATE(D196,E196,F196,G196,H196,I196),'01. Administrativa'!$O$36:$P525,2,FALSE)</f>
        <v>Fideicomiso Guerrero Industrial</v>
      </c>
      <c r="K196" s="173"/>
      <c r="L196" s="175">
        <v>3</v>
      </c>
      <c r="M196" s="174" t="str">
        <f>VLOOKUP(CONCATENATE(L196),'02. Finalidad'!$O$3:$P$145,2,FALSE)</f>
        <v>DESARROLLO ECONÓMICO</v>
      </c>
      <c r="N196" s="175">
        <v>9</v>
      </c>
      <c r="O196" s="174" t="str">
        <f>VLOOKUP(CONCATENATE(L196,N196),'02. Finalidad'!$O$3:$P$145,2,FALSE)</f>
        <v>OTRAS INDUSTRIAS Y OTROS ASUNTOS ECONÓMICOS</v>
      </c>
      <c r="P196" s="175">
        <v>2</v>
      </c>
      <c r="Q196" s="174" t="str">
        <f>VLOOKUP(CONCATENATE(L196,N196,P196),'02. Finalidad'!$O$3:$P$145,2,FALSE)</f>
        <v>Otras Industrias</v>
      </c>
      <c r="R196" s="176">
        <v>1</v>
      </c>
      <c r="S196" s="174" t="str">
        <f>VLOOKUP('Presupuesto 2015'!R196,'03. Tipo Gasto'!$A$2:$B$4,2,FALSE)</f>
        <v>GASTO CORRIENTE</v>
      </c>
      <c r="T196" s="177">
        <v>1</v>
      </c>
      <c r="U196" s="174" t="str">
        <f>VLOOKUP('Presupuesto 2015'!T196,'04. Fuente Financiamiento'!$A$2:B$14,2,FALSE)</f>
        <v>Recursos Propios</v>
      </c>
      <c r="V196" s="178">
        <v>1</v>
      </c>
      <c r="W196" s="174" t="str">
        <f>VLOOKUP(CONCATENATE(V196),'06. Clasificación Programática'!$F$3:G$32,2,FALSE)</f>
        <v>SUBSIDIOS: SECTOR SOCIAL Y PRIVADO O ENTIDADES FEDERATIVAS Y MUNICIPIOS</v>
      </c>
      <c r="X196" s="178" t="s">
        <v>576</v>
      </c>
      <c r="Y196" s="174" t="str">
        <f>VLOOKUP(CONCATENATE(V196,X196),'06. Clasificación Programática'!$F$3:G$32,2,FALSE)</f>
        <v>Sujetos a Reglas de Operación</v>
      </c>
      <c r="Z196" s="179">
        <v>2</v>
      </c>
      <c r="AA196" s="174" t="str">
        <f>VLOOKUP('Presupuesto 2015'!Z196,'07. Proyectos de Inversión'!$A$2:$B$11,2,FALSE)</f>
        <v>Gastos de Operación del Ejercicio Fiscal 2015.</v>
      </c>
      <c r="AB196" s="184">
        <v>3</v>
      </c>
      <c r="AC196" s="185">
        <v>3</v>
      </c>
      <c r="AD196" s="184">
        <v>3</v>
      </c>
      <c r="AE196" s="182">
        <v>1</v>
      </c>
      <c r="AF196" s="183" t="str">
        <f t="shared" si="113"/>
        <v>33301</v>
      </c>
      <c r="AG196" s="187" t="str">
        <f>VLOOKUP('Presupuesto 2015'!AF196,'5. COG Guerrero '!$K$2:$L1352,2,FALSE)</f>
        <v>Servicios de consultoría administrativa, procesos, técnica y en tecnologías de la información</v>
      </c>
      <c r="AH196" s="184"/>
      <c r="AI196" s="188">
        <v>25000</v>
      </c>
      <c r="AJ196" s="193">
        <f>AI196/1</f>
        <v>25000</v>
      </c>
      <c r="AK196" s="194">
        <v>20000</v>
      </c>
      <c r="AL196" s="194"/>
      <c r="AM196" s="194">
        <f t="shared" si="111"/>
        <v>5000</v>
      </c>
      <c r="AN196" s="194">
        <v>0</v>
      </c>
      <c r="AO196" s="194"/>
      <c r="AP196" s="194"/>
      <c r="AQ196" s="194">
        <f t="shared" si="108"/>
        <v>0</v>
      </c>
      <c r="AR196" s="194">
        <v>0</v>
      </c>
      <c r="AS196" s="194"/>
      <c r="AT196" s="194"/>
      <c r="AU196" s="194">
        <f t="shared" si="86"/>
        <v>0</v>
      </c>
      <c r="AV196" s="194">
        <v>0</v>
      </c>
      <c r="AW196" s="194"/>
      <c r="AX196" s="194"/>
      <c r="AY196" s="194">
        <f t="shared" si="87"/>
        <v>0</v>
      </c>
      <c r="AZ196" s="194">
        <v>0</v>
      </c>
      <c r="BA196" s="194"/>
      <c r="BB196" s="194"/>
      <c r="BC196" s="194">
        <f t="shared" si="88"/>
        <v>0</v>
      </c>
      <c r="BD196" s="194">
        <v>0</v>
      </c>
      <c r="BE196" s="194"/>
      <c r="BF196" s="194"/>
      <c r="BG196" s="194">
        <f t="shared" si="89"/>
        <v>0</v>
      </c>
      <c r="BH196" s="194">
        <v>0</v>
      </c>
      <c r="BI196" s="194"/>
      <c r="BJ196" s="194"/>
      <c r="BK196" s="194">
        <f t="shared" si="90"/>
        <v>0</v>
      </c>
      <c r="BL196" s="194">
        <v>0</v>
      </c>
      <c r="BM196" s="194"/>
      <c r="BN196" s="194"/>
      <c r="BO196" s="194">
        <f t="shared" si="91"/>
        <v>0</v>
      </c>
      <c r="BP196" s="194">
        <v>0</v>
      </c>
      <c r="BQ196" s="194"/>
      <c r="BR196" s="194"/>
      <c r="BS196" s="194">
        <f t="shared" si="92"/>
        <v>0</v>
      </c>
      <c r="BT196" s="194">
        <v>0</v>
      </c>
      <c r="BU196" s="194"/>
      <c r="BV196" s="194"/>
      <c r="BW196" s="194">
        <f t="shared" si="93"/>
        <v>0</v>
      </c>
      <c r="BX196" s="194">
        <v>0</v>
      </c>
      <c r="BY196" s="194"/>
      <c r="BZ196" s="194"/>
      <c r="CA196" s="194">
        <f t="shared" si="94"/>
        <v>0</v>
      </c>
      <c r="CB196" s="194">
        <v>0</v>
      </c>
      <c r="CC196" s="194"/>
      <c r="CD196" s="194"/>
      <c r="CE196" s="194">
        <f t="shared" si="95"/>
        <v>0</v>
      </c>
      <c r="CF196" s="194">
        <f t="shared" si="96"/>
        <v>5000</v>
      </c>
      <c r="CG196" s="224">
        <f t="shared" si="97"/>
        <v>25000</v>
      </c>
      <c r="CH196" s="169">
        <f t="shared" si="114"/>
        <v>-20000</v>
      </c>
      <c r="CJ196" s="169">
        <f t="shared" si="112"/>
        <v>25000</v>
      </c>
    </row>
    <row r="197" spans="4:88" hidden="1" x14ac:dyDescent="0.2">
      <c r="D197" s="172">
        <v>2</v>
      </c>
      <c r="E197" s="172">
        <v>1</v>
      </c>
      <c r="F197" s="172">
        <v>1</v>
      </c>
      <c r="G197" s="172">
        <v>2</v>
      </c>
      <c r="H197" s="172">
        <v>3</v>
      </c>
      <c r="I197" s="173">
        <v>39</v>
      </c>
      <c r="J197" s="174" t="str">
        <f>VLOOKUP(CONCATENATE(D197,E197,F197,G197,H197,I197),'01. Administrativa'!$O$36:$P526,2,FALSE)</f>
        <v>Fideicomiso Guerrero Industrial</v>
      </c>
      <c r="K197" s="173"/>
      <c r="L197" s="175">
        <v>3</v>
      </c>
      <c r="M197" s="174" t="str">
        <f>VLOOKUP(CONCATENATE(L197),'02. Finalidad'!$O$3:$P$145,2,FALSE)</f>
        <v>DESARROLLO ECONÓMICO</v>
      </c>
      <c r="N197" s="175">
        <v>9</v>
      </c>
      <c r="O197" s="174" t="str">
        <f>VLOOKUP(CONCATENATE(L197,N197),'02. Finalidad'!$O$3:$P$145,2,FALSE)</f>
        <v>OTRAS INDUSTRIAS Y OTROS ASUNTOS ECONÓMICOS</v>
      </c>
      <c r="P197" s="175">
        <v>2</v>
      </c>
      <c r="Q197" s="174" t="str">
        <f>VLOOKUP(CONCATENATE(L197,N197,P197),'02. Finalidad'!$O$3:$P$145,2,FALSE)</f>
        <v>Otras Industrias</v>
      </c>
      <c r="R197" s="176">
        <v>1</v>
      </c>
      <c r="S197" s="174" t="str">
        <f>VLOOKUP('Presupuesto 2015'!R197,'03. Tipo Gasto'!$A$2:$B$4,2,FALSE)</f>
        <v>GASTO CORRIENTE</v>
      </c>
      <c r="T197" s="177">
        <v>1</v>
      </c>
      <c r="U197" s="174" t="str">
        <f>VLOOKUP('Presupuesto 2015'!T197,'04. Fuente Financiamiento'!$A$2:B$14,2,FALSE)</f>
        <v>Recursos Propios</v>
      </c>
      <c r="V197" s="178">
        <v>1</v>
      </c>
      <c r="W197" s="174" t="str">
        <f>VLOOKUP(CONCATENATE(V197),'06. Clasificación Programática'!$F$3:G$32,2,FALSE)</f>
        <v>SUBSIDIOS: SECTOR SOCIAL Y PRIVADO O ENTIDADES FEDERATIVAS Y MUNICIPIOS</v>
      </c>
      <c r="X197" s="178" t="s">
        <v>576</v>
      </c>
      <c r="Y197" s="174" t="str">
        <f>VLOOKUP(CONCATENATE(V197,X197),'06. Clasificación Programática'!$F$3:G$32,2,FALSE)</f>
        <v>Sujetos a Reglas de Operación</v>
      </c>
      <c r="Z197" s="179">
        <v>2</v>
      </c>
      <c r="AA197" s="174" t="str">
        <f>VLOOKUP('Presupuesto 2015'!Z197,'07. Proyectos de Inversión'!$A$2:$B$11,2,FALSE)</f>
        <v>Gastos de Operación del Ejercicio Fiscal 2015.</v>
      </c>
      <c r="AB197" s="184">
        <v>5</v>
      </c>
      <c r="AC197" s="185">
        <v>9</v>
      </c>
      <c r="AD197" s="184">
        <v>1</v>
      </c>
      <c r="AE197" s="182">
        <v>1</v>
      </c>
      <c r="AF197" s="183" t="str">
        <f t="shared" si="113"/>
        <v>59101</v>
      </c>
      <c r="AG197" s="187" t="str">
        <f>VLOOKUP('Presupuesto 2015'!AF197,'5. COG Guerrero '!$K$2:$L1352,2,FALSE)</f>
        <v>Software</v>
      </c>
      <c r="AH197" s="184"/>
      <c r="AI197" s="188">
        <v>20000</v>
      </c>
      <c r="AJ197" s="193">
        <v>20000</v>
      </c>
      <c r="AK197" s="194">
        <v>20000</v>
      </c>
      <c r="AL197" s="194"/>
      <c r="AM197" s="194">
        <f t="shared" si="111"/>
        <v>0</v>
      </c>
      <c r="AN197" s="194">
        <v>0</v>
      </c>
      <c r="AO197" s="194"/>
      <c r="AP197" s="194"/>
      <c r="AQ197" s="194">
        <f t="shared" si="108"/>
        <v>0</v>
      </c>
      <c r="AR197" s="194">
        <v>0</v>
      </c>
      <c r="AS197" s="194"/>
      <c r="AT197" s="194">
        <v>0</v>
      </c>
      <c r="AU197" s="194">
        <f t="shared" si="86"/>
        <v>0</v>
      </c>
      <c r="AV197" s="194">
        <v>0</v>
      </c>
      <c r="AW197" s="194"/>
      <c r="AX197" s="194"/>
      <c r="AY197" s="194">
        <f t="shared" si="87"/>
        <v>0</v>
      </c>
      <c r="AZ197" s="194">
        <v>0</v>
      </c>
      <c r="BA197" s="194"/>
      <c r="BB197" s="194"/>
      <c r="BC197" s="194">
        <f t="shared" si="88"/>
        <v>0</v>
      </c>
      <c r="BD197" s="194">
        <v>0</v>
      </c>
      <c r="BE197" s="194"/>
      <c r="BF197" s="194"/>
      <c r="BG197" s="194">
        <f t="shared" si="89"/>
        <v>0</v>
      </c>
      <c r="BH197" s="194">
        <v>0</v>
      </c>
      <c r="BI197" s="194"/>
      <c r="BJ197" s="194"/>
      <c r="BK197" s="194">
        <f t="shared" si="90"/>
        <v>0</v>
      </c>
      <c r="BL197" s="194">
        <v>0</v>
      </c>
      <c r="BM197" s="194"/>
      <c r="BN197" s="194"/>
      <c r="BO197" s="194">
        <f t="shared" si="91"/>
        <v>0</v>
      </c>
      <c r="BP197" s="194">
        <v>0</v>
      </c>
      <c r="BQ197" s="194"/>
      <c r="BR197" s="194"/>
      <c r="BS197" s="194">
        <f t="shared" si="92"/>
        <v>0</v>
      </c>
      <c r="BT197" s="194">
        <v>0</v>
      </c>
      <c r="BU197" s="194"/>
      <c r="BV197" s="194"/>
      <c r="BW197" s="194">
        <f t="shared" si="93"/>
        <v>0</v>
      </c>
      <c r="BX197" s="194">
        <v>0</v>
      </c>
      <c r="BY197" s="194"/>
      <c r="BZ197" s="194"/>
      <c r="CA197" s="194">
        <f t="shared" si="94"/>
        <v>0</v>
      </c>
      <c r="CB197" s="194">
        <v>0</v>
      </c>
      <c r="CC197" s="194"/>
      <c r="CD197" s="194"/>
      <c r="CE197" s="194">
        <f t="shared" si="95"/>
        <v>0</v>
      </c>
      <c r="CF197" s="194">
        <f t="shared" si="96"/>
        <v>0</v>
      </c>
      <c r="CG197" s="169">
        <f t="shared" si="97"/>
        <v>20000</v>
      </c>
      <c r="CH197" s="169">
        <f t="shared" si="114"/>
        <v>-20000</v>
      </c>
      <c r="CJ197" s="169">
        <f t="shared" si="112"/>
        <v>20000</v>
      </c>
    </row>
    <row r="198" spans="4:88" hidden="1" x14ac:dyDescent="0.2">
      <c r="D198" s="172">
        <v>2</v>
      </c>
      <c r="E198" s="172">
        <v>1</v>
      </c>
      <c r="F198" s="172">
        <v>1</v>
      </c>
      <c r="G198" s="172">
        <v>2</v>
      </c>
      <c r="H198" s="172">
        <v>3</v>
      </c>
      <c r="I198" s="173">
        <v>39</v>
      </c>
      <c r="J198" s="174" t="str">
        <f>VLOOKUP(CONCATENATE(D198,E198,F198,G198,H198,I198),'01. Administrativa'!$O$36:$P527,2,FALSE)</f>
        <v>Fideicomiso Guerrero Industrial</v>
      </c>
      <c r="K198" s="173"/>
      <c r="L198" s="175">
        <v>3</v>
      </c>
      <c r="M198" s="174" t="str">
        <f>VLOOKUP(CONCATENATE(L198),'02. Finalidad'!$O$3:$P$145,2,FALSE)</f>
        <v>DESARROLLO ECONÓMICO</v>
      </c>
      <c r="N198" s="175">
        <v>9</v>
      </c>
      <c r="O198" s="174" t="str">
        <f>VLOOKUP(CONCATENATE(L198,N198),'02. Finalidad'!$O$3:$P$145,2,FALSE)</f>
        <v>OTRAS INDUSTRIAS Y OTROS ASUNTOS ECONÓMICOS</v>
      </c>
      <c r="P198" s="175">
        <v>2</v>
      </c>
      <c r="Q198" s="174" t="str">
        <f>VLOOKUP(CONCATENATE(L198,N198,P198),'02. Finalidad'!$O$3:$P$145,2,FALSE)</f>
        <v>Otras Industrias</v>
      </c>
      <c r="R198" s="176">
        <v>1</v>
      </c>
      <c r="S198" s="174" t="str">
        <f>VLOOKUP('Presupuesto 2015'!R198,'03. Tipo Gasto'!$A$2:$B$4,2,FALSE)</f>
        <v>GASTO CORRIENTE</v>
      </c>
      <c r="T198" s="177">
        <v>1</v>
      </c>
      <c r="U198" s="174" t="str">
        <f>VLOOKUP('Presupuesto 2015'!T198,'04. Fuente Financiamiento'!$A$2:B$14,2,FALSE)</f>
        <v>Recursos Propios</v>
      </c>
      <c r="V198" s="178">
        <v>1</v>
      </c>
      <c r="W198" s="174" t="str">
        <f>VLOOKUP(CONCATENATE(V198),'06. Clasificación Programática'!$F$3:G$32,2,FALSE)</f>
        <v>SUBSIDIOS: SECTOR SOCIAL Y PRIVADO O ENTIDADES FEDERATIVAS Y MUNICIPIOS</v>
      </c>
      <c r="X198" s="178" t="s">
        <v>576</v>
      </c>
      <c r="Y198" s="174" t="str">
        <f>VLOOKUP(CONCATENATE(V198,X198),'06. Clasificación Programática'!$F$3:G$32,2,FALSE)</f>
        <v>Sujetos a Reglas de Operación</v>
      </c>
      <c r="Z198" s="179">
        <v>2</v>
      </c>
      <c r="AA198" s="174" t="str">
        <f>VLOOKUP('Presupuesto 2015'!Z198,'07. Proyectos de Inversión'!$A$2:$B$11,2,FALSE)</f>
        <v>Gastos de Operación del Ejercicio Fiscal 2015.</v>
      </c>
      <c r="AB198" s="184">
        <v>3</v>
      </c>
      <c r="AC198" s="185">
        <v>3</v>
      </c>
      <c r="AD198" s="184">
        <v>9</v>
      </c>
      <c r="AE198" s="182">
        <v>1</v>
      </c>
      <c r="AF198" s="183" t="str">
        <f t="shared" si="113"/>
        <v>33901</v>
      </c>
      <c r="AG198" s="187" t="str">
        <f>VLOOKUP('Presupuesto 2015'!AF198,'5. COG Guerrero '!$K$2:$L1353,2,FALSE)</f>
        <v>Servicios profesionales, científicos y técnicos integrales</v>
      </c>
      <c r="AH198" s="184"/>
      <c r="AI198" s="188">
        <v>60000</v>
      </c>
      <c r="AJ198" s="193">
        <v>17400</v>
      </c>
      <c r="AK198" s="194">
        <v>17400</v>
      </c>
      <c r="AL198" s="194"/>
      <c r="AM198" s="194">
        <f t="shared" si="111"/>
        <v>0</v>
      </c>
      <c r="AN198" s="194">
        <f t="shared" si="116"/>
        <v>5000</v>
      </c>
      <c r="AO198" s="194"/>
      <c r="AP198" s="194"/>
      <c r="AQ198" s="194">
        <f t="shared" si="108"/>
        <v>5000</v>
      </c>
      <c r="AR198" s="194">
        <f t="shared" si="117"/>
        <v>5000</v>
      </c>
      <c r="AS198" s="194"/>
      <c r="AT198" s="194"/>
      <c r="AU198" s="194">
        <f t="shared" si="86"/>
        <v>5000</v>
      </c>
      <c r="AV198" s="194">
        <f t="shared" si="118"/>
        <v>5000</v>
      </c>
      <c r="AW198" s="194"/>
      <c r="AX198" s="194"/>
      <c r="AY198" s="194">
        <f t="shared" si="87"/>
        <v>5000</v>
      </c>
      <c r="AZ198" s="194">
        <f t="shared" si="119"/>
        <v>5000</v>
      </c>
      <c r="BA198" s="194"/>
      <c r="BB198" s="194"/>
      <c r="BC198" s="194">
        <f t="shared" si="88"/>
        <v>5000</v>
      </c>
      <c r="BD198" s="194">
        <f t="shared" si="120"/>
        <v>5000</v>
      </c>
      <c r="BE198" s="194"/>
      <c r="BF198" s="194"/>
      <c r="BG198" s="194">
        <f t="shared" si="89"/>
        <v>5000</v>
      </c>
      <c r="BH198" s="194">
        <f t="shared" si="121"/>
        <v>5000</v>
      </c>
      <c r="BI198" s="194">
        <v>15080</v>
      </c>
      <c r="BJ198" s="194"/>
      <c r="BK198" s="194">
        <f t="shared" si="90"/>
        <v>-10080</v>
      </c>
      <c r="BL198" s="194">
        <f t="shared" si="122"/>
        <v>5000</v>
      </c>
      <c r="BM198" s="194"/>
      <c r="BN198" s="194"/>
      <c r="BO198" s="194">
        <f t="shared" si="91"/>
        <v>5000</v>
      </c>
      <c r="BP198" s="194">
        <f t="shared" si="123"/>
        <v>5000</v>
      </c>
      <c r="BQ198" s="194"/>
      <c r="BR198" s="194"/>
      <c r="BS198" s="194">
        <f t="shared" si="92"/>
        <v>5000</v>
      </c>
      <c r="BT198" s="194">
        <v>2600</v>
      </c>
      <c r="BU198" s="194"/>
      <c r="BV198" s="194"/>
      <c r="BW198" s="194">
        <f t="shared" si="93"/>
        <v>2600</v>
      </c>
      <c r="BX198" s="194">
        <v>0</v>
      </c>
      <c r="BY198" s="194"/>
      <c r="BZ198" s="194"/>
      <c r="CA198" s="194">
        <f t="shared" si="94"/>
        <v>0</v>
      </c>
      <c r="CB198" s="194">
        <v>0</v>
      </c>
      <c r="CC198" s="194"/>
      <c r="CD198" s="194"/>
      <c r="CE198" s="194">
        <f t="shared" si="95"/>
        <v>0</v>
      </c>
      <c r="CF198" s="194">
        <f t="shared" si="96"/>
        <v>27520</v>
      </c>
      <c r="CG198" s="169">
        <f t="shared" si="97"/>
        <v>60000</v>
      </c>
      <c r="CH198" s="169">
        <f t="shared" si="114"/>
        <v>-32480</v>
      </c>
      <c r="CJ198" s="169">
        <f t="shared" si="112"/>
        <v>32400</v>
      </c>
    </row>
    <row r="199" spans="4:88" hidden="1" x14ac:dyDescent="0.2">
      <c r="D199" s="172">
        <v>2</v>
      </c>
      <c r="E199" s="172">
        <v>1</v>
      </c>
      <c r="F199" s="172">
        <v>1</v>
      </c>
      <c r="G199" s="172">
        <v>2</v>
      </c>
      <c r="H199" s="172">
        <v>3</v>
      </c>
      <c r="I199" s="173">
        <v>39</v>
      </c>
      <c r="J199" s="174" t="str">
        <f>VLOOKUP(CONCATENATE(D199,E199,F199,G199,H199,I199),'01. Administrativa'!$O$36:$P528,2,FALSE)</f>
        <v>Fideicomiso Guerrero Industrial</v>
      </c>
      <c r="K199" s="173"/>
      <c r="L199" s="175">
        <v>3</v>
      </c>
      <c r="M199" s="174" t="str">
        <f>VLOOKUP(CONCATENATE(L199),'02. Finalidad'!$O$3:$P$145,2,FALSE)</f>
        <v>DESARROLLO ECONÓMICO</v>
      </c>
      <c r="N199" s="175">
        <v>9</v>
      </c>
      <c r="O199" s="174" t="str">
        <f>VLOOKUP(CONCATENATE(L199,N199),'02. Finalidad'!$O$3:$P$145,2,FALSE)</f>
        <v>OTRAS INDUSTRIAS Y OTROS ASUNTOS ECONÓMICOS</v>
      </c>
      <c r="P199" s="175">
        <v>2</v>
      </c>
      <c r="Q199" s="174" t="str">
        <f>VLOOKUP(CONCATENATE(L199,N199,P199),'02. Finalidad'!$O$3:$P$145,2,FALSE)</f>
        <v>Otras Industrias</v>
      </c>
      <c r="R199" s="176">
        <v>1</v>
      </c>
      <c r="S199" s="174" t="str">
        <f>VLOOKUP('Presupuesto 2015'!R199,'03. Tipo Gasto'!$A$2:$B$4,2,FALSE)</f>
        <v>GASTO CORRIENTE</v>
      </c>
      <c r="T199" s="177">
        <v>1</v>
      </c>
      <c r="U199" s="174" t="str">
        <f>VLOOKUP('Presupuesto 2015'!T199,'04. Fuente Financiamiento'!$A$2:B$14,2,FALSE)</f>
        <v>Recursos Propios</v>
      </c>
      <c r="V199" s="178">
        <v>1</v>
      </c>
      <c r="W199" s="174" t="str">
        <f>VLOOKUP(CONCATENATE(V199),'06. Clasificación Programática'!$F$3:G$32,2,FALSE)</f>
        <v>SUBSIDIOS: SECTOR SOCIAL Y PRIVADO O ENTIDADES FEDERATIVAS Y MUNICIPIOS</v>
      </c>
      <c r="X199" s="178" t="s">
        <v>576</v>
      </c>
      <c r="Y199" s="174" t="str">
        <f>VLOOKUP(CONCATENATE(V199,X199),'06. Clasificación Programática'!$F$3:G$32,2,FALSE)</f>
        <v>Sujetos a Reglas de Operación</v>
      </c>
      <c r="Z199" s="179">
        <v>2</v>
      </c>
      <c r="AA199" s="174" t="str">
        <f>VLOOKUP('Presupuesto 2015'!Z199,'07. Proyectos de Inversión'!$A$2:$B$11,2,FALSE)</f>
        <v>Gastos de Operación del Ejercicio Fiscal 2015.</v>
      </c>
      <c r="AB199" s="184">
        <v>3</v>
      </c>
      <c r="AC199" s="185">
        <v>4</v>
      </c>
      <c r="AD199" s="184">
        <v>1</v>
      </c>
      <c r="AE199" s="182">
        <v>2</v>
      </c>
      <c r="AF199" s="183" t="str">
        <f t="shared" si="113"/>
        <v>34102</v>
      </c>
      <c r="AG199" s="187" t="str">
        <f>VLOOKUP('Presupuesto 2015'!AF199,'5. COG Guerrero '!$K$2:$L1353,2,FALSE)</f>
        <v>Avalúos</v>
      </c>
      <c r="AH199" s="184"/>
      <c r="AI199" s="188">
        <v>150000</v>
      </c>
      <c r="AJ199" s="193">
        <f t="shared" si="115"/>
        <v>12500</v>
      </c>
      <c r="AK199" s="194"/>
      <c r="AL199" s="194"/>
      <c r="AM199" s="194">
        <f t="shared" si="111"/>
        <v>12500</v>
      </c>
      <c r="AN199" s="194">
        <f t="shared" si="116"/>
        <v>12500</v>
      </c>
      <c r="AO199" s="194"/>
      <c r="AP199" s="194"/>
      <c r="AQ199" s="194">
        <f t="shared" si="108"/>
        <v>12500</v>
      </c>
      <c r="AR199" s="194">
        <f t="shared" si="117"/>
        <v>12500</v>
      </c>
      <c r="AS199" s="194"/>
      <c r="AT199" s="194"/>
      <c r="AU199" s="194">
        <f t="shared" si="86"/>
        <v>12500</v>
      </c>
      <c r="AV199" s="194">
        <f t="shared" si="118"/>
        <v>12500</v>
      </c>
      <c r="AW199" s="194"/>
      <c r="AX199" s="194"/>
      <c r="AY199" s="194">
        <f t="shared" si="87"/>
        <v>12500</v>
      </c>
      <c r="AZ199" s="194">
        <f t="shared" si="119"/>
        <v>12500</v>
      </c>
      <c r="BA199" s="194"/>
      <c r="BB199" s="194"/>
      <c r="BC199" s="194">
        <f t="shared" si="88"/>
        <v>12500</v>
      </c>
      <c r="BD199" s="194">
        <f t="shared" si="120"/>
        <v>12500</v>
      </c>
      <c r="BE199" s="194"/>
      <c r="BF199" s="194"/>
      <c r="BG199" s="194">
        <f t="shared" si="89"/>
        <v>12500</v>
      </c>
      <c r="BH199" s="194">
        <f t="shared" si="121"/>
        <v>12500</v>
      </c>
      <c r="BI199" s="194"/>
      <c r="BJ199" s="194"/>
      <c r="BK199" s="194">
        <f t="shared" si="90"/>
        <v>12500</v>
      </c>
      <c r="BL199" s="194">
        <f t="shared" si="122"/>
        <v>12500</v>
      </c>
      <c r="BM199" s="194"/>
      <c r="BN199" s="194"/>
      <c r="BO199" s="194">
        <f t="shared" si="91"/>
        <v>12500</v>
      </c>
      <c r="BP199" s="194">
        <f t="shared" si="123"/>
        <v>12500</v>
      </c>
      <c r="BQ199" s="194"/>
      <c r="BR199" s="194"/>
      <c r="BS199" s="194">
        <f t="shared" si="92"/>
        <v>12500</v>
      </c>
      <c r="BT199" s="194">
        <f t="shared" si="124"/>
        <v>12500</v>
      </c>
      <c r="BU199" s="194"/>
      <c r="BV199" s="194"/>
      <c r="BW199" s="194">
        <f t="shared" si="93"/>
        <v>12500</v>
      </c>
      <c r="BX199" s="194">
        <f t="shared" si="125"/>
        <v>12500</v>
      </c>
      <c r="BY199" s="194"/>
      <c r="BZ199" s="194"/>
      <c r="CA199" s="194">
        <f t="shared" si="94"/>
        <v>12500</v>
      </c>
      <c r="CB199" s="194">
        <f t="shared" si="126"/>
        <v>12500</v>
      </c>
      <c r="CC199" s="194"/>
      <c r="CD199" s="194"/>
      <c r="CE199" s="194">
        <f t="shared" si="95"/>
        <v>12500</v>
      </c>
      <c r="CF199" s="194">
        <f t="shared" si="96"/>
        <v>150000</v>
      </c>
      <c r="CG199" s="169">
        <f t="shared" si="97"/>
        <v>150000</v>
      </c>
      <c r="CH199" s="169">
        <f t="shared" si="114"/>
        <v>0</v>
      </c>
      <c r="CJ199" s="169">
        <f t="shared" si="112"/>
        <v>50000</v>
      </c>
    </row>
    <row r="200" spans="4:88" hidden="1" x14ac:dyDescent="0.2">
      <c r="D200" s="172">
        <v>2</v>
      </c>
      <c r="E200" s="172">
        <v>1</v>
      </c>
      <c r="F200" s="172">
        <v>1</v>
      </c>
      <c r="G200" s="172">
        <v>2</v>
      </c>
      <c r="H200" s="172">
        <v>3</v>
      </c>
      <c r="I200" s="173">
        <v>39</v>
      </c>
      <c r="J200" s="174" t="str">
        <f>VLOOKUP(CONCATENATE(D200,E200,F200,G200,H200,I200),'01. Administrativa'!$O$36:$P529,2,FALSE)</f>
        <v>Fideicomiso Guerrero Industrial</v>
      </c>
      <c r="K200" s="173"/>
      <c r="L200" s="175">
        <v>3</v>
      </c>
      <c r="M200" s="174" t="str">
        <f>VLOOKUP(CONCATENATE(L200),'02. Finalidad'!$O$3:$P$145,2,FALSE)</f>
        <v>DESARROLLO ECONÓMICO</v>
      </c>
      <c r="N200" s="175">
        <v>9</v>
      </c>
      <c r="O200" s="174" t="str">
        <f>VLOOKUP(CONCATENATE(L200,N200),'02. Finalidad'!$O$3:$P$145,2,FALSE)</f>
        <v>OTRAS INDUSTRIAS Y OTROS ASUNTOS ECONÓMICOS</v>
      </c>
      <c r="P200" s="175">
        <v>2</v>
      </c>
      <c r="Q200" s="174" t="str">
        <f>VLOOKUP(CONCATENATE(L200,N200,P200),'02. Finalidad'!$O$3:$P$145,2,FALSE)</f>
        <v>Otras Industrias</v>
      </c>
      <c r="R200" s="176">
        <v>1</v>
      </c>
      <c r="S200" s="174" t="str">
        <f>VLOOKUP('Presupuesto 2015'!R200,'03. Tipo Gasto'!$A$2:$B$4,2,FALSE)</f>
        <v>GASTO CORRIENTE</v>
      </c>
      <c r="T200" s="177">
        <v>1</v>
      </c>
      <c r="U200" s="174" t="str">
        <f>VLOOKUP('Presupuesto 2015'!T200,'04. Fuente Financiamiento'!$A$2:B$14,2,FALSE)</f>
        <v>Recursos Propios</v>
      </c>
      <c r="V200" s="178">
        <v>1</v>
      </c>
      <c r="W200" s="174" t="str">
        <f>VLOOKUP(CONCATENATE(V200),'06. Clasificación Programática'!$F$3:G$32,2,FALSE)</f>
        <v>SUBSIDIOS: SECTOR SOCIAL Y PRIVADO O ENTIDADES FEDERATIVAS Y MUNICIPIOS</v>
      </c>
      <c r="X200" s="178" t="s">
        <v>576</v>
      </c>
      <c r="Y200" s="174" t="str">
        <f>VLOOKUP(CONCATENATE(V200,X200),'06. Clasificación Programática'!$F$3:G$32,2,FALSE)</f>
        <v>Sujetos a Reglas de Operación</v>
      </c>
      <c r="Z200" s="179">
        <v>2</v>
      </c>
      <c r="AA200" s="174" t="str">
        <f>VLOOKUP('Presupuesto 2015'!Z200,'07. Proyectos de Inversión'!$A$2:$B$11,2,FALSE)</f>
        <v>Gastos de Operación del Ejercicio Fiscal 2015.</v>
      </c>
      <c r="AB200" s="184">
        <v>3</v>
      </c>
      <c r="AC200" s="185">
        <v>4</v>
      </c>
      <c r="AD200" s="184">
        <v>5</v>
      </c>
      <c r="AE200" s="182">
        <v>1</v>
      </c>
      <c r="AF200" s="183" t="str">
        <f t="shared" si="113"/>
        <v>34501</v>
      </c>
      <c r="AG200" s="187" t="str">
        <f>VLOOKUP('Presupuesto 2015'!AF200,'5. COG Guerrero '!$K$2:$L1353,2,FALSE)</f>
        <v>Seguro de bienes patrimoniales</v>
      </c>
      <c r="AH200" s="184"/>
      <c r="AI200" s="188">
        <v>60500</v>
      </c>
      <c r="AJ200" s="193">
        <f t="shared" si="115"/>
        <v>5041.666666666667</v>
      </c>
      <c r="AK200" s="194"/>
      <c r="AL200" s="194"/>
      <c r="AM200" s="194">
        <f t="shared" si="111"/>
        <v>5041.666666666667</v>
      </c>
      <c r="AN200" s="194">
        <v>8919.08</v>
      </c>
      <c r="AO200" s="194"/>
      <c r="AP200" s="194">
        <v>8919.08</v>
      </c>
      <c r="AQ200" s="194">
        <f t="shared" si="108"/>
        <v>0</v>
      </c>
      <c r="AR200" s="194">
        <v>5240</v>
      </c>
      <c r="AS200" s="194"/>
      <c r="AT200" s="194">
        <v>5240</v>
      </c>
      <c r="AU200" s="194">
        <f t="shared" si="86"/>
        <v>0</v>
      </c>
      <c r="AV200" s="194">
        <f t="shared" si="118"/>
        <v>5041.666666666667</v>
      </c>
      <c r="AW200" s="194"/>
      <c r="AX200" s="194"/>
      <c r="AY200" s="194">
        <f t="shared" si="87"/>
        <v>5041.666666666667</v>
      </c>
      <c r="AZ200" s="194">
        <f t="shared" si="119"/>
        <v>5041.666666666667</v>
      </c>
      <c r="BA200" s="194"/>
      <c r="BB200" s="194"/>
      <c r="BC200" s="194">
        <f t="shared" si="88"/>
        <v>5041.666666666667</v>
      </c>
      <c r="BD200" s="194">
        <f t="shared" si="120"/>
        <v>5041.666666666667</v>
      </c>
      <c r="BE200" s="194"/>
      <c r="BF200" s="194"/>
      <c r="BG200" s="194">
        <f t="shared" si="89"/>
        <v>5041.666666666667</v>
      </c>
      <c r="BH200" s="194">
        <f t="shared" si="121"/>
        <v>5041.666666666667</v>
      </c>
      <c r="BI200" s="194">
        <v>7215</v>
      </c>
      <c r="BJ200" s="194"/>
      <c r="BK200" s="194">
        <f t="shared" si="90"/>
        <v>-2173.333333333333</v>
      </c>
      <c r="BL200" s="194">
        <f t="shared" si="122"/>
        <v>5041.666666666667</v>
      </c>
      <c r="BM200" s="194"/>
      <c r="BN200" s="194"/>
      <c r="BO200" s="194">
        <f t="shared" si="91"/>
        <v>5041.666666666667</v>
      </c>
      <c r="BP200" s="194">
        <f t="shared" si="123"/>
        <v>5041.666666666667</v>
      </c>
      <c r="BQ200" s="194"/>
      <c r="BR200" s="194"/>
      <c r="BS200" s="194">
        <f t="shared" si="92"/>
        <v>5041.666666666667</v>
      </c>
      <c r="BT200" s="194">
        <f t="shared" si="124"/>
        <v>5041.666666666667</v>
      </c>
      <c r="BU200" s="194"/>
      <c r="BV200" s="194"/>
      <c r="BW200" s="194">
        <f t="shared" si="93"/>
        <v>5041.666666666667</v>
      </c>
      <c r="BX200" s="194">
        <f t="shared" si="125"/>
        <v>5041.666666666667</v>
      </c>
      <c r="BY200" s="194"/>
      <c r="BZ200" s="194"/>
      <c r="CA200" s="194">
        <f t="shared" si="94"/>
        <v>5041.666666666667</v>
      </c>
      <c r="CB200" s="194">
        <v>965.93</v>
      </c>
      <c r="CC200" s="194"/>
      <c r="CD200" s="194"/>
      <c r="CE200" s="194">
        <f t="shared" si="95"/>
        <v>965.93</v>
      </c>
      <c r="CF200" s="194">
        <f t="shared" si="96"/>
        <v>39125.93</v>
      </c>
      <c r="CG200" s="169">
        <f t="shared" si="97"/>
        <v>60500.009999999987</v>
      </c>
      <c r="CH200" s="169">
        <f t="shared" si="114"/>
        <v>-21374.079999999987</v>
      </c>
      <c r="CJ200" s="169">
        <f t="shared" si="112"/>
        <v>24242.413333333334</v>
      </c>
    </row>
    <row r="201" spans="4:88" hidden="1" x14ac:dyDescent="0.2">
      <c r="D201" s="172">
        <v>2</v>
      </c>
      <c r="E201" s="172">
        <v>1</v>
      </c>
      <c r="F201" s="172">
        <v>1</v>
      </c>
      <c r="G201" s="172">
        <v>2</v>
      </c>
      <c r="H201" s="172">
        <v>3</v>
      </c>
      <c r="I201" s="173">
        <v>39</v>
      </c>
      <c r="J201" s="174" t="str">
        <f>VLOOKUP(CONCATENATE(D201,E201,F201,G201,H201,I201),'01. Administrativa'!$O$36:$P530,2,FALSE)</f>
        <v>Fideicomiso Guerrero Industrial</v>
      </c>
      <c r="K201" s="173"/>
      <c r="L201" s="175">
        <v>3</v>
      </c>
      <c r="M201" s="174" t="str">
        <f>VLOOKUP(CONCATENATE(L201),'02. Finalidad'!$O$3:$P$145,2,FALSE)</f>
        <v>DESARROLLO ECONÓMICO</v>
      </c>
      <c r="N201" s="175">
        <v>9</v>
      </c>
      <c r="O201" s="174" t="str">
        <f>VLOOKUP(CONCATENATE(L201,N201),'02. Finalidad'!$O$3:$P$145,2,FALSE)</f>
        <v>OTRAS INDUSTRIAS Y OTROS ASUNTOS ECONÓMICOS</v>
      </c>
      <c r="P201" s="175">
        <v>2</v>
      </c>
      <c r="Q201" s="174" t="str">
        <f>VLOOKUP(CONCATENATE(L201,N201,P201),'02. Finalidad'!$O$3:$P$145,2,FALSE)</f>
        <v>Otras Industrias</v>
      </c>
      <c r="R201" s="176">
        <v>1</v>
      </c>
      <c r="S201" s="174" t="str">
        <f>VLOOKUP('Presupuesto 2015'!R201,'03. Tipo Gasto'!$A$2:$B$4,2,FALSE)</f>
        <v>GASTO CORRIENTE</v>
      </c>
      <c r="T201" s="177">
        <v>1</v>
      </c>
      <c r="U201" s="174" t="str">
        <f>VLOOKUP('Presupuesto 2015'!T201,'04. Fuente Financiamiento'!$A$2:B$14,2,FALSE)</f>
        <v>Recursos Propios</v>
      </c>
      <c r="V201" s="178">
        <v>1</v>
      </c>
      <c r="W201" s="174" t="str">
        <f>VLOOKUP(CONCATENATE(V201),'06. Clasificación Programática'!$F$3:G$32,2,FALSE)</f>
        <v>SUBSIDIOS: SECTOR SOCIAL Y PRIVADO O ENTIDADES FEDERATIVAS Y MUNICIPIOS</v>
      </c>
      <c r="X201" s="178" t="s">
        <v>576</v>
      </c>
      <c r="Y201" s="174" t="str">
        <f>VLOOKUP(CONCATENATE(V201,X201),'06. Clasificación Programática'!$F$3:G$32,2,FALSE)</f>
        <v>Sujetos a Reglas de Operación</v>
      </c>
      <c r="Z201" s="179">
        <v>2</v>
      </c>
      <c r="AA201" s="174" t="str">
        <f>VLOOKUP('Presupuesto 2015'!Z201,'07. Proyectos de Inversión'!$A$2:$B$11,2,FALSE)</f>
        <v>Gastos de Operación del Ejercicio Fiscal 2015.</v>
      </c>
      <c r="AB201" s="184">
        <v>3</v>
      </c>
      <c r="AC201" s="185">
        <v>4</v>
      </c>
      <c r="AD201" s="184">
        <v>8</v>
      </c>
      <c r="AE201" s="182">
        <v>1</v>
      </c>
      <c r="AF201" s="183" t="str">
        <f t="shared" si="113"/>
        <v>34801</v>
      </c>
      <c r="AG201" s="187" t="str">
        <f>VLOOKUP('Presupuesto 2015'!AF201,'5. COG Guerrero '!$K$2:$L1354,2,FALSE)</f>
        <v>Comisiones por ventas</v>
      </c>
      <c r="AH201" s="184"/>
      <c r="AI201" s="188">
        <v>1200000</v>
      </c>
      <c r="AJ201" s="193">
        <f t="shared" si="115"/>
        <v>100000</v>
      </c>
      <c r="AK201" s="194"/>
      <c r="AL201" s="194"/>
      <c r="AM201" s="194">
        <f t="shared" si="111"/>
        <v>100000</v>
      </c>
      <c r="AN201" s="194">
        <f t="shared" si="116"/>
        <v>100000</v>
      </c>
      <c r="AO201" s="194"/>
      <c r="AP201" s="194"/>
      <c r="AQ201" s="194">
        <f t="shared" si="108"/>
        <v>100000</v>
      </c>
      <c r="AR201" s="194">
        <f t="shared" si="117"/>
        <v>100000</v>
      </c>
      <c r="AS201" s="194"/>
      <c r="AT201" s="194"/>
      <c r="AU201" s="194">
        <f t="shared" si="86"/>
        <v>100000</v>
      </c>
      <c r="AV201" s="194">
        <f t="shared" si="118"/>
        <v>100000</v>
      </c>
      <c r="AW201" s="194"/>
      <c r="AX201" s="194"/>
      <c r="AY201" s="194">
        <f t="shared" si="87"/>
        <v>100000</v>
      </c>
      <c r="AZ201" s="194">
        <f t="shared" si="119"/>
        <v>100000</v>
      </c>
      <c r="BA201" s="194"/>
      <c r="BB201" s="194"/>
      <c r="BC201" s="194">
        <f t="shared" si="88"/>
        <v>100000</v>
      </c>
      <c r="BD201" s="194">
        <f t="shared" si="120"/>
        <v>100000</v>
      </c>
      <c r="BE201" s="194"/>
      <c r="BF201" s="194"/>
      <c r="BG201" s="194">
        <f t="shared" si="89"/>
        <v>100000</v>
      </c>
      <c r="BH201" s="194">
        <f t="shared" si="121"/>
        <v>100000</v>
      </c>
      <c r="BI201" s="194"/>
      <c r="BJ201" s="194"/>
      <c r="BK201" s="194">
        <f t="shared" si="90"/>
        <v>100000</v>
      </c>
      <c r="BL201" s="194">
        <f t="shared" si="122"/>
        <v>100000</v>
      </c>
      <c r="BM201" s="194"/>
      <c r="BN201" s="194"/>
      <c r="BO201" s="194">
        <f t="shared" si="91"/>
        <v>100000</v>
      </c>
      <c r="BP201" s="194">
        <f t="shared" si="123"/>
        <v>100000</v>
      </c>
      <c r="BQ201" s="194"/>
      <c r="BR201" s="194"/>
      <c r="BS201" s="194">
        <f t="shared" si="92"/>
        <v>100000</v>
      </c>
      <c r="BT201" s="194">
        <f t="shared" si="124"/>
        <v>100000</v>
      </c>
      <c r="BU201" s="194"/>
      <c r="BV201" s="194"/>
      <c r="BW201" s="194">
        <f t="shared" si="93"/>
        <v>100000</v>
      </c>
      <c r="BX201" s="194">
        <f t="shared" si="125"/>
        <v>100000</v>
      </c>
      <c r="BY201" s="194"/>
      <c r="BZ201" s="194"/>
      <c r="CA201" s="194">
        <f t="shared" si="94"/>
        <v>100000</v>
      </c>
      <c r="CB201" s="194">
        <f t="shared" si="126"/>
        <v>100000</v>
      </c>
      <c r="CC201" s="194"/>
      <c r="CD201" s="194"/>
      <c r="CE201" s="194">
        <f t="shared" si="95"/>
        <v>100000</v>
      </c>
      <c r="CF201" s="194">
        <f t="shared" si="96"/>
        <v>1200000</v>
      </c>
      <c r="CG201" s="169">
        <f t="shared" si="97"/>
        <v>1200000</v>
      </c>
      <c r="CH201" s="169">
        <f t="shared" si="114"/>
        <v>0</v>
      </c>
      <c r="CJ201" s="169">
        <f t="shared" si="112"/>
        <v>400000</v>
      </c>
    </row>
    <row r="202" spans="4:88" hidden="1" x14ac:dyDescent="0.2">
      <c r="D202" s="172">
        <v>2</v>
      </c>
      <c r="E202" s="172">
        <v>1</v>
      </c>
      <c r="F202" s="172">
        <v>1</v>
      </c>
      <c r="G202" s="172">
        <v>2</v>
      </c>
      <c r="H202" s="172">
        <v>3</v>
      </c>
      <c r="I202" s="173">
        <v>39</v>
      </c>
      <c r="J202" s="174" t="str">
        <f>VLOOKUP(CONCATENATE(D202,E202,F202,G202,H202,I202),'01. Administrativa'!$O$36:$P531,2,FALSE)</f>
        <v>Fideicomiso Guerrero Industrial</v>
      </c>
      <c r="K202" s="173"/>
      <c r="L202" s="175">
        <v>3</v>
      </c>
      <c r="M202" s="174" t="str">
        <f>VLOOKUP(CONCATENATE(L202),'02. Finalidad'!$O$3:$P$145,2,FALSE)</f>
        <v>DESARROLLO ECONÓMICO</v>
      </c>
      <c r="N202" s="175">
        <v>9</v>
      </c>
      <c r="O202" s="174" t="str">
        <f>VLOOKUP(CONCATENATE(L202,N202),'02. Finalidad'!$O$3:$P$145,2,FALSE)</f>
        <v>OTRAS INDUSTRIAS Y OTROS ASUNTOS ECONÓMICOS</v>
      </c>
      <c r="P202" s="175">
        <v>2</v>
      </c>
      <c r="Q202" s="174" t="str">
        <f>VLOOKUP(CONCATENATE(L202,N202,P202),'02. Finalidad'!$O$3:$P$145,2,FALSE)</f>
        <v>Otras Industrias</v>
      </c>
      <c r="R202" s="176">
        <v>1</v>
      </c>
      <c r="S202" s="174" t="str">
        <f>VLOOKUP('Presupuesto 2015'!R202,'03. Tipo Gasto'!$A$2:$B$4,2,FALSE)</f>
        <v>GASTO CORRIENTE</v>
      </c>
      <c r="T202" s="177">
        <v>1</v>
      </c>
      <c r="U202" s="174" t="str">
        <f>VLOOKUP('Presupuesto 2015'!T202,'04. Fuente Financiamiento'!$A$2:B$14,2,FALSE)</f>
        <v>Recursos Propios</v>
      </c>
      <c r="V202" s="178">
        <v>1</v>
      </c>
      <c r="W202" s="174" t="str">
        <f>VLOOKUP(CONCATENATE(V202),'06. Clasificación Programática'!$F$3:G$32,2,FALSE)</f>
        <v>SUBSIDIOS: SECTOR SOCIAL Y PRIVADO O ENTIDADES FEDERATIVAS Y MUNICIPIOS</v>
      </c>
      <c r="X202" s="178" t="s">
        <v>576</v>
      </c>
      <c r="Y202" s="174" t="str">
        <f>VLOOKUP(CONCATENATE(V202,X202),'06. Clasificación Programática'!$F$3:G$32,2,FALSE)</f>
        <v>Sujetos a Reglas de Operación</v>
      </c>
      <c r="Z202" s="179">
        <v>2</v>
      </c>
      <c r="AA202" s="174" t="str">
        <f>VLOOKUP('Presupuesto 2015'!Z202,'07. Proyectos de Inversión'!$A$2:$B$11,2,FALSE)</f>
        <v>Gastos de Operación del Ejercicio Fiscal 2015.</v>
      </c>
      <c r="AB202" s="184">
        <v>3</v>
      </c>
      <c r="AC202" s="185">
        <v>5</v>
      </c>
      <c r="AD202" s="184">
        <v>1</v>
      </c>
      <c r="AE202" s="182">
        <v>2</v>
      </c>
      <c r="AF202" s="183" t="str">
        <f t="shared" si="113"/>
        <v>35102</v>
      </c>
      <c r="AG202" s="187" t="str">
        <f>VLOOKUP('Presupuesto 2015'!AF202,'5. COG Guerrero '!$K$2:$L1354,2,FALSE)</f>
        <v>Conservación y mantenimiento del PIG</v>
      </c>
      <c r="AH202" s="184"/>
      <c r="AI202" s="188">
        <v>1200000</v>
      </c>
      <c r="AJ202" s="193">
        <f t="shared" si="115"/>
        <v>100000</v>
      </c>
      <c r="AK202" s="194"/>
      <c r="AL202" s="194"/>
      <c r="AM202" s="194">
        <f t="shared" si="111"/>
        <v>100000</v>
      </c>
      <c r="AN202" s="194">
        <f t="shared" si="116"/>
        <v>100000</v>
      </c>
      <c r="AO202" s="194"/>
      <c r="AP202" s="194">
        <v>62697.94</v>
      </c>
      <c r="AQ202" s="194">
        <f t="shared" si="108"/>
        <v>37302.06</v>
      </c>
      <c r="AR202" s="194">
        <f t="shared" si="117"/>
        <v>100000</v>
      </c>
      <c r="AS202" s="194"/>
      <c r="AT202" s="194"/>
      <c r="AU202" s="194">
        <f t="shared" si="86"/>
        <v>100000</v>
      </c>
      <c r="AV202" s="194">
        <f t="shared" si="118"/>
        <v>100000</v>
      </c>
      <c r="AW202" s="194"/>
      <c r="AX202" s="194">
        <v>11890</v>
      </c>
      <c r="AY202" s="194">
        <f t="shared" si="87"/>
        <v>88110</v>
      </c>
      <c r="AZ202" s="194">
        <f t="shared" si="119"/>
        <v>100000</v>
      </c>
      <c r="BA202" s="194"/>
      <c r="BB202" s="194"/>
      <c r="BC202" s="194">
        <f t="shared" si="88"/>
        <v>100000</v>
      </c>
      <c r="BD202" s="194">
        <f t="shared" si="120"/>
        <v>100000</v>
      </c>
      <c r="BE202" s="194"/>
      <c r="BF202" s="194"/>
      <c r="BG202" s="194">
        <f t="shared" si="89"/>
        <v>100000</v>
      </c>
      <c r="BH202" s="194">
        <f t="shared" si="121"/>
        <v>100000</v>
      </c>
      <c r="BI202" s="194"/>
      <c r="BJ202" s="194"/>
      <c r="BK202" s="194">
        <f t="shared" si="90"/>
        <v>100000</v>
      </c>
      <c r="BL202" s="194">
        <f t="shared" si="122"/>
        <v>100000</v>
      </c>
      <c r="BM202" s="194"/>
      <c r="BN202" s="194"/>
      <c r="BO202" s="194">
        <f t="shared" si="91"/>
        <v>100000</v>
      </c>
      <c r="BP202" s="194">
        <f t="shared" si="123"/>
        <v>100000</v>
      </c>
      <c r="BQ202" s="194"/>
      <c r="BR202" s="194"/>
      <c r="BS202" s="194">
        <f t="shared" si="92"/>
        <v>100000</v>
      </c>
      <c r="BT202" s="194">
        <f t="shared" si="124"/>
        <v>100000</v>
      </c>
      <c r="BU202" s="194"/>
      <c r="BV202" s="194"/>
      <c r="BW202" s="194">
        <f t="shared" si="93"/>
        <v>100000</v>
      </c>
      <c r="BX202" s="194">
        <f t="shared" si="125"/>
        <v>100000</v>
      </c>
      <c r="BY202" s="194"/>
      <c r="BZ202" s="194"/>
      <c r="CA202" s="194">
        <f t="shared" si="94"/>
        <v>100000</v>
      </c>
      <c r="CB202" s="194">
        <f t="shared" si="126"/>
        <v>100000</v>
      </c>
      <c r="CC202" s="194"/>
      <c r="CD202" s="194"/>
      <c r="CE202" s="194">
        <f t="shared" si="95"/>
        <v>100000</v>
      </c>
      <c r="CF202" s="194">
        <f t="shared" si="96"/>
        <v>1125412.06</v>
      </c>
      <c r="CG202" s="169">
        <f t="shared" si="97"/>
        <v>1200000</v>
      </c>
      <c r="CH202" s="169">
        <f t="shared" si="114"/>
        <v>-74587.939999999944</v>
      </c>
      <c r="CJ202" s="169">
        <f t="shared" si="112"/>
        <v>400000</v>
      </c>
    </row>
    <row r="203" spans="4:88" hidden="1" x14ac:dyDescent="0.2">
      <c r="D203" s="172">
        <v>2</v>
      </c>
      <c r="E203" s="172">
        <v>1</v>
      </c>
      <c r="F203" s="172">
        <v>1</v>
      </c>
      <c r="G203" s="172">
        <v>2</v>
      </c>
      <c r="H203" s="172">
        <v>3</v>
      </c>
      <c r="I203" s="173">
        <v>39</v>
      </c>
      <c r="J203" s="174" t="str">
        <f>VLOOKUP(CONCATENATE(D203,E203,F203,G203,H203,I203),'01. Administrativa'!$O$36:$P532,2,FALSE)</f>
        <v>Fideicomiso Guerrero Industrial</v>
      </c>
      <c r="K203" s="173"/>
      <c r="L203" s="175">
        <v>3</v>
      </c>
      <c r="M203" s="174" t="str">
        <f>VLOOKUP(CONCATENATE(L203),'02. Finalidad'!$O$3:$P$145,2,FALSE)</f>
        <v>DESARROLLO ECONÓMICO</v>
      </c>
      <c r="N203" s="175">
        <v>9</v>
      </c>
      <c r="O203" s="174" t="str">
        <f>VLOOKUP(CONCATENATE(L203,N203),'02. Finalidad'!$O$3:$P$145,2,FALSE)</f>
        <v>OTRAS INDUSTRIAS Y OTROS ASUNTOS ECONÓMICOS</v>
      </c>
      <c r="P203" s="175">
        <v>2</v>
      </c>
      <c r="Q203" s="174" t="str">
        <f>VLOOKUP(CONCATENATE(L203,N203,P203),'02. Finalidad'!$O$3:$P$145,2,FALSE)</f>
        <v>Otras Industrias</v>
      </c>
      <c r="R203" s="176">
        <v>1</v>
      </c>
      <c r="S203" s="174" t="str">
        <f>VLOOKUP('Presupuesto 2015'!R203,'03. Tipo Gasto'!$A$2:$B$4,2,FALSE)</f>
        <v>GASTO CORRIENTE</v>
      </c>
      <c r="T203" s="177">
        <v>1</v>
      </c>
      <c r="U203" s="174" t="str">
        <f>VLOOKUP('Presupuesto 2015'!T203,'04. Fuente Financiamiento'!$A$2:B$14,2,FALSE)</f>
        <v>Recursos Propios</v>
      </c>
      <c r="V203" s="178">
        <v>1</v>
      </c>
      <c r="W203" s="174" t="str">
        <f>VLOOKUP(CONCATENATE(V203),'06. Clasificación Programática'!$F$3:G$32,2,FALSE)</f>
        <v>SUBSIDIOS: SECTOR SOCIAL Y PRIVADO O ENTIDADES FEDERATIVAS Y MUNICIPIOS</v>
      </c>
      <c r="X203" s="178" t="s">
        <v>576</v>
      </c>
      <c r="Y203" s="174" t="str">
        <f>VLOOKUP(CONCATENATE(V203,X203),'06. Clasificación Programática'!$F$3:G$32,2,FALSE)</f>
        <v>Sujetos a Reglas de Operación</v>
      </c>
      <c r="Z203" s="179">
        <v>2</v>
      </c>
      <c r="AA203" s="174" t="str">
        <f>VLOOKUP('Presupuesto 2015'!Z203,'07. Proyectos de Inversión'!$A$2:$B$11,2,FALSE)</f>
        <v>Gastos de Operación del Ejercicio Fiscal 2015.</v>
      </c>
      <c r="AB203" s="184">
        <v>3</v>
      </c>
      <c r="AC203" s="185">
        <v>5</v>
      </c>
      <c r="AD203" s="184">
        <v>2</v>
      </c>
      <c r="AE203" s="182">
        <v>1</v>
      </c>
      <c r="AF203" s="183" t="str">
        <f t="shared" si="113"/>
        <v>35201</v>
      </c>
      <c r="AG203" s="187" t="str">
        <f>VLOOKUP('Presupuesto 2015'!AF203,'5. COG Guerrero '!$K$2:$L1355,2,FALSE)</f>
        <v>Instalación, reparación y mantenimiento de mobiliario y equipo de administración, educacional y recreativo</v>
      </c>
      <c r="AH203" s="184"/>
      <c r="AI203" s="188">
        <v>35000</v>
      </c>
      <c r="AJ203" s="193">
        <v>2005.34</v>
      </c>
      <c r="AK203" s="194"/>
      <c r="AL203" s="194"/>
      <c r="AM203" s="194">
        <f t="shared" si="111"/>
        <v>2005.34</v>
      </c>
      <c r="AN203" s="194">
        <f t="shared" si="116"/>
        <v>2916.6666666666665</v>
      </c>
      <c r="AO203" s="194"/>
      <c r="AP203" s="194">
        <v>348</v>
      </c>
      <c r="AQ203" s="194">
        <f t="shared" si="108"/>
        <v>2568.6666666666665</v>
      </c>
      <c r="AR203" s="194">
        <v>3828</v>
      </c>
      <c r="AS203" s="194"/>
      <c r="AT203" s="194">
        <v>3828</v>
      </c>
      <c r="AU203" s="194">
        <f t="shared" si="86"/>
        <v>0</v>
      </c>
      <c r="AV203" s="194">
        <f t="shared" si="118"/>
        <v>2916.6666666666665</v>
      </c>
      <c r="AW203" s="194"/>
      <c r="AX203" s="194"/>
      <c r="AY203" s="194">
        <f t="shared" si="87"/>
        <v>2916.6666666666665</v>
      </c>
      <c r="AZ203" s="194">
        <f t="shared" si="119"/>
        <v>2916.6666666666665</v>
      </c>
      <c r="BA203" s="194"/>
      <c r="BB203" s="194"/>
      <c r="BC203" s="194">
        <f t="shared" si="88"/>
        <v>2916.6666666666665</v>
      </c>
      <c r="BD203" s="194">
        <f t="shared" si="120"/>
        <v>2916.6666666666665</v>
      </c>
      <c r="BE203" s="194"/>
      <c r="BF203" s="194"/>
      <c r="BG203" s="194">
        <f t="shared" si="89"/>
        <v>2916.6666666666665</v>
      </c>
      <c r="BH203" s="194">
        <f t="shared" si="121"/>
        <v>2916.6666666666665</v>
      </c>
      <c r="BI203" s="194"/>
      <c r="BJ203" s="194"/>
      <c r="BK203" s="194">
        <f t="shared" si="90"/>
        <v>2916.6666666666665</v>
      </c>
      <c r="BL203" s="194">
        <f t="shared" si="122"/>
        <v>2916.6666666666665</v>
      </c>
      <c r="BM203" s="194"/>
      <c r="BN203" s="194"/>
      <c r="BO203" s="194">
        <f t="shared" si="91"/>
        <v>2916.6666666666665</v>
      </c>
      <c r="BP203" s="194">
        <f t="shared" si="123"/>
        <v>2916.6666666666665</v>
      </c>
      <c r="BQ203" s="194"/>
      <c r="BR203" s="194"/>
      <c r="BS203" s="194">
        <f t="shared" si="92"/>
        <v>2916.6666666666665</v>
      </c>
      <c r="BT203" s="194">
        <f t="shared" si="124"/>
        <v>2916.6666666666665</v>
      </c>
      <c r="BU203" s="194"/>
      <c r="BV203" s="194"/>
      <c r="BW203" s="194">
        <f t="shared" si="93"/>
        <v>2916.6666666666665</v>
      </c>
      <c r="BX203" s="194">
        <f t="shared" si="125"/>
        <v>2916.6666666666665</v>
      </c>
      <c r="BY203" s="194"/>
      <c r="BZ203" s="194"/>
      <c r="CA203" s="194">
        <f t="shared" si="94"/>
        <v>2916.6666666666665</v>
      </c>
      <c r="CB203" s="194">
        <f t="shared" si="126"/>
        <v>2916.6666666666665</v>
      </c>
      <c r="CC203" s="194"/>
      <c r="CD203" s="194"/>
      <c r="CE203" s="194">
        <f t="shared" si="95"/>
        <v>2916.6666666666665</v>
      </c>
      <c r="CF203" s="194">
        <f t="shared" si="96"/>
        <v>30824.006666666668</v>
      </c>
      <c r="CG203" s="169">
        <f t="shared" si="97"/>
        <v>35000.006666666668</v>
      </c>
      <c r="CH203" s="169">
        <f t="shared" si="114"/>
        <v>-4176</v>
      </c>
      <c r="CJ203" s="169">
        <f t="shared" si="112"/>
        <v>11666.673333333332</v>
      </c>
    </row>
    <row r="204" spans="4:88" hidden="1" x14ac:dyDescent="0.2">
      <c r="D204" s="172">
        <v>2</v>
      </c>
      <c r="E204" s="172">
        <v>1</v>
      </c>
      <c r="F204" s="172">
        <v>1</v>
      </c>
      <c r="G204" s="172">
        <v>2</v>
      </c>
      <c r="H204" s="172">
        <v>3</v>
      </c>
      <c r="I204" s="173">
        <v>39</v>
      </c>
      <c r="J204" s="174" t="str">
        <f>VLOOKUP(CONCATENATE(D204,E204,F204,G204,H204,I204),'01. Administrativa'!$O$36:$P533,2,FALSE)</f>
        <v>Fideicomiso Guerrero Industrial</v>
      </c>
      <c r="K204" s="173"/>
      <c r="L204" s="175">
        <v>3</v>
      </c>
      <c r="M204" s="174" t="str">
        <f>VLOOKUP(CONCATENATE(L204),'02. Finalidad'!$O$3:$P$145,2,FALSE)</f>
        <v>DESARROLLO ECONÓMICO</v>
      </c>
      <c r="N204" s="175">
        <v>9</v>
      </c>
      <c r="O204" s="174" t="str">
        <f>VLOOKUP(CONCATENATE(L204,N204),'02. Finalidad'!$O$3:$P$145,2,FALSE)</f>
        <v>OTRAS INDUSTRIAS Y OTROS ASUNTOS ECONÓMICOS</v>
      </c>
      <c r="P204" s="175">
        <v>2</v>
      </c>
      <c r="Q204" s="174" t="str">
        <f>VLOOKUP(CONCATENATE(L204,N204,P204),'02. Finalidad'!$O$3:$P$145,2,FALSE)</f>
        <v>Otras Industrias</v>
      </c>
      <c r="R204" s="176">
        <v>1</v>
      </c>
      <c r="S204" s="174" t="str">
        <f>VLOOKUP('Presupuesto 2015'!R204,'03. Tipo Gasto'!$A$2:$B$4,2,FALSE)</f>
        <v>GASTO CORRIENTE</v>
      </c>
      <c r="T204" s="177">
        <v>1</v>
      </c>
      <c r="U204" s="174" t="str">
        <f>VLOOKUP('Presupuesto 2015'!T204,'04. Fuente Financiamiento'!$A$2:B$14,2,FALSE)</f>
        <v>Recursos Propios</v>
      </c>
      <c r="V204" s="178">
        <v>1</v>
      </c>
      <c r="W204" s="174" t="str">
        <f>VLOOKUP(CONCATENATE(V204),'06. Clasificación Programática'!$F$3:G$32,2,FALSE)</f>
        <v>SUBSIDIOS: SECTOR SOCIAL Y PRIVADO O ENTIDADES FEDERATIVAS Y MUNICIPIOS</v>
      </c>
      <c r="X204" s="178" t="s">
        <v>576</v>
      </c>
      <c r="Y204" s="174" t="str">
        <f>VLOOKUP(CONCATENATE(V204,X204),'06. Clasificación Programática'!$F$3:G$32,2,FALSE)</f>
        <v>Sujetos a Reglas de Operación</v>
      </c>
      <c r="Z204" s="179">
        <v>2</v>
      </c>
      <c r="AA204" s="174" t="str">
        <f>VLOOKUP('Presupuesto 2015'!Z204,'07. Proyectos de Inversión'!$A$2:$B$11,2,FALSE)</f>
        <v>Gastos de Operación del Ejercicio Fiscal 2015.</v>
      </c>
      <c r="AB204" s="184">
        <v>3</v>
      </c>
      <c r="AC204" s="185">
        <v>5</v>
      </c>
      <c r="AD204" s="184">
        <v>3</v>
      </c>
      <c r="AE204" s="182">
        <v>1</v>
      </c>
      <c r="AF204" s="183" t="str">
        <f t="shared" si="113"/>
        <v>35301</v>
      </c>
      <c r="AG204" s="187" t="str">
        <f>VLOOKUP('Presupuesto 2015'!AF204,'5. COG Guerrero '!$K$2:$L1356,2,FALSE)</f>
        <v>Mantenimiento y conservación de equipo de computo y accesorios</v>
      </c>
      <c r="AH204" s="184"/>
      <c r="AI204" s="188">
        <v>55000</v>
      </c>
      <c r="AJ204" s="193">
        <f t="shared" si="115"/>
        <v>4583.333333333333</v>
      </c>
      <c r="AK204" s="194"/>
      <c r="AL204" s="194">
        <v>1160</v>
      </c>
      <c r="AM204" s="194">
        <f t="shared" si="111"/>
        <v>3423.333333333333</v>
      </c>
      <c r="AN204" s="194">
        <f t="shared" si="116"/>
        <v>4583.333333333333</v>
      </c>
      <c r="AO204" s="194"/>
      <c r="AP204" s="194">
        <v>406</v>
      </c>
      <c r="AQ204" s="194">
        <f t="shared" si="108"/>
        <v>4177.333333333333</v>
      </c>
      <c r="AR204" s="194">
        <f t="shared" si="117"/>
        <v>4583.333333333333</v>
      </c>
      <c r="AS204" s="194"/>
      <c r="AT204" s="194"/>
      <c r="AU204" s="194">
        <f t="shared" si="86"/>
        <v>4583.333333333333</v>
      </c>
      <c r="AV204" s="194">
        <f t="shared" si="118"/>
        <v>4583.333333333333</v>
      </c>
      <c r="AW204" s="194"/>
      <c r="AX204" s="194"/>
      <c r="AY204" s="194">
        <f t="shared" si="87"/>
        <v>4583.333333333333</v>
      </c>
      <c r="AZ204" s="194">
        <f t="shared" si="119"/>
        <v>4583.333333333333</v>
      </c>
      <c r="BA204" s="194"/>
      <c r="BB204" s="194"/>
      <c r="BC204" s="194">
        <f t="shared" si="88"/>
        <v>4583.333333333333</v>
      </c>
      <c r="BD204" s="194">
        <f t="shared" si="120"/>
        <v>4583.333333333333</v>
      </c>
      <c r="BE204" s="194">
        <v>2784</v>
      </c>
      <c r="BF204" s="194"/>
      <c r="BG204" s="194">
        <f t="shared" si="89"/>
        <v>1799.333333333333</v>
      </c>
      <c r="BH204" s="194">
        <f t="shared" si="121"/>
        <v>4583.333333333333</v>
      </c>
      <c r="BI204" s="194"/>
      <c r="BJ204" s="194"/>
      <c r="BK204" s="194">
        <f t="shared" si="90"/>
        <v>4583.333333333333</v>
      </c>
      <c r="BL204" s="194">
        <f t="shared" si="122"/>
        <v>4583.333333333333</v>
      </c>
      <c r="BM204" s="194"/>
      <c r="BN204" s="194"/>
      <c r="BO204" s="194">
        <f t="shared" si="91"/>
        <v>4583.333333333333</v>
      </c>
      <c r="BP204" s="194">
        <f t="shared" si="123"/>
        <v>4583.333333333333</v>
      </c>
      <c r="BQ204" s="194"/>
      <c r="BR204" s="194"/>
      <c r="BS204" s="194">
        <f t="shared" si="92"/>
        <v>4583.333333333333</v>
      </c>
      <c r="BT204" s="194">
        <f t="shared" si="124"/>
        <v>4583.333333333333</v>
      </c>
      <c r="BU204" s="194"/>
      <c r="BV204" s="194"/>
      <c r="BW204" s="194">
        <f t="shared" si="93"/>
        <v>4583.333333333333</v>
      </c>
      <c r="BX204" s="194">
        <f t="shared" si="125"/>
        <v>4583.333333333333</v>
      </c>
      <c r="BY204" s="194"/>
      <c r="BZ204" s="194"/>
      <c r="CA204" s="194">
        <f t="shared" si="94"/>
        <v>4583.333333333333</v>
      </c>
      <c r="CB204" s="194">
        <f t="shared" si="126"/>
        <v>4583.333333333333</v>
      </c>
      <c r="CC204" s="194"/>
      <c r="CD204" s="194"/>
      <c r="CE204" s="194">
        <f t="shared" si="95"/>
        <v>4583.333333333333</v>
      </c>
      <c r="CF204" s="194">
        <f t="shared" si="96"/>
        <v>50650</v>
      </c>
      <c r="CG204" s="169">
        <f t="shared" si="97"/>
        <v>55000.000000000007</v>
      </c>
      <c r="CH204" s="169">
        <f t="shared" si="114"/>
        <v>-4350.0000000000073</v>
      </c>
      <c r="CJ204" s="169">
        <f t="shared" si="112"/>
        <v>18333.333333333332</v>
      </c>
    </row>
    <row r="205" spans="4:88" hidden="1" x14ac:dyDescent="0.2">
      <c r="D205" s="172">
        <v>2</v>
      </c>
      <c r="E205" s="172">
        <v>1</v>
      </c>
      <c r="F205" s="172">
        <v>1</v>
      </c>
      <c r="G205" s="172">
        <v>2</v>
      </c>
      <c r="H205" s="172">
        <v>3</v>
      </c>
      <c r="I205" s="173">
        <v>39</v>
      </c>
      <c r="J205" s="174" t="str">
        <f>VLOOKUP(CONCATENATE(D205,E205,F205,G205,H205,I205),'01. Administrativa'!$O$36:$P534,2,FALSE)</f>
        <v>Fideicomiso Guerrero Industrial</v>
      </c>
      <c r="K205" s="173"/>
      <c r="L205" s="175">
        <v>3</v>
      </c>
      <c r="M205" s="174" t="str">
        <f>VLOOKUP(CONCATENATE(L205),'02. Finalidad'!$O$3:$P$145,2,FALSE)</f>
        <v>DESARROLLO ECONÓMICO</v>
      </c>
      <c r="N205" s="175">
        <v>9</v>
      </c>
      <c r="O205" s="174" t="str">
        <f>VLOOKUP(CONCATENATE(L205,N205),'02. Finalidad'!$O$3:$P$145,2,FALSE)</f>
        <v>OTRAS INDUSTRIAS Y OTROS ASUNTOS ECONÓMICOS</v>
      </c>
      <c r="P205" s="175">
        <v>2</v>
      </c>
      <c r="Q205" s="174" t="str">
        <f>VLOOKUP(CONCATENATE(L205,N205,P205),'02. Finalidad'!$O$3:$P$145,2,FALSE)</f>
        <v>Otras Industrias</v>
      </c>
      <c r="R205" s="176">
        <v>1</v>
      </c>
      <c r="S205" s="174" t="str">
        <f>VLOOKUP('Presupuesto 2015'!R205,'03. Tipo Gasto'!$A$2:$B$4,2,FALSE)</f>
        <v>GASTO CORRIENTE</v>
      </c>
      <c r="T205" s="177">
        <v>1</v>
      </c>
      <c r="U205" s="174" t="str">
        <f>VLOOKUP('Presupuesto 2015'!T205,'04. Fuente Financiamiento'!$A$2:B$14,2,FALSE)</f>
        <v>Recursos Propios</v>
      </c>
      <c r="V205" s="178">
        <v>1</v>
      </c>
      <c r="W205" s="174" t="str">
        <f>VLOOKUP(CONCATENATE(V205),'06. Clasificación Programática'!$F$3:G$32,2,FALSE)</f>
        <v>SUBSIDIOS: SECTOR SOCIAL Y PRIVADO O ENTIDADES FEDERATIVAS Y MUNICIPIOS</v>
      </c>
      <c r="X205" s="178" t="s">
        <v>576</v>
      </c>
      <c r="Y205" s="174" t="str">
        <f>VLOOKUP(CONCATENATE(V205,X205),'06. Clasificación Programática'!$F$3:G$32,2,FALSE)</f>
        <v>Sujetos a Reglas de Operación</v>
      </c>
      <c r="Z205" s="179">
        <v>2</v>
      </c>
      <c r="AA205" s="174" t="str">
        <f>VLOOKUP('Presupuesto 2015'!Z205,'07. Proyectos de Inversión'!$A$2:$B$11,2,FALSE)</f>
        <v>Gastos de Operación del Ejercicio Fiscal 2015.</v>
      </c>
      <c r="AB205" s="184">
        <v>3</v>
      </c>
      <c r="AC205" s="185">
        <v>7</v>
      </c>
      <c r="AD205" s="184">
        <v>9</v>
      </c>
      <c r="AE205" s="182">
        <v>1</v>
      </c>
      <c r="AF205" s="183" t="str">
        <f t="shared" si="113"/>
        <v>37901</v>
      </c>
      <c r="AG205" s="187" t="str">
        <f>VLOOKUP('Presupuesto 2015'!AF205,'5. COG Guerrero '!$K$2:$L1357,2,FALSE)</f>
        <v>Peaje</v>
      </c>
      <c r="AH205" s="184"/>
      <c r="AI205" s="188">
        <v>15000</v>
      </c>
      <c r="AJ205" s="193">
        <v>1322</v>
      </c>
      <c r="AK205" s="194"/>
      <c r="AL205" s="194">
        <v>1322</v>
      </c>
      <c r="AM205" s="194">
        <f t="shared" si="111"/>
        <v>0</v>
      </c>
      <c r="AN205" s="194">
        <v>4500</v>
      </c>
      <c r="AO205" s="194"/>
      <c r="AP205" s="194">
        <v>4500</v>
      </c>
      <c r="AQ205" s="194">
        <f t="shared" si="108"/>
        <v>0</v>
      </c>
      <c r="AR205" s="194">
        <f t="shared" si="117"/>
        <v>1250</v>
      </c>
      <c r="AS205" s="194"/>
      <c r="AT205" s="194"/>
      <c r="AU205" s="194">
        <f t="shared" si="86"/>
        <v>1250</v>
      </c>
      <c r="AV205" s="194">
        <v>0</v>
      </c>
      <c r="AW205" s="194"/>
      <c r="AX205" s="194"/>
      <c r="AY205" s="194">
        <f t="shared" si="87"/>
        <v>0</v>
      </c>
      <c r="AZ205" s="194">
        <v>5184</v>
      </c>
      <c r="BA205" s="194">
        <v>5184</v>
      </c>
      <c r="BB205" s="194"/>
      <c r="BC205" s="194">
        <f t="shared" si="88"/>
        <v>0</v>
      </c>
      <c r="BD205" s="194">
        <v>2635</v>
      </c>
      <c r="BE205" s="194">
        <v>2635</v>
      </c>
      <c r="BF205" s="194"/>
      <c r="BG205" s="194">
        <f t="shared" si="89"/>
        <v>0</v>
      </c>
      <c r="BH205" s="194">
        <v>0</v>
      </c>
      <c r="BI205" s="194"/>
      <c r="BJ205" s="194"/>
      <c r="BK205" s="194">
        <f t="shared" si="90"/>
        <v>0</v>
      </c>
      <c r="BL205" s="194">
        <v>0</v>
      </c>
      <c r="BM205" s="194"/>
      <c r="BN205" s="194"/>
      <c r="BO205" s="194">
        <f t="shared" si="91"/>
        <v>0</v>
      </c>
      <c r="BP205" s="194">
        <v>0</v>
      </c>
      <c r="BQ205" s="194"/>
      <c r="BR205" s="194"/>
      <c r="BS205" s="194">
        <f t="shared" si="92"/>
        <v>0</v>
      </c>
      <c r="BT205" s="194">
        <v>109</v>
      </c>
      <c r="BU205" s="194"/>
      <c r="BV205" s="194"/>
      <c r="BW205" s="194">
        <f t="shared" si="93"/>
        <v>109</v>
      </c>
      <c r="BX205" s="194">
        <v>0</v>
      </c>
      <c r="BY205" s="194"/>
      <c r="BZ205" s="194"/>
      <c r="CA205" s="194">
        <f t="shared" si="94"/>
        <v>0</v>
      </c>
      <c r="CB205" s="194">
        <v>0</v>
      </c>
      <c r="CC205" s="194"/>
      <c r="CD205" s="194"/>
      <c r="CE205" s="194">
        <f t="shared" si="95"/>
        <v>0</v>
      </c>
      <c r="CF205" s="194">
        <f t="shared" si="96"/>
        <v>1359</v>
      </c>
      <c r="CG205" s="169">
        <f t="shared" si="97"/>
        <v>15000</v>
      </c>
      <c r="CH205" s="169">
        <f t="shared" si="114"/>
        <v>-13641</v>
      </c>
      <c r="CJ205" s="169">
        <f t="shared" si="112"/>
        <v>7072</v>
      </c>
    </row>
    <row r="206" spans="4:88" hidden="1" x14ac:dyDescent="0.2">
      <c r="D206" s="172">
        <v>2</v>
      </c>
      <c r="E206" s="172">
        <v>1</v>
      </c>
      <c r="F206" s="172">
        <v>1</v>
      </c>
      <c r="G206" s="172">
        <v>2</v>
      </c>
      <c r="H206" s="172">
        <v>3</v>
      </c>
      <c r="I206" s="173">
        <v>39</v>
      </c>
      <c r="J206" s="174" t="str">
        <f>VLOOKUP(CONCATENATE(D206,E206,F206,G206,H206,I206),'01. Administrativa'!$O$36:$P535,2,FALSE)</f>
        <v>Fideicomiso Guerrero Industrial</v>
      </c>
      <c r="K206" s="173"/>
      <c r="L206" s="175">
        <v>3</v>
      </c>
      <c r="M206" s="174" t="str">
        <f>VLOOKUP(CONCATENATE(L206),'02. Finalidad'!$O$3:$P$145,2,FALSE)</f>
        <v>DESARROLLO ECONÓMICO</v>
      </c>
      <c r="N206" s="175">
        <v>9</v>
      </c>
      <c r="O206" s="174" t="str">
        <f>VLOOKUP(CONCATENATE(L206,N206),'02. Finalidad'!$O$3:$P$145,2,FALSE)</f>
        <v>OTRAS INDUSTRIAS Y OTROS ASUNTOS ECONÓMICOS</v>
      </c>
      <c r="P206" s="175">
        <v>2</v>
      </c>
      <c r="Q206" s="174" t="str">
        <f>VLOOKUP(CONCATENATE(L206,N206,P206),'02. Finalidad'!$O$3:$P$145,2,FALSE)</f>
        <v>Otras Industrias</v>
      </c>
      <c r="R206" s="176">
        <v>1</v>
      </c>
      <c r="S206" s="174" t="str">
        <f>VLOOKUP('Presupuesto 2015'!R206,'03. Tipo Gasto'!$A$2:$B$4,2,FALSE)</f>
        <v>GASTO CORRIENTE</v>
      </c>
      <c r="T206" s="177">
        <v>1</v>
      </c>
      <c r="U206" s="174" t="str">
        <f>VLOOKUP('Presupuesto 2015'!T206,'04. Fuente Financiamiento'!$A$2:B$14,2,FALSE)</f>
        <v>Recursos Propios</v>
      </c>
      <c r="V206" s="178">
        <v>1</v>
      </c>
      <c r="W206" s="174" t="str">
        <f>VLOOKUP(CONCATENATE(V206),'06. Clasificación Programática'!$F$3:G$32,2,FALSE)</f>
        <v>SUBSIDIOS: SECTOR SOCIAL Y PRIVADO O ENTIDADES FEDERATIVAS Y MUNICIPIOS</v>
      </c>
      <c r="X206" s="178" t="s">
        <v>576</v>
      </c>
      <c r="Y206" s="174" t="str">
        <f>VLOOKUP(CONCATENATE(V206,X206),'06. Clasificación Programática'!$F$3:G$32,2,FALSE)</f>
        <v>Sujetos a Reglas de Operación</v>
      </c>
      <c r="Z206" s="179">
        <v>2</v>
      </c>
      <c r="AA206" s="174" t="str">
        <f>VLOOKUP('Presupuesto 2015'!Z206,'07. Proyectos de Inversión'!$A$2:$B$11,2,FALSE)</f>
        <v>Gastos de Operación del Ejercicio Fiscal 2015.</v>
      </c>
      <c r="AB206" s="184">
        <v>3</v>
      </c>
      <c r="AC206" s="185">
        <v>7</v>
      </c>
      <c r="AD206" s="184">
        <v>9</v>
      </c>
      <c r="AE206" s="182">
        <v>3</v>
      </c>
      <c r="AF206" s="183" t="str">
        <f t="shared" si="113"/>
        <v>37903</v>
      </c>
      <c r="AG206" s="187" t="str">
        <f>VLOOKUP('Presupuesto 2015'!AF206,'5. COG Guerrero '!$K$2:$L1355,2,FALSE)</f>
        <v>Servicio de Grua</v>
      </c>
      <c r="AH206" s="184"/>
      <c r="AI206" s="188">
        <v>8000</v>
      </c>
      <c r="AJ206" s="193">
        <v>0</v>
      </c>
      <c r="AK206" s="194"/>
      <c r="AL206" s="194"/>
      <c r="AM206" s="194">
        <f t="shared" si="111"/>
        <v>0</v>
      </c>
      <c r="AN206" s="194">
        <v>0</v>
      </c>
      <c r="AO206" s="194"/>
      <c r="AP206" s="194"/>
      <c r="AQ206" s="194">
        <f t="shared" si="108"/>
        <v>0</v>
      </c>
      <c r="AR206" s="194">
        <v>0</v>
      </c>
      <c r="AS206" s="194"/>
      <c r="AT206" s="194"/>
      <c r="AU206" s="194">
        <f t="shared" si="86"/>
        <v>0</v>
      </c>
      <c r="AV206" s="194">
        <v>0</v>
      </c>
      <c r="AW206" s="194"/>
      <c r="AX206" s="194"/>
      <c r="AY206" s="194">
        <f t="shared" si="87"/>
        <v>0</v>
      </c>
      <c r="AZ206" s="194">
        <v>0</v>
      </c>
      <c r="BA206" s="194"/>
      <c r="BB206" s="194"/>
      <c r="BC206" s="194">
        <f t="shared" si="88"/>
        <v>0</v>
      </c>
      <c r="BD206" s="194">
        <v>8000</v>
      </c>
      <c r="BE206" s="194">
        <v>7748</v>
      </c>
      <c r="BF206" s="194"/>
      <c r="BG206" s="194">
        <f t="shared" si="89"/>
        <v>252</v>
      </c>
      <c r="BH206" s="194">
        <v>0</v>
      </c>
      <c r="BI206" s="194"/>
      <c r="BJ206" s="194"/>
      <c r="BK206" s="194">
        <f t="shared" si="90"/>
        <v>0</v>
      </c>
      <c r="BL206" s="194">
        <v>0</v>
      </c>
      <c r="BM206" s="194"/>
      <c r="BN206" s="194"/>
      <c r="BO206" s="194">
        <f t="shared" si="91"/>
        <v>0</v>
      </c>
      <c r="BP206" s="194">
        <v>0</v>
      </c>
      <c r="BQ206" s="194"/>
      <c r="BR206" s="194"/>
      <c r="BS206" s="194">
        <f t="shared" si="92"/>
        <v>0</v>
      </c>
      <c r="BT206" s="194">
        <v>0</v>
      </c>
      <c r="BU206" s="194"/>
      <c r="BV206" s="194"/>
      <c r="BW206" s="194">
        <f t="shared" si="93"/>
        <v>0</v>
      </c>
      <c r="BX206" s="194">
        <v>0</v>
      </c>
      <c r="BY206" s="194"/>
      <c r="BZ206" s="194"/>
      <c r="CA206" s="194">
        <f t="shared" si="94"/>
        <v>0</v>
      </c>
      <c r="CB206" s="194">
        <v>0</v>
      </c>
      <c r="CC206" s="194"/>
      <c r="CD206" s="194"/>
      <c r="CE206" s="194">
        <f t="shared" si="95"/>
        <v>0</v>
      </c>
      <c r="CF206" s="194">
        <f t="shared" si="96"/>
        <v>252</v>
      </c>
      <c r="CG206" s="169">
        <f t="shared" si="97"/>
        <v>8000</v>
      </c>
      <c r="CH206" s="169">
        <f t="shared" si="114"/>
        <v>-7748</v>
      </c>
      <c r="CJ206" s="169">
        <f t="shared" si="112"/>
        <v>0</v>
      </c>
    </row>
    <row r="207" spans="4:88" hidden="1" x14ac:dyDescent="0.2">
      <c r="D207" s="172">
        <v>2</v>
      </c>
      <c r="E207" s="172">
        <v>1</v>
      </c>
      <c r="F207" s="172">
        <v>1</v>
      </c>
      <c r="G207" s="172">
        <v>2</v>
      </c>
      <c r="H207" s="172">
        <v>3</v>
      </c>
      <c r="I207" s="173">
        <v>39</v>
      </c>
      <c r="J207" s="174" t="str">
        <f>VLOOKUP(CONCATENATE(D207,E207,F207,G207,H207,I207),'01. Administrativa'!$O$36:$P536,2,FALSE)</f>
        <v>Fideicomiso Guerrero Industrial</v>
      </c>
      <c r="K207" s="173"/>
      <c r="L207" s="175">
        <v>3</v>
      </c>
      <c r="M207" s="174" t="str">
        <f>VLOOKUP(CONCATENATE(L207),'02. Finalidad'!$O$3:$P$145,2,FALSE)</f>
        <v>DESARROLLO ECONÓMICO</v>
      </c>
      <c r="N207" s="175">
        <v>9</v>
      </c>
      <c r="O207" s="174" t="str">
        <f>VLOOKUP(CONCATENATE(L207,N207),'02. Finalidad'!$O$3:$P$145,2,FALSE)</f>
        <v>OTRAS INDUSTRIAS Y OTROS ASUNTOS ECONÓMICOS</v>
      </c>
      <c r="P207" s="175">
        <v>2</v>
      </c>
      <c r="Q207" s="174" t="str">
        <f>VLOOKUP(CONCATENATE(L207,N207,P207),'02. Finalidad'!$O$3:$P$145,2,FALSE)</f>
        <v>Otras Industrias</v>
      </c>
      <c r="R207" s="176">
        <v>1</v>
      </c>
      <c r="S207" s="174" t="str">
        <f>VLOOKUP('Presupuesto 2015'!R207,'03. Tipo Gasto'!$A$2:$B$4,2,FALSE)</f>
        <v>GASTO CORRIENTE</v>
      </c>
      <c r="T207" s="177">
        <v>1</v>
      </c>
      <c r="U207" s="174" t="str">
        <f>VLOOKUP('Presupuesto 2015'!T207,'04. Fuente Financiamiento'!$A$2:B$14,2,FALSE)</f>
        <v>Recursos Propios</v>
      </c>
      <c r="V207" s="178">
        <v>1</v>
      </c>
      <c r="W207" s="174" t="str">
        <f>VLOOKUP(CONCATENATE(V207),'06. Clasificación Programática'!$F$3:G$32,2,FALSE)</f>
        <v>SUBSIDIOS: SECTOR SOCIAL Y PRIVADO O ENTIDADES FEDERATIVAS Y MUNICIPIOS</v>
      </c>
      <c r="X207" s="178" t="s">
        <v>576</v>
      </c>
      <c r="Y207" s="174" t="str">
        <f>VLOOKUP(CONCATENATE(V207,X207),'06. Clasificación Programática'!$F$3:G$32,2,FALSE)</f>
        <v>Sujetos a Reglas de Operación</v>
      </c>
      <c r="Z207" s="179">
        <v>2</v>
      </c>
      <c r="AA207" s="174" t="str">
        <f>VLOOKUP('Presupuesto 2015'!Z207,'07. Proyectos de Inversión'!$A$2:$B$11,2,FALSE)</f>
        <v>Gastos de Operación del Ejercicio Fiscal 2015.</v>
      </c>
      <c r="AB207" s="184">
        <v>3</v>
      </c>
      <c r="AC207" s="185">
        <v>9</v>
      </c>
      <c r="AD207" s="184">
        <v>2</v>
      </c>
      <c r="AE207" s="182">
        <v>1</v>
      </c>
      <c r="AF207" s="183" t="str">
        <f t="shared" si="113"/>
        <v>39201</v>
      </c>
      <c r="AG207" s="187" t="str">
        <f>VLOOKUP('Presupuesto 2015'!AF207,'5. COG Guerrero '!$K$2:$L1357,2,FALSE)</f>
        <v>Provisión fiduiciaria tenencia vehicular</v>
      </c>
      <c r="AH207" s="184"/>
      <c r="AI207" s="188">
        <v>118000</v>
      </c>
      <c r="AJ207" s="193">
        <v>0</v>
      </c>
      <c r="AK207" s="194"/>
      <c r="AL207" s="194"/>
      <c r="AM207" s="194">
        <f t="shared" si="111"/>
        <v>0</v>
      </c>
      <c r="AN207" s="194">
        <f t="shared" si="116"/>
        <v>9833.3333333333339</v>
      </c>
      <c r="AO207" s="194"/>
      <c r="AP207" s="194"/>
      <c r="AQ207" s="194">
        <f t="shared" si="108"/>
        <v>9833.3333333333339</v>
      </c>
      <c r="AR207" s="194">
        <v>19666.66</v>
      </c>
      <c r="AS207" s="194"/>
      <c r="AT207" s="194">
        <v>19057</v>
      </c>
      <c r="AU207" s="194">
        <f t="shared" ref="AU207:AU216" si="127">AR207-AS207-AT207</f>
        <v>609.65999999999985</v>
      </c>
      <c r="AV207" s="194">
        <f t="shared" si="118"/>
        <v>9833.3333333333339</v>
      </c>
      <c r="AW207" s="194"/>
      <c r="AX207" s="194"/>
      <c r="AY207" s="194">
        <f t="shared" ref="AY207:AY216" si="128">AV207-AW207-AX207</f>
        <v>9833.3333333333339</v>
      </c>
      <c r="AZ207" s="194">
        <f t="shared" si="119"/>
        <v>9833.3333333333339</v>
      </c>
      <c r="BA207" s="194"/>
      <c r="BB207" s="194"/>
      <c r="BC207" s="194">
        <f t="shared" ref="BC207:BC216" si="129">AZ207-BA207-BB207</f>
        <v>9833.3333333333339</v>
      </c>
      <c r="BD207" s="194">
        <f t="shared" si="120"/>
        <v>9833.3333333333339</v>
      </c>
      <c r="BE207" s="194"/>
      <c r="BF207" s="194"/>
      <c r="BG207" s="194">
        <f t="shared" ref="BG207:BG216" si="130">BD207-BE207-BF207</f>
        <v>9833.3333333333339</v>
      </c>
      <c r="BH207" s="194">
        <f t="shared" si="121"/>
        <v>9833.3333333333339</v>
      </c>
      <c r="BI207" s="194"/>
      <c r="BJ207" s="194"/>
      <c r="BK207" s="194">
        <f t="shared" ref="BK207:BK216" si="131">BH207-BI207-BJ207</f>
        <v>9833.3333333333339</v>
      </c>
      <c r="BL207" s="194">
        <f t="shared" si="122"/>
        <v>9833.3333333333339</v>
      </c>
      <c r="BM207" s="194"/>
      <c r="BN207" s="194"/>
      <c r="BO207" s="194">
        <f t="shared" ref="BO207:BO216" si="132">BL207-BM207-BN207</f>
        <v>9833.3333333333339</v>
      </c>
      <c r="BP207" s="194">
        <f t="shared" si="123"/>
        <v>9833.3333333333339</v>
      </c>
      <c r="BQ207" s="194"/>
      <c r="BR207" s="194"/>
      <c r="BS207" s="194">
        <f t="shared" ref="BS207:BS216" si="133">BP207-BQ207-BR207</f>
        <v>9833.3333333333339</v>
      </c>
      <c r="BT207" s="194">
        <f t="shared" si="124"/>
        <v>9833.3333333333339</v>
      </c>
      <c r="BU207" s="194"/>
      <c r="BV207" s="194"/>
      <c r="BW207" s="194">
        <f t="shared" ref="BW207:BW216" si="134">BT207-BU207-BV207</f>
        <v>9833.3333333333339</v>
      </c>
      <c r="BX207" s="194">
        <f t="shared" si="125"/>
        <v>9833.3333333333339</v>
      </c>
      <c r="BY207" s="194"/>
      <c r="BZ207" s="194"/>
      <c r="CA207" s="194">
        <f t="shared" ref="CA207:CA216" si="135">BX207-BY207-BZ207</f>
        <v>9833.3333333333339</v>
      </c>
      <c r="CB207" s="194">
        <f t="shared" si="126"/>
        <v>9833.3333333333339</v>
      </c>
      <c r="CC207" s="194"/>
      <c r="CD207" s="194"/>
      <c r="CE207" s="194">
        <f t="shared" ref="CE207:CE216" si="136">CB207-CC207-CD207</f>
        <v>9833.3333333333339</v>
      </c>
      <c r="CF207" s="194">
        <f t="shared" ref="CF207:CF216" si="137">AM207+AQ207+AU207+AY207+BC207+BG207+BK207+BO207+BS207+BW207+CA207+CE207</f>
        <v>98942.993333333332</v>
      </c>
      <c r="CG207" s="169">
        <f t="shared" si="97"/>
        <v>117999.99333333332</v>
      </c>
      <c r="CH207" s="169">
        <f t="shared" ref="CH207:CH214" si="138">CF207-CG207</f>
        <v>-19056.999999999985</v>
      </c>
      <c r="CJ207" s="169">
        <f t="shared" si="112"/>
        <v>39333.326666666668</v>
      </c>
    </row>
    <row r="208" spans="4:88" hidden="1" x14ac:dyDescent="0.2">
      <c r="D208" s="172">
        <v>2</v>
      </c>
      <c r="E208" s="172">
        <v>1</v>
      </c>
      <c r="F208" s="172">
        <v>1</v>
      </c>
      <c r="G208" s="172">
        <v>2</v>
      </c>
      <c r="H208" s="172">
        <v>3</v>
      </c>
      <c r="I208" s="173">
        <v>39</v>
      </c>
      <c r="J208" s="174"/>
      <c r="K208" s="173"/>
      <c r="L208" s="175">
        <v>3</v>
      </c>
      <c r="M208" s="174"/>
      <c r="N208" s="175">
        <v>9</v>
      </c>
      <c r="O208" s="174"/>
      <c r="P208" s="175">
        <v>2</v>
      </c>
      <c r="Q208" s="174"/>
      <c r="R208" s="176">
        <v>1</v>
      </c>
      <c r="S208" s="174"/>
      <c r="T208" s="177">
        <v>1</v>
      </c>
      <c r="U208" s="174"/>
      <c r="V208" s="178">
        <v>1</v>
      </c>
      <c r="W208" s="174"/>
      <c r="X208" s="178" t="s">
        <v>576</v>
      </c>
      <c r="Y208" s="174"/>
      <c r="Z208" s="179">
        <v>2</v>
      </c>
      <c r="AA208" s="174"/>
      <c r="AB208" s="184">
        <v>3</v>
      </c>
      <c r="AC208" s="185">
        <v>9</v>
      </c>
      <c r="AD208" s="184">
        <v>5</v>
      </c>
      <c r="AE208" s="182">
        <v>2</v>
      </c>
      <c r="AF208" s="183" t="str">
        <f t="shared" si="113"/>
        <v>39502</v>
      </c>
      <c r="AG208" s="187" t="str">
        <f>VLOOKUP('Presupuesto 2015'!AF208,'5. COG Guerrero '!$K$2:$L1358,2,FALSE)</f>
        <v>Recargos y Actualizaciones</v>
      </c>
      <c r="AH208" s="184"/>
      <c r="AI208" s="188">
        <v>50000</v>
      </c>
      <c r="AJ208" s="193">
        <v>0</v>
      </c>
      <c r="AK208" s="194"/>
      <c r="AL208" s="194"/>
      <c r="AM208" s="194">
        <f t="shared" si="111"/>
        <v>0</v>
      </c>
      <c r="AN208" s="194">
        <v>0</v>
      </c>
      <c r="AO208" s="194"/>
      <c r="AP208" s="194"/>
      <c r="AQ208" s="194">
        <f t="shared" si="108"/>
        <v>0</v>
      </c>
      <c r="AR208" s="194">
        <v>0</v>
      </c>
      <c r="AS208" s="194"/>
      <c r="AT208" s="194"/>
      <c r="AU208" s="194">
        <f t="shared" si="127"/>
        <v>0</v>
      </c>
      <c r="AV208" s="194">
        <v>0</v>
      </c>
      <c r="AW208" s="194"/>
      <c r="AX208" s="194"/>
      <c r="AY208" s="194">
        <f t="shared" si="128"/>
        <v>0</v>
      </c>
      <c r="AZ208" s="194">
        <v>25508.02</v>
      </c>
      <c r="BA208" s="194"/>
      <c r="BB208" s="194">
        <v>25508</v>
      </c>
      <c r="BC208" s="194">
        <f t="shared" si="129"/>
        <v>2.0000000000436557E-2</v>
      </c>
      <c r="BD208" s="194">
        <v>0</v>
      </c>
      <c r="BE208" s="194"/>
      <c r="BF208" s="194"/>
      <c r="BG208" s="194">
        <f t="shared" si="130"/>
        <v>0</v>
      </c>
      <c r="BH208" s="194">
        <v>3658.67</v>
      </c>
      <c r="BI208" s="194"/>
      <c r="BJ208" s="194"/>
      <c r="BK208" s="194">
        <f t="shared" si="131"/>
        <v>3658.67</v>
      </c>
      <c r="BL208" s="194">
        <f t="shared" si="122"/>
        <v>4166.666666666667</v>
      </c>
      <c r="BM208" s="194"/>
      <c r="BN208" s="194"/>
      <c r="BO208" s="194">
        <f t="shared" si="132"/>
        <v>4166.666666666667</v>
      </c>
      <c r="BP208" s="194">
        <f t="shared" si="123"/>
        <v>4166.666666666667</v>
      </c>
      <c r="BQ208" s="194"/>
      <c r="BR208" s="194"/>
      <c r="BS208" s="194">
        <f t="shared" si="133"/>
        <v>4166.666666666667</v>
      </c>
      <c r="BT208" s="194">
        <f t="shared" si="124"/>
        <v>4166.666666666667</v>
      </c>
      <c r="BU208" s="194"/>
      <c r="BV208" s="194"/>
      <c r="BW208" s="194">
        <f t="shared" si="134"/>
        <v>4166.666666666667</v>
      </c>
      <c r="BX208" s="194">
        <f t="shared" si="125"/>
        <v>4166.666666666667</v>
      </c>
      <c r="BY208" s="194"/>
      <c r="BZ208" s="194"/>
      <c r="CA208" s="194">
        <f t="shared" si="135"/>
        <v>4166.666666666667</v>
      </c>
      <c r="CB208" s="194">
        <f t="shared" si="126"/>
        <v>4166.666666666667</v>
      </c>
      <c r="CC208" s="194"/>
      <c r="CD208" s="194"/>
      <c r="CE208" s="194">
        <f t="shared" si="136"/>
        <v>4166.666666666667</v>
      </c>
      <c r="CF208" s="194">
        <f t="shared" si="137"/>
        <v>24492.023333333338</v>
      </c>
      <c r="CG208" s="169">
        <f t="shared" si="97"/>
        <v>50000.023333333324</v>
      </c>
      <c r="CH208" s="169">
        <f t="shared" si="138"/>
        <v>-25507.999999999985</v>
      </c>
      <c r="CJ208" s="169">
        <f t="shared" si="112"/>
        <v>0</v>
      </c>
    </row>
    <row r="209" spans="4:88" hidden="1" x14ac:dyDescent="0.2">
      <c r="D209" s="172">
        <v>2</v>
      </c>
      <c r="E209" s="172">
        <v>1</v>
      </c>
      <c r="F209" s="172">
        <v>1</v>
      </c>
      <c r="G209" s="172">
        <v>2</v>
      </c>
      <c r="H209" s="172">
        <v>3</v>
      </c>
      <c r="I209" s="173">
        <v>39</v>
      </c>
      <c r="J209" s="174" t="str">
        <f>VLOOKUP(CONCATENATE(D209,E209,F209,G209,H209,I209),'01. Administrativa'!$O$36:$P531,2,FALSE)</f>
        <v>Fideicomiso Guerrero Industrial</v>
      </c>
      <c r="K209" s="173"/>
      <c r="L209" s="175">
        <v>3</v>
      </c>
      <c r="M209" s="174" t="str">
        <f>VLOOKUP(CONCATENATE(L209),'02. Finalidad'!$O$3:$P$145,2,FALSE)</f>
        <v>DESARROLLO ECONÓMICO</v>
      </c>
      <c r="N209" s="175">
        <v>9</v>
      </c>
      <c r="O209" s="174" t="str">
        <f>VLOOKUP(CONCATENATE(L209,N209),'02. Finalidad'!$O$3:$P$145,2,FALSE)</f>
        <v>OTRAS INDUSTRIAS Y OTROS ASUNTOS ECONÓMICOS</v>
      </c>
      <c r="P209" s="175">
        <v>2</v>
      </c>
      <c r="Q209" s="174" t="str">
        <f>VLOOKUP(CONCATENATE(L209,N209,P209),'02. Finalidad'!$O$3:$P$145,2,FALSE)</f>
        <v>Otras Industrias</v>
      </c>
      <c r="R209" s="176">
        <v>1</v>
      </c>
      <c r="S209" s="174" t="str">
        <f>VLOOKUP('Presupuesto 2015'!R209,'03. Tipo Gasto'!$A$2:$B$4,2,FALSE)</f>
        <v>GASTO CORRIENTE</v>
      </c>
      <c r="T209" s="177">
        <v>1</v>
      </c>
      <c r="U209" s="174" t="str">
        <f>VLOOKUP('Presupuesto 2015'!T209,'04. Fuente Financiamiento'!$A$2:B$14,2,FALSE)</f>
        <v>Recursos Propios</v>
      </c>
      <c r="V209" s="178">
        <v>1</v>
      </c>
      <c r="W209" s="174" t="str">
        <f>VLOOKUP(CONCATENATE(V209),'06. Clasificación Programática'!$F$3:G$32,2,FALSE)</f>
        <v>SUBSIDIOS: SECTOR SOCIAL Y PRIVADO O ENTIDADES FEDERATIVAS Y MUNICIPIOS</v>
      </c>
      <c r="X209" s="178" t="s">
        <v>576</v>
      </c>
      <c r="Y209" s="174" t="str">
        <f>VLOOKUP(CONCATENATE(V209,X209),'06. Clasificación Programática'!$F$3:G$32,2,FALSE)</f>
        <v>Sujetos a Reglas de Operación</v>
      </c>
      <c r="Z209" s="179">
        <v>2</v>
      </c>
      <c r="AA209" s="174" t="str">
        <f>VLOOKUP('Presupuesto 2015'!Z209,'07. Proyectos de Inversión'!$A$2:$B$11,2,FALSE)</f>
        <v>Gastos de Operación del Ejercicio Fiscal 2015.</v>
      </c>
      <c r="AB209" s="184">
        <v>5</v>
      </c>
      <c r="AC209" s="185">
        <v>6</v>
      </c>
      <c r="AD209" s="184">
        <v>2</v>
      </c>
      <c r="AE209" s="182">
        <v>1</v>
      </c>
      <c r="AF209" s="183" t="str">
        <f t="shared" si="113"/>
        <v>56201</v>
      </c>
      <c r="AG209" s="187" t="str">
        <f>VLOOKUP('Presupuesto 2015'!AF209,'5. COG Guerrero '!$K$2:$L1358,2,FALSE)</f>
        <v>Maquinaria y equipo industrial</v>
      </c>
      <c r="AH209" s="184"/>
      <c r="AI209" s="188">
        <v>9500</v>
      </c>
      <c r="AJ209" s="193">
        <f t="shared" si="115"/>
        <v>791.66666666666663</v>
      </c>
      <c r="AK209" s="194"/>
      <c r="AL209" s="194"/>
      <c r="AM209" s="194">
        <f t="shared" si="111"/>
        <v>791.66666666666663</v>
      </c>
      <c r="AN209" s="194">
        <f t="shared" si="116"/>
        <v>791.66666666666663</v>
      </c>
      <c r="AO209" s="194"/>
      <c r="AP209" s="194"/>
      <c r="AQ209" s="194">
        <f t="shared" si="108"/>
        <v>791.66666666666663</v>
      </c>
      <c r="AR209" s="194">
        <f t="shared" si="117"/>
        <v>791.66666666666663</v>
      </c>
      <c r="AS209" s="194"/>
      <c r="AT209" s="194"/>
      <c r="AU209" s="194">
        <f t="shared" si="127"/>
        <v>791.66666666666663</v>
      </c>
      <c r="AV209" s="194">
        <f t="shared" si="118"/>
        <v>791.66666666666663</v>
      </c>
      <c r="AW209" s="194"/>
      <c r="AX209" s="194"/>
      <c r="AY209" s="194">
        <f t="shared" si="128"/>
        <v>791.66666666666663</v>
      </c>
      <c r="AZ209" s="194">
        <f t="shared" si="119"/>
        <v>791.66666666666663</v>
      </c>
      <c r="BA209" s="194"/>
      <c r="BB209" s="194"/>
      <c r="BC209" s="194">
        <f t="shared" si="129"/>
        <v>791.66666666666663</v>
      </c>
      <c r="BD209" s="194">
        <f t="shared" si="120"/>
        <v>791.66666666666663</v>
      </c>
      <c r="BE209" s="194"/>
      <c r="BF209" s="194"/>
      <c r="BG209" s="194">
        <f t="shared" si="130"/>
        <v>791.66666666666663</v>
      </c>
      <c r="BH209" s="194">
        <f t="shared" si="121"/>
        <v>791.66666666666663</v>
      </c>
      <c r="BI209" s="194"/>
      <c r="BJ209" s="194"/>
      <c r="BK209" s="194">
        <f t="shared" si="131"/>
        <v>791.66666666666663</v>
      </c>
      <c r="BL209" s="194">
        <f t="shared" si="122"/>
        <v>791.66666666666663</v>
      </c>
      <c r="BM209" s="194"/>
      <c r="BN209" s="194"/>
      <c r="BO209" s="194">
        <f t="shared" si="132"/>
        <v>791.66666666666663</v>
      </c>
      <c r="BP209" s="194">
        <f t="shared" si="123"/>
        <v>791.66666666666663</v>
      </c>
      <c r="BQ209" s="194"/>
      <c r="BR209" s="194"/>
      <c r="BS209" s="194">
        <f t="shared" si="133"/>
        <v>791.66666666666663</v>
      </c>
      <c r="BT209" s="194">
        <f t="shared" si="124"/>
        <v>791.66666666666663</v>
      </c>
      <c r="BU209" s="194"/>
      <c r="BV209" s="194"/>
      <c r="BW209" s="194">
        <f t="shared" si="134"/>
        <v>791.66666666666663</v>
      </c>
      <c r="BX209" s="194">
        <f t="shared" si="125"/>
        <v>791.66666666666663</v>
      </c>
      <c r="BY209" s="194"/>
      <c r="BZ209" s="194"/>
      <c r="CA209" s="194">
        <f t="shared" si="135"/>
        <v>791.66666666666663</v>
      </c>
      <c r="CB209" s="194">
        <f t="shared" si="126"/>
        <v>791.66666666666663</v>
      </c>
      <c r="CC209" s="194"/>
      <c r="CD209" s="194"/>
      <c r="CE209" s="194">
        <f t="shared" si="136"/>
        <v>791.66666666666663</v>
      </c>
      <c r="CF209" s="194">
        <f t="shared" si="137"/>
        <v>9500</v>
      </c>
      <c r="CG209" s="169">
        <f t="shared" ref="CG209:CG216" si="139">AJ209+AN209+AR209+AV209+AZ209+BD209+BH209+BL209+BP209+BT209+BX209+CB209</f>
        <v>9500</v>
      </c>
      <c r="CH209" s="169">
        <f t="shared" si="138"/>
        <v>0</v>
      </c>
      <c r="CJ209" s="169">
        <f t="shared" si="112"/>
        <v>3166.6666666666665</v>
      </c>
    </row>
    <row r="210" spans="4:88" hidden="1" x14ac:dyDescent="0.2">
      <c r="D210" s="172">
        <v>2</v>
      </c>
      <c r="E210" s="172">
        <v>1</v>
      </c>
      <c r="F210" s="172">
        <v>1</v>
      </c>
      <c r="G210" s="172">
        <v>2</v>
      </c>
      <c r="H210" s="172">
        <v>3</v>
      </c>
      <c r="I210" s="173">
        <v>39</v>
      </c>
      <c r="J210" s="174" t="str">
        <f>VLOOKUP(CONCATENATE(D210,E210,F210,G210,H210,I210),'01. Administrativa'!$O$36:$P532,2,FALSE)</f>
        <v>Fideicomiso Guerrero Industrial</v>
      </c>
      <c r="K210" s="173"/>
      <c r="L210" s="175">
        <v>3</v>
      </c>
      <c r="M210" s="174" t="str">
        <f>VLOOKUP(CONCATENATE(L210),'02. Finalidad'!$O$3:$P$145,2,FALSE)</f>
        <v>DESARROLLO ECONÓMICO</v>
      </c>
      <c r="N210" s="175">
        <v>9</v>
      </c>
      <c r="O210" s="174" t="str">
        <f>VLOOKUP(CONCATENATE(L210,N210),'02. Finalidad'!$O$3:$P$145,2,FALSE)</f>
        <v>OTRAS INDUSTRIAS Y OTROS ASUNTOS ECONÓMICOS</v>
      </c>
      <c r="P210" s="175">
        <v>2</v>
      </c>
      <c r="Q210" s="174" t="str">
        <f>VLOOKUP(CONCATENATE(L210,N210,P210),'02. Finalidad'!$O$3:$P$145,2,FALSE)</f>
        <v>Otras Industrias</v>
      </c>
      <c r="R210" s="176">
        <v>1</v>
      </c>
      <c r="S210" s="174" t="str">
        <f>VLOOKUP('Presupuesto 2015'!R210,'03. Tipo Gasto'!$A$2:$B$4,2,FALSE)</f>
        <v>GASTO CORRIENTE</v>
      </c>
      <c r="T210" s="177">
        <v>1</v>
      </c>
      <c r="U210" s="174" t="str">
        <f>VLOOKUP('Presupuesto 2015'!T210,'04. Fuente Financiamiento'!$A$2:B$14,2,FALSE)</f>
        <v>Recursos Propios</v>
      </c>
      <c r="V210" s="178">
        <v>1</v>
      </c>
      <c r="W210" s="174" t="str">
        <f>VLOOKUP(CONCATENATE(V210),'06. Clasificación Programática'!$F$3:G$32,2,FALSE)</f>
        <v>SUBSIDIOS: SECTOR SOCIAL Y PRIVADO O ENTIDADES FEDERATIVAS Y MUNICIPIOS</v>
      </c>
      <c r="X210" s="178" t="s">
        <v>576</v>
      </c>
      <c r="Y210" s="174" t="str">
        <f>VLOOKUP(CONCATENATE(V210,X210),'06. Clasificación Programática'!$F$3:G$32,2,FALSE)</f>
        <v>Sujetos a Reglas de Operación</v>
      </c>
      <c r="Z210" s="179">
        <v>2</v>
      </c>
      <c r="AA210" s="174" t="str">
        <f>VLOOKUP('Presupuesto 2015'!Z210,'07. Proyectos de Inversión'!$A$2:$B$11,2,FALSE)</f>
        <v>Gastos de Operación del Ejercicio Fiscal 2015.</v>
      </c>
      <c r="AB210" s="184">
        <v>5</v>
      </c>
      <c r="AC210" s="185">
        <v>2</v>
      </c>
      <c r="AD210" s="184">
        <v>3</v>
      </c>
      <c r="AE210" s="182">
        <v>1</v>
      </c>
      <c r="AF210" s="183" t="str">
        <f t="shared" si="113"/>
        <v>52301</v>
      </c>
      <c r="AG210" s="187" t="str">
        <f>VLOOKUP('Presupuesto 2015'!AF210,'5. COG Guerrero '!$K$2:$L1359,2,FALSE)</f>
        <v>Cámaras fotográficas y de video</v>
      </c>
      <c r="AH210" s="184"/>
      <c r="AI210" s="188">
        <v>27000</v>
      </c>
      <c r="AJ210" s="193">
        <f t="shared" si="115"/>
        <v>2250</v>
      </c>
      <c r="AK210" s="194"/>
      <c r="AL210" s="194"/>
      <c r="AM210" s="194">
        <f t="shared" si="111"/>
        <v>2250</v>
      </c>
      <c r="AN210" s="194">
        <f t="shared" si="116"/>
        <v>2250</v>
      </c>
      <c r="AO210" s="194"/>
      <c r="AP210" s="194"/>
      <c r="AQ210" s="194">
        <f t="shared" si="108"/>
        <v>2250</v>
      </c>
      <c r="AR210" s="194">
        <f t="shared" si="117"/>
        <v>2250</v>
      </c>
      <c r="AS210" s="194"/>
      <c r="AT210" s="194"/>
      <c r="AU210" s="194">
        <f t="shared" si="127"/>
        <v>2250</v>
      </c>
      <c r="AV210" s="194">
        <f t="shared" si="118"/>
        <v>2250</v>
      </c>
      <c r="AW210" s="194"/>
      <c r="AX210" s="194"/>
      <c r="AY210" s="194">
        <f t="shared" si="128"/>
        <v>2250</v>
      </c>
      <c r="AZ210" s="194">
        <f t="shared" si="119"/>
        <v>2250</v>
      </c>
      <c r="BA210" s="194"/>
      <c r="BB210" s="194"/>
      <c r="BC210" s="194">
        <f t="shared" si="129"/>
        <v>2250</v>
      </c>
      <c r="BD210" s="194">
        <f t="shared" si="120"/>
        <v>2250</v>
      </c>
      <c r="BE210" s="194"/>
      <c r="BF210" s="194"/>
      <c r="BG210" s="194">
        <f t="shared" si="130"/>
        <v>2250</v>
      </c>
      <c r="BH210" s="194">
        <f t="shared" si="121"/>
        <v>2250</v>
      </c>
      <c r="BI210" s="194"/>
      <c r="BJ210" s="194"/>
      <c r="BK210" s="194">
        <f t="shared" si="131"/>
        <v>2250</v>
      </c>
      <c r="BL210" s="194">
        <f t="shared" si="122"/>
        <v>2250</v>
      </c>
      <c r="BM210" s="194"/>
      <c r="BN210" s="194"/>
      <c r="BO210" s="194">
        <f t="shared" si="132"/>
        <v>2250</v>
      </c>
      <c r="BP210" s="194">
        <f t="shared" si="123"/>
        <v>2250</v>
      </c>
      <c r="BQ210" s="194"/>
      <c r="BR210" s="194"/>
      <c r="BS210" s="194">
        <f t="shared" si="133"/>
        <v>2250</v>
      </c>
      <c r="BT210" s="194">
        <f t="shared" si="124"/>
        <v>2250</v>
      </c>
      <c r="BU210" s="194"/>
      <c r="BV210" s="194"/>
      <c r="BW210" s="194">
        <f t="shared" si="134"/>
        <v>2250</v>
      </c>
      <c r="BX210" s="194">
        <f t="shared" si="125"/>
        <v>2250</v>
      </c>
      <c r="BY210" s="194"/>
      <c r="BZ210" s="194"/>
      <c r="CA210" s="194">
        <f t="shared" si="135"/>
        <v>2250</v>
      </c>
      <c r="CB210" s="194">
        <f t="shared" si="126"/>
        <v>2250</v>
      </c>
      <c r="CC210" s="194"/>
      <c r="CD210" s="194"/>
      <c r="CE210" s="194">
        <f t="shared" si="136"/>
        <v>2250</v>
      </c>
      <c r="CF210" s="194">
        <f t="shared" si="137"/>
        <v>27000</v>
      </c>
      <c r="CG210" s="169">
        <f t="shared" si="139"/>
        <v>27000</v>
      </c>
      <c r="CH210" s="169">
        <f t="shared" si="138"/>
        <v>0</v>
      </c>
      <c r="CJ210" s="169">
        <f t="shared" si="112"/>
        <v>9000</v>
      </c>
    </row>
    <row r="211" spans="4:88" hidden="1" x14ac:dyDescent="0.2">
      <c r="D211" s="172">
        <v>2</v>
      </c>
      <c r="E211" s="172">
        <v>1</v>
      </c>
      <c r="F211" s="172">
        <v>1</v>
      </c>
      <c r="G211" s="172">
        <v>2</v>
      </c>
      <c r="H211" s="172">
        <v>3</v>
      </c>
      <c r="I211" s="173">
        <v>39</v>
      </c>
      <c r="J211" s="174" t="str">
        <f>VLOOKUP(CONCATENATE(D211,E211,F211,G211,H211,I211),'01. Administrativa'!$O$36:$P533,2,FALSE)</f>
        <v>Fideicomiso Guerrero Industrial</v>
      </c>
      <c r="K211" s="173"/>
      <c r="L211" s="175">
        <v>3</v>
      </c>
      <c r="M211" s="174" t="str">
        <f>VLOOKUP(CONCATENATE(L211),'02. Finalidad'!$O$3:$P$145,2,FALSE)</f>
        <v>DESARROLLO ECONÓMICO</v>
      </c>
      <c r="N211" s="175">
        <v>9</v>
      </c>
      <c r="O211" s="174" t="str">
        <f>VLOOKUP(CONCATENATE(L211,N211),'02. Finalidad'!$O$3:$P$145,2,FALSE)</f>
        <v>OTRAS INDUSTRIAS Y OTROS ASUNTOS ECONÓMICOS</v>
      </c>
      <c r="P211" s="175">
        <v>2</v>
      </c>
      <c r="Q211" s="174" t="str">
        <f>VLOOKUP(CONCATENATE(L211,N211,P211),'02. Finalidad'!$O$3:$P$145,2,FALSE)</f>
        <v>Otras Industrias</v>
      </c>
      <c r="R211" s="176">
        <v>1</v>
      </c>
      <c r="S211" s="174" t="str">
        <f>VLOOKUP('Presupuesto 2015'!R211,'03. Tipo Gasto'!$A$2:$B$4,2,FALSE)</f>
        <v>GASTO CORRIENTE</v>
      </c>
      <c r="T211" s="177">
        <v>1</v>
      </c>
      <c r="U211" s="174" t="str">
        <f>VLOOKUP('Presupuesto 2015'!T211,'04. Fuente Financiamiento'!$A$2:B$14,2,FALSE)</f>
        <v>Recursos Propios</v>
      </c>
      <c r="V211" s="178">
        <v>1</v>
      </c>
      <c r="W211" s="174" t="str">
        <f>VLOOKUP(CONCATENATE(V211),'06. Clasificación Programática'!$F$3:G$32,2,FALSE)</f>
        <v>SUBSIDIOS: SECTOR SOCIAL Y PRIVADO O ENTIDADES FEDERATIVAS Y MUNICIPIOS</v>
      </c>
      <c r="X211" s="178" t="s">
        <v>576</v>
      </c>
      <c r="Y211" s="174" t="str">
        <f>VLOOKUP(CONCATENATE(V211,X211),'06. Clasificación Programática'!$F$3:G$32,2,FALSE)</f>
        <v>Sujetos a Reglas de Operación</v>
      </c>
      <c r="Z211" s="179">
        <v>2</v>
      </c>
      <c r="AA211" s="174" t="str">
        <f>VLOOKUP('Presupuesto 2015'!Z211,'07. Proyectos de Inversión'!$A$2:$B$11,2,FALSE)</f>
        <v>Gastos de Operación del Ejercicio Fiscal 2015.</v>
      </c>
      <c r="AB211" s="184">
        <v>5</v>
      </c>
      <c r="AC211" s="185">
        <v>1</v>
      </c>
      <c r="AD211" s="184">
        <v>1</v>
      </c>
      <c r="AE211" s="182">
        <v>1</v>
      </c>
      <c r="AF211" s="183" t="str">
        <f t="shared" si="113"/>
        <v>51101</v>
      </c>
      <c r="AG211" s="187" t="str">
        <f>VLOOKUP('Presupuesto 2015'!AF211,'5. COG Guerrero '!$K$2:$L1360,2,FALSE)</f>
        <v>Mobiliario</v>
      </c>
      <c r="AH211" s="184"/>
      <c r="AI211" s="188">
        <v>72500</v>
      </c>
      <c r="AJ211" s="193">
        <f t="shared" si="115"/>
        <v>6041.666666666667</v>
      </c>
      <c r="AK211" s="194"/>
      <c r="AL211" s="194"/>
      <c r="AM211" s="194">
        <f t="shared" si="111"/>
        <v>6041.666666666667</v>
      </c>
      <c r="AN211" s="194">
        <f t="shared" si="116"/>
        <v>6041.666666666667</v>
      </c>
      <c r="AO211" s="194"/>
      <c r="AP211" s="194"/>
      <c r="AQ211" s="194">
        <f t="shared" si="108"/>
        <v>6041.666666666667</v>
      </c>
      <c r="AR211" s="194">
        <f t="shared" si="117"/>
        <v>6041.666666666667</v>
      </c>
      <c r="AS211" s="194"/>
      <c r="AT211" s="194"/>
      <c r="AU211" s="194">
        <f t="shared" si="127"/>
        <v>6041.666666666667</v>
      </c>
      <c r="AV211" s="194">
        <f t="shared" si="118"/>
        <v>6041.666666666667</v>
      </c>
      <c r="AW211" s="194"/>
      <c r="AX211" s="194"/>
      <c r="AY211" s="194">
        <f t="shared" si="128"/>
        <v>6041.666666666667</v>
      </c>
      <c r="AZ211" s="194">
        <f t="shared" si="119"/>
        <v>6041.666666666667</v>
      </c>
      <c r="BA211" s="194"/>
      <c r="BB211" s="194"/>
      <c r="BC211" s="194">
        <f t="shared" si="129"/>
        <v>6041.666666666667</v>
      </c>
      <c r="BD211" s="194">
        <f t="shared" si="120"/>
        <v>6041.666666666667</v>
      </c>
      <c r="BE211" s="194"/>
      <c r="BF211" s="194"/>
      <c r="BG211" s="194">
        <f t="shared" si="130"/>
        <v>6041.666666666667</v>
      </c>
      <c r="BH211" s="194">
        <f t="shared" si="121"/>
        <v>6041.666666666667</v>
      </c>
      <c r="BI211" s="194"/>
      <c r="BJ211" s="194"/>
      <c r="BK211" s="194">
        <f t="shared" si="131"/>
        <v>6041.666666666667</v>
      </c>
      <c r="BL211" s="194">
        <f t="shared" si="122"/>
        <v>6041.666666666667</v>
      </c>
      <c r="BM211" s="194"/>
      <c r="BN211" s="194"/>
      <c r="BO211" s="194">
        <f t="shared" si="132"/>
        <v>6041.666666666667</v>
      </c>
      <c r="BP211" s="194">
        <f t="shared" si="123"/>
        <v>6041.666666666667</v>
      </c>
      <c r="BQ211" s="194"/>
      <c r="BR211" s="194"/>
      <c r="BS211" s="194">
        <f t="shared" si="133"/>
        <v>6041.666666666667</v>
      </c>
      <c r="BT211" s="194">
        <f t="shared" si="124"/>
        <v>6041.666666666667</v>
      </c>
      <c r="BU211" s="194"/>
      <c r="BV211" s="194"/>
      <c r="BW211" s="194">
        <f t="shared" si="134"/>
        <v>6041.666666666667</v>
      </c>
      <c r="BX211" s="194">
        <f t="shared" si="125"/>
        <v>6041.666666666667</v>
      </c>
      <c r="BY211" s="194"/>
      <c r="BZ211" s="194"/>
      <c r="CA211" s="194">
        <f t="shared" si="135"/>
        <v>6041.666666666667</v>
      </c>
      <c r="CB211" s="194">
        <f t="shared" si="126"/>
        <v>6041.666666666667</v>
      </c>
      <c r="CC211" s="194"/>
      <c r="CD211" s="194"/>
      <c r="CE211" s="194">
        <f t="shared" si="136"/>
        <v>6041.666666666667</v>
      </c>
      <c r="CF211" s="194">
        <f t="shared" si="137"/>
        <v>72500</v>
      </c>
      <c r="CG211" s="169">
        <f t="shared" si="139"/>
        <v>72500</v>
      </c>
      <c r="CH211" s="169">
        <f t="shared" si="138"/>
        <v>0</v>
      </c>
      <c r="CJ211" s="169">
        <f t="shared" si="112"/>
        <v>24166.666666666668</v>
      </c>
    </row>
    <row r="212" spans="4:88" hidden="1" x14ac:dyDescent="0.2">
      <c r="D212" s="172">
        <v>2</v>
      </c>
      <c r="E212" s="172">
        <v>1</v>
      </c>
      <c r="F212" s="172">
        <v>1</v>
      </c>
      <c r="G212" s="172">
        <v>2</v>
      </c>
      <c r="H212" s="172">
        <v>3</v>
      </c>
      <c r="I212" s="173">
        <v>39</v>
      </c>
      <c r="J212" s="174" t="str">
        <f>VLOOKUP(CONCATENATE(D212,E212,F212,G212,H212,I212),'01. Administrativa'!$O$36:$P534,2,FALSE)</f>
        <v>Fideicomiso Guerrero Industrial</v>
      </c>
      <c r="K212" s="173"/>
      <c r="L212" s="175">
        <v>3</v>
      </c>
      <c r="M212" s="174" t="str">
        <f>VLOOKUP(CONCATENATE(L212),'02. Finalidad'!$O$3:$P$145,2,FALSE)</f>
        <v>DESARROLLO ECONÓMICO</v>
      </c>
      <c r="N212" s="175">
        <v>9</v>
      </c>
      <c r="O212" s="174" t="str">
        <f>VLOOKUP(CONCATENATE(L212,N212),'02. Finalidad'!$O$3:$P$145,2,FALSE)</f>
        <v>OTRAS INDUSTRIAS Y OTROS ASUNTOS ECONÓMICOS</v>
      </c>
      <c r="P212" s="175">
        <v>2</v>
      </c>
      <c r="Q212" s="174" t="str">
        <f>VLOOKUP(CONCATENATE(L212,N212,P212),'02. Finalidad'!$O$3:$P$145,2,FALSE)</f>
        <v>Otras Industrias</v>
      </c>
      <c r="R212" s="176">
        <v>1</v>
      </c>
      <c r="S212" s="174" t="str">
        <f>VLOOKUP('Presupuesto 2015'!R212,'03. Tipo Gasto'!$A$2:$B$4,2,FALSE)</f>
        <v>GASTO CORRIENTE</v>
      </c>
      <c r="T212" s="177">
        <v>1</v>
      </c>
      <c r="U212" s="174" t="str">
        <f>VLOOKUP('Presupuesto 2015'!T212,'04. Fuente Financiamiento'!$A$2:B$14,2,FALSE)</f>
        <v>Recursos Propios</v>
      </c>
      <c r="V212" s="178">
        <v>1</v>
      </c>
      <c r="W212" s="174" t="str">
        <f>VLOOKUP(CONCATENATE(V212),'06. Clasificación Programática'!$F$3:G$32,2,FALSE)</f>
        <v>SUBSIDIOS: SECTOR SOCIAL Y PRIVADO O ENTIDADES FEDERATIVAS Y MUNICIPIOS</v>
      </c>
      <c r="X212" s="178" t="s">
        <v>576</v>
      </c>
      <c r="Y212" s="174" t="str">
        <f>VLOOKUP(CONCATENATE(V212,X212),'06. Clasificación Programática'!$F$3:G$32,2,FALSE)</f>
        <v>Sujetos a Reglas de Operación</v>
      </c>
      <c r="Z212" s="179">
        <v>2</v>
      </c>
      <c r="AA212" s="174" t="str">
        <f>VLOOKUP('Presupuesto 2015'!Z212,'07. Proyectos de Inversión'!$A$2:$B$11,2,FALSE)</f>
        <v>Gastos de Operación del Ejercicio Fiscal 2015.</v>
      </c>
      <c r="AB212" s="184">
        <v>5</v>
      </c>
      <c r="AC212" s="185">
        <v>1</v>
      </c>
      <c r="AD212" s="184">
        <v>5</v>
      </c>
      <c r="AE212" s="182">
        <v>1</v>
      </c>
      <c r="AF212" s="183" t="str">
        <f t="shared" si="113"/>
        <v>51501</v>
      </c>
      <c r="AG212" s="187" t="str">
        <f>VLOOKUP('Presupuesto 2015'!AF212,'5. COG Guerrero '!$K$2:$L1362,2,FALSE)</f>
        <v>Bienes Informáticos</v>
      </c>
      <c r="AH212" s="184"/>
      <c r="AI212" s="188">
        <v>46000</v>
      </c>
      <c r="AJ212" s="193">
        <f t="shared" si="115"/>
        <v>3833.3333333333335</v>
      </c>
      <c r="AK212" s="194"/>
      <c r="AL212" s="194"/>
      <c r="AM212" s="194">
        <f t="shared" si="111"/>
        <v>3833.3333333333335</v>
      </c>
      <c r="AN212" s="194">
        <f t="shared" si="116"/>
        <v>3833.3333333333335</v>
      </c>
      <c r="AO212" s="194"/>
      <c r="AP212" s="194"/>
      <c r="AQ212" s="194">
        <f t="shared" si="108"/>
        <v>3833.3333333333335</v>
      </c>
      <c r="AR212" s="194">
        <f t="shared" si="117"/>
        <v>3833.3333333333335</v>
      </c>
      <c r="AS212" s="194"/>
      <c r="AT212" s="194"/>
      <c r="AU212" s="194">
        <f t="shared" si="127"/>
        <v>3833.3333333333335</v>
      </c>
      <c r="AV212" s="194">
        <f t="shared" si="118"/>
        <v>3833.3333333333335</v>
      </c>
      <c r="AW212" s="194"/>
      <c r="AX212" s="194"/>
      <c r="AY212" s="194">
        <f t="shared" si="128"/>
        <v>3833.3333333333335</v>
      </c>
      <c r="AZ212" s="194">
        <f t="shared" si="119"/>
        <v>3833.3333333333335</v>
      </c>
      <c r="BA212" s="194"/>
      <c r="BB212" s="194"/>
      <c r="BC212" s="194">
        <f t="shared" si="129"/>
        <v>3833.3333333333335</v>
      </c>
      <c r="BD212" s="194">
        <f t="shared" si="120"/>
        <v>3833.3333333333335</v>
      </c>
      <c r="BE212" s="194"/>
      <c r="BF212" s="194"/>
      <c r="BG212" s="194">
        <f t="shared" si="130"/>
        <v>3833.3333333333335</v>
      </c>
      <c r="BH212" s="194">
        <f t="shared" si="121"/>
        <v>3833.3333333333335</v>
      </c>
      <c r="BI212" s="194"/>
      <c r="BJ212" s="194"/>
      <c r="BK212" s="194">
        <f t="shared" si="131"/>
        <v>3833.3333333333335</v>
      </c>
      <c r="BL212" s="194">
        <f t="shared" si="122"/>
        <v>3833.3333333333335</v>
      </c>
      <c r="BM212" s="194"/>
      <c r="BN212" s="194"/>
      <c r="BO212" s="194">
        <f t="shared" si="132"/>
        <v>3833.3333333333335</v>
      </c>
      <c r="BP212" s="194">
        <f t="shared" si="123"/>
        <v>3833.3333333333335</v>
      </c>
      <c r="BQ212" s="194"/>
      <c r="BR212" s="194"/>
      <c r="BS212" s="194">
        <f t="shared" si="133"/>
        <v>3833.3333333333335</v>
      </c>
      <c r="BT212" s="194">
        <f t="shared" si="124"/>
        <v>3833.3333333333335</v>
      </c>
      <c r="BU212" s="194"/>
      <c r="BV212" s="194"/>
      <c r="BW212" s="194">
        <f t="shared" si="134"/>
        <v>3833.3333333333335</v>
      </c>
      <c r="BX212" s="194">
        <f t="shared" si="125"/>
        <v>3833.3333333333335</v>
      </c>
      <c r="BY212" s="194"/>
      <c r="BZ212" s="194"/>
      <c r="CA212" s="194">
        <f t="shared" si="135"/>
        <v>3833.3333333333335</v>
      </c>
      <c r="CB212" s="194">
        <f t="shared" si="126"/>
        <v>3833.3333333333335</v>
      </c>
      <c r="CC212" s="194"/>
      <c r="CD212" s="194"/>
      <c r="CE212" s="194">
        <f t="shared" si="136"/>
        <v>3833.3333333333335</v>
      </c>
      <c r="CF212" s="194">
        <f t="shared" si="137"/>
        <v>46000.000000000007</v>
      </c>
      <c r="CG212" s="169">
        <f t="shared" si="139"/>
        <v>46000.000000000007</v>
      </c>
      <c r="CH212" s="169">
        <f t="shared" si="138"/>
        <v>0</v>
      </c>
      <c r="CJ212" s="169">
        <f t="shared" si="112"/>
        <v>15333.333333333334</v>
      </c>
    </row>
    <row r="213" spans="4:88" hidden="1" x14ac:dyDescent="0.2">
      <c r="D213" s="172">
        <v>2</v>
      </c>
      <c r="E213" s="172">
        <v>1</v>
      </c>
      <c r="F213" s="172">
        <v>1</v>
      </c>
      <c r="G213" s="172">
        <v>2</v>
      </c>
      <c r="H213" s="172">
        <v>3</v>
      </c>
      <c r="I213" s="173">
        <v>39</v>
      </c>
      <c r="J213" s="174" t="str">
        <f>VLOOKUP(CONCATENATE(D213,E213,F213,G213,H213,I213),'01. Administrativa'!$O$36:$P535,2,FALSE)</f>
        <v>Fideicomiso Guerrero Industrial</v>
      </c>
      <c r="K213" s="173"/>
      <c r="L213" s="175">
        <v>3</v>
      </c>
      <c r="M213" s="174" t="str">
        <f>VLOOKUP(CONCATENATE(L213),'02. Finalidad'!$O$3:$P$145,2,FALSE)</f>
        <v>DESARROLLO ECONÓMICO</v>
      </c>
      <c r="N213" s="175">
        <v>9</v>
      </c>
      <c r="O213" s="174" t="str">
        <f>VLOOKUP(CONCATENATE(L213,N213),'02. Finalidad'!$O$3:$P$145,2,FALSE)</f>
        <v>OTRAS INDUSTRIAS Y OTROS ASUNTOS ECONÓMICOS</v>
      </c>
      <c r="P213" s="175">
        <v>2</v>
      </c>
      <c r="Q213" s="174" t="str">
        <f>VLOOKUP(CONCATENATE(L213,N213,P213),'02. Finalidad'!$O$3:$P$145,2,FALSE)</f>
        <v>Otras Industrias</v>
      </c>
      <c r="R213" s="176">
        <v>1</v>
      </c>
      <c r="S213" s="174" t="str">
        <f>VLOOKUP('Presupuesto 2015'!R213,'03. Tipo Gasto'!$A$2:$B$4,2,FALSE)</f>
        <v>GASTO CORRIENTE</v>
      </c>
      <c r="T213" s="177">
        <v>1</v>
      </c>
      <c r="U213" s="174" t="str">
        <f>VLOOKUP('Presupuesto 2015'!T213,'04. Fuente Financiamiento'!$A$2:B$14,2,FALSE)</f>
        <v>Recursos Propios</v>
      </c>
      <c r="V213" s="178">
        <v>1</v>
      </c>
      <c r="W213" s="174" t="str">
        <f>VLOOKUP(CONCATENATE(V213),'06. Clasificación Programática'!$F$3:G$32,2,FALSE)</f>
        <v>SUBSIDIOS: SECTOR SOCIAL Y PRIVADO O ENTIDADES FEDERATIVAS Y MUNICIPIOS</v>
      </c>
      <c r="X213" s="178" t="s">
        <v>576</v>
      </c>
      <c r="Y213" s="174" t="str">
        <f>VLOOKUP(CONCATENATE(V213,X213),'06. Clasificación Programática'!$F$3:G$32,2,FALSE)</f>
        <v>Sujetos a Reglas de Operación</v>
      </c>
      <c r="Z213" s="179">
        <v>2</v>
      </c>
      <c r="AA213" s="174" t="str">
        <f>VLOOKUP('Presupuesto 2015'!Z213,'07. Proyectos de Inversión'!$A$2:$B$11,2,FALSE)</f>
        <v>Gastos de Operación del Ejercicio Fiscal 2015.</v>
      </c>
      <c r="AB213" s="184">
        <v>5</v>
      </c>
      <c r="AC213" s="185">
        <v>1</v>
      </c>
      <c r="AD213" s="184">
        <v>9</v>
      </c>
      <c r="AE213" s="182">
        <v>1</v>
      </c>
      <c r="AF213" s="183" t="str">
        <f t="shared" si="113"/>
        <v>51901</v>
      </c>
      <c r="AG213" s="187" t="str">
        <f>VLOOKUP('Presupuesto 2015'!AF213,'5. COG Guerrero '!$K$2:$L1363,2,FALSE)</f>
        <v>Equipo de Administración</v>
      </c>
      <c r="AH213" s="184"/>
      <c r="AI213" s="188">
        <v>20000</v>
      </c>
      <c r="AJ213" s="193">
        <f t="shared" si="115"/>
        <v>1666.6666666666667</v>
      </c>
      <c r="AK213" s="194"/>
      <c r="AL213" s="194"/>
      <c r="AM213" s="194">
        <f t="shared" si="111"/>
        <v>1666.6666666666667</v>
      </c>
      <c r="AN213" s="194">
        <f t="shared" si="116"/>
        <v>1666.6666666666667</v>
      </c>
      <c r="AO213" s="194"/>
      <c r="AP213" s="194"/>
      <c r="AQ213" s="194">
        <f t="shared" si="108"/>
        <v>1666.6666666666667</v>
      </c>
      <c r="AR213" s="194">
        <f t="shared" si="117"/>
        <v>1666.6666666666667</v>
      </c>
      <c r="AS213" s="194"/>
      <c r="AT213" s="194"/>
      <c r="AU213" s="194">
        <f t="shared" si="127"/>
        <v>1666.6666666666667</v>
      </c>
      <c r="AV213" s="194">
        <f t="shared" si="118"/>
        <v>1666.6666666666667</v>
      </c>
      <c r="AW213" s="194"/>
      <c r="AX213" s="194"/>
      <c r="AY213" s="194">
        <f t="shared" si="128"/>
        <v>1666.6666666666667</v>
      </c>
      <c r="AZ213" s="194">
        <f t="shared" si="119"/>
        <v>1666.6666666666667</v>
      </c>
      <c r="BA213" s="194"/>
      <c r="BB213" s="194"/>
      <c r="BC213" s="194">
        <f t="shared" si="129"/>
        <v>1666.6666666666667</v>
      </c>
      <c r="BD213" s="194">
        <f t="shared" si="120"/>
        <v>1666.6666666666667</v>
      </c>
      <c r="BE213" s="194"/>
      <c r="BF213" s="194"/>
      <c r="BG213" s="194">
        <f t="shared" si="130"/>
        <v>1666.6666666666667</v>
      </c>
      <c r="BH213" s="194">
        <f t="shared" si="121"/>
        <v>1666.6666666666667</v>
      </c>
      <c r="BI213" s="194"/>
      <c r="BJ213" s="194"/>
      <c r="BK213" s="194">
        <f t="shared" si="131"/>
        <v>1666.6666666666667</v>
      </c>
      <c r="BL213" s="194">
        <f t="shared" si="122"/>
        <v>1666.6666666666667</v>
      </c>
      <c r="BM213" s="194"/>
      <c r="BN213" s="194"/>
      <c r="BO213" s="194">
        <f t="shared" si="132"/>
        <v>1666.6666666666667</v>
      </c>
      <c r="BP213" s="194">
        <f t="shared" si="123"/>
        <v>1666.6666666666667</v>
      </c>
      <c r="BQ213" s="194"/>
      <c r="BR213" s="194"/>
      <c r="BS213" s="194">
        <f t="shared" si="133"/>
        <v>1666.6666666666667</v>
      </c>
      <c r="BT213" s="194">
        <f t="shared" si="124"/>
        <v>1666.6666666666667</v>
      </c>
      <c r="BU213" s="194"/>
      <c r="BV213" s="194"/>
      <c r="BW213" s="194">
        <f t="shared" si="134"/>
        <v>1666.6666666666667</v>
      </c>
      <c r="BX213" s="194">
        <f t="shared" si="125"/>
        <v>1666.6666666666667</v>
      </c>
      <c r="BY213" s="194"/>
      <c r="BZ213" s="194"/>
      <c r="CA213" s="194">
        <f t="shared" si="135"/>
        <v>1666.6666666666667</v>
      </c>
      <c r="CB213" s="194">
        <f t="shared" si="126"/>
        <v>1666.6666666666667</v>
      </c>
      <c r="CC213" s="194"/>
      <c r="CD213" s="194"/>
      <c r="CE213" s="194">
        <f t="shared" si="136"/>
        <v>1666.6666666666667</v>
      </c>
      <c r="CF213" s="194">
        <f t="shared" si="137"/>
        <v>20000</v>
      </c>
      <c r="CG213" s="169">
        <f t="shared" si="139"/>
        <v>20000</v>
      </c>
      <c r="CH213" s="169">
        <f t="shared" si="138"/>
        <v>0</v>
      </c>
      <c r="CJ213" s="169">
        <f t="shared" si="112"/>
        <v>6666.666666666667</v>
      </c>
    </row>
    <row r="214" spans="4:88" hidden="1" x14ac:dyDescent="0.2">
      <c r="D214" s="172">
        <v>2</v>
      </c>
      <c r="E214" s="172">
        <v>1</v>
      </c>
      <c r="F214" s="172">
        <v>1</v>
      </c>
      <c r="G214" s="172">
        <v>2</v>
      </c>
      <c r="H214" s="172">
        <v>3</v>
      </c>
      <c r="I214" s="173">
        <v>39</v>
      </c>
      <c r="J214" s="174"/>
      <c r="K214" s="173"/>
      <c r="L214" s="175">
        <v>3</v>
      </c>
      <c r="M214" s="174"/>
      <c r="N214" s="175">
        <v>9</v>
      </c>
      <c r="O214" s="174"/>
      <c r="P214" s="175">
        <v>2</v>
      </c>
      <c r="Q214" s="174"/>
      <c r="R214" s="176">
        <v>1</v>
      </c>
      <c r="S214" s="174"/>
      <c r="T214" s="177">
        <v>2</v>
      </c>
      <c r="U214" s="174"/>
      <c r="V214" s="178">
        <v>1</v>
      </c>
      <c r="W214" s="174"/>
      <c r="X214" s="178" t="s">
        <v>576</v>
      </c>
      <c r="Y214" s="174"/>
      <c r="Z214" s="179">
        <v>2</v>
      </c>
      <c r="AA214" s="174"/>
      <c r="AB214" s="184">
        <v>5</v>
      </c>
      <c r="AC214" s="185">
        <v>8</v>
      </c>
      <c r="AD214" s="184">
        <v>9</v>
      </c>
      <c r="AE214" s="182">
        <v>1</v>
      </c>
      <c r="AF214" s="183" t="str">
        <f t="shared" si="113"/>
        <v>58901</v>
      </c>
      <c r="AG214" s="187" t="str">
        <f>VLOOKUP('Presupuesto 2015'!AF214,'5. COG Guerrero '!$K$2:$L1364,2,FALSE)</f>
        <v>Otros bienes inmuebles</v>
      </c>
      <c r="AH214" s="184"/>
      <c r="AI214" s="188">
        <v>300000</v>
      </c>
      <c r="AJ214" s="193"/>
      <c r="AK214" s="194"/>
      <c r="AL214" s="194"/>
      <c r="AM214" s="194">
        <f t="shared" si="111"/>
        <v>0</v>
      </c>
      <c r="AN214" s="194"/>
      <c r="AO214" s="194"/>
      <c r="AP214" s="194"/>
      <c r="AQ214" s="194">
        <f t="shared" si="108"/>
        <v>0</v>
      </c>
      <c r="AR214" s="194"/>
      <c r="AS214" s="194"/>
      <c r="AT214" s="194"/>
      <c r="AU214" s="194">
        <f t="shared" si="127"/>
        <v>0</v>
      </c>
      <c r="AV214" s="194">
        <v>300000</v>
      </c>
      <c r="AW214" s="194"/>
      <c r="AX214" s="194">
        <v>300000</v>
      </c>
      <c r="AY214" s="194">
        <f t="shared" si="128"/>
        <v>0</v>
      </c>
      <c r="AZ214" s="194"/>
      <c r="BA214" s="194"/>
      <c r="BB214" s="194"/>
      <c r="BC214" s="194">
        <f t="shared" si="129"/>
        <v>0</v>
      </c>
      <c r="BD214" s="194"/>
      <c r="BE214" s="194"/>
      <c r="BF214" s="194"/>
      <c r="BG214" s="194">
        <f t="shared" si="130"/>
        <v>0</v>
      </c>
      <c r="BH214" s="194"/>
      <c r="BI214" s="194"/>
      <c r="BJ214" s="194"/>
      <c r="BK214" s="194">
        <f t="shared" si="131"/>
        <v>0</v>
      </c>
      <c r="BL214" s="194"/>
      <c r="BM214" s="194"/>
      <c r="BN214" s="194"/>
      <c r="BO214" s="194">
        <f t="shared" si="132"/>
        <v>0</v>
      </c>
      <c r="BP214" s="194"/>
      <c r="BQ214" s="194"/>
      <c r="BR214" s="194"/>
      <c r="BS214" s="194">
        <f t="shared" si="133"/>
        <v>0</v>
      </c>
      <c r="BT214" s="194"/>
      <c r="BU214" s="194"/>
      <c r="BV214" s="194"/>
      <c r="BW214" s="194">
        <f t="shared" si="134"/>
        <v>0</v>
      </c>
      <c r="BX214" s="194"/>
      <c r="BY214" s="194"/>
      <c r="BZ214" s="194"/>
      <c r="CA214" s="194">
        <f t="shared" si="135"/>
        <v>0</v>
      </c>
      <c r="CB214" s="194"/>
      <c r="CC214" s="194"/>
      <c r="CD214" s="194"/>
      <c r="CE214" s="194">
        <f t="shared" si="136"/>
        <v>0</v>
      </c>
      <c r="CF214" s="194">
        <f t="shared" si="137"/>
        <v>0</v>
      </c>
      <c r="CG214" s="169">
        <f t="shared" si="139"/>
        <v>300000</v>
      </c>
      <c r="CH214" s="169">
        <f t="shared" si="138"/>
        <v>-300000</v>
      </c>
      <c r="CJ214" s="169">
        <f t="shared" si="112"/>
        <v>300000</v>
      </c>
    </row>
    <row r="215" spans="4:88" hidden="1" x14ac:dyDescent="0.2">
      <c r="D215" s="172">
        <v>2</v>
      </c>
      <c r="E215" s="172">
        <v>1</v>
      </c>
      <c r="F215" s="172">
        <v>1</v>
      </c>
      <c r="G215" s="172">
        <v>2</v>
      </c>
      <c r="H215" s="172">
        <v>3</v>
      </c>
      <c r="I215" s="173">
        <v>39</v>
      </c>
      <c r="J215" s="174" t="str">
        <f>VLOOKUP(CONCATENATE(D215,E215,F215,G215,H215,I215),'01. Administrativa'!$O$36:$P536,2,FALSE)</f>
        <v>Fideicomiso Guerrero Industrial</v>
      </c>
      <c r="K215" s="173"/>
      <c r="L215" s="175">
        <v>3</v>
      </c>
      <c r="M215" s="174" t="str">
        <f>VLOOKUP(CONCATENATE(L215),'02. Finalidad'!$O$3:$P$145,2,FALSE)</f>
        <v>DESARROLLO ECONÓMICO</v>
      </c>
      <c r="N215" s="175">
        <v>9</v>
      </c>
      <c r="O215" s="174" t="str">
        <f>VLOOKUP(CONCATENATE(L215,N215),'02. Finalidad'!$O$3:$P$145,2,FALSE)</f>
        <v>OTRAS INDUSTRIAS Y OTROS ASUNTOS ECONÓMICOS</v>
      </c>
      <c r="P215" s="175">
        <v>2</v>
      </c>
      <c r="Q215" s="174" t="str">
        <f>VLOOKUP(CONCATENATE(L215,N215,P215),'02. Finalidad'!$O$3:$P$145,2,FALSE)</f>
        <v>Otras Industrias</v>
      </c>
      <c r="R215" s="176">
        <v>3</v>
      </c>
      <c r="S215" s="174" t="str">
        <f>VLOOKUP('Presupuesto 2015'!R215,'03. Tipo Gasto'!$A$2:$B$4,2,FALSE)</f>
        <v>AMORTIZACIÓN DE LA DEUDA Y DISMINUCIÓN DE PASIVOS</v>
      </c>
      <c r="T215" s="177">
        <v>1</v>
      </c>
      <c r="U215" s="174" t="str">
        <f>VLOOKUP('Presupuesto 2015'!T215,'04. Fuente Financiamiento'!$A$2:B$14,2,FALSE)</f>
        <v>Recursos Propios</v>
      </c>
      <c r="V215" s="178">
        <v>7</v>
      </c>
      <c r="W215" s="174" t="str">
        <f>VLOOKUP(CONCATENATE(V215),'06. Clasificación Programática'!$F$3:G$32,2,FALSE)</f>
        <v>PARTICIPACIONES Y ADEUDOS</v>
      </c>
      <c r="X215" s="178" t="s">
        <v>1733</v>
      </c>
      <c r="Y215" s="174" t="str">
        <f>VLOOKUP(CONCATENATE(V215,X215),'06. Clasificación Programática'!$F$3:G$32,2,FALSE)</f>
        <v>Adeudos de ejercicios fiscales anteriores</v>
      </c>
      <c r="Z215" s="179">
        <v>2</v>
      </c>
      <c r="AA215" s="174" t="str">
        <f>VLOOKUP('Presupuesto 2015'!Z215,'07. Proyectos de Inversión'!$A$2:$B$16,2,FALSE)</f>
        <v>Gastos de Operación del Ejercicio Fiscal 2015.</v>
      </c>
      <c r="AB215" s="184">
        <v>9</v>
      </c>
      <c r="AC215" s="185">
        <v>9</v>
      </c>
      <c r="AD215" s="184">
        <v>1</v>
      </c>
      <c r="AE215" s="182">
        <v>1</v>
      </c>
      <c r="AF215" s="183" t="str">
        <f>CONCATENATE(TEXT(AB215,"0"),TEXT(AC215,"0"),TEXT(AD215,"0"),TEXT(AE215,"00"))</f>
        <v>99101</v>
      </c>
      <c r="AG215" s="187" t="str">
        <f>VLOOKUP('Presupuesto 2015'!AF215,'5. COG Guerrero '!$K$2:$L1364,2,FALSE)</f>
        <v>De Gasto Corriente</v>
      </c>
      <c r="AH215" s="184"/>
      <c r="AI215" s="188">
        <v>1505516</v>
      </c>
      <c r="AJ215" s="193">
        <f>AI215/1</f>
        <v>1505516</v>
      </c>
      <c r="AK215" s="194"/>
      <c r="AL215" s="194">
        <v>1015781.02</v>
      </c>
      <c r="AM215" s="194">
        <f t="shared" si="111"/>
        <v>489734.98</v>
      </c>
      <c r="AN215" s="194"/>
      <c r="AO215" s="194"/>
      <c r="AP215" s="194"/>
      <c r="AQ215" s="194">
        <f t="shared" si="108"/>
        <v>0</v>
      </c>
      <c r="AR215" s="194"/>
      <c r="AS215" s="194"/>
      <c r="AT215" s="194"/>
      <c r="AU215" s="194">
        <f t="shared" si="127"/>
        <v>0</v>
      </c>
      <c r="AV215" s="194"/>
      <c r="AW215" s="194"/>
      <c r="AX215" s="194"/>
      <c r="AY215" s="194">
        <f t="shared" si="128"/>
        <v>0</v>
      </c>
      <c r="AZ215" s="194"/>
      <c r="BA215" s="194"/>
      <c r="BB215" s="194"/>
      <c r="BC215" s="194">
        <f t="shared" si="129"/>
        <v>0</v>
      </c>
      <c r="BD215" s="194"/>
      <c r="BE215" s="194"/>
      <c r="BF215" s="194"/>
      <c r="BG215" s="194">
        <f t="shared" si="130"/>
        <v>0</v>
      </c>
      <c r="BH215" s="194"/>
      <c r="BI215" s="194"/>
      <c r="BJ215" s="194"/>
      <c r="BK215" s="194">
        <f t="shared" si="131"/>
        <v>0</v>
      </c>
      <c r="BL215" s="194"/>
      <c r="BM215" s="194"/>
      <c r="BN215" s="194"/>
      <c r="BO215" s="194">
        <f t="shared" si="132"/>
        <v>0</v>
      </c>
      <c r="BP215" s="194"/>
      <c r="BQ215" s="194"/>
      <c r="BR215" s="194"/>
      <c r="BS215" s="194">
        <f t="shared" si="133"/>
        <v>0</v>
      </c>
      <c r="BT215" s="194"/>
      <c r="BU215" s="194"/>
      <c r="BV215" s="194"/>
      <c r="BW215" s="194">
        <f t="shared" si="134"/>
        <v>0</v>
      </c>
      <c r="BX215" s="194"/>
      <c r="BY215" s="194"/>
      <c r="BZ215" s="194"/>
      <c r="CA215" s="194">
        <f t="shared" si="135"/>
        <v>0</v>
      </c>
      <c r="CB215" s="194"/>
      <c r="CC215" s="194"/>
      <c r="CD215" s="194"/>
      <c r="CE215" s="194">
        <f t="shared" si="136"/>
        <v>0</v>
      </c>
      <c r="CF215" s="194">
        <f t="shared" si="137"/>
        <v>489734.98</v>
      </c>
      <c r="CG215" s="169">
        <f t="shared" si="139"/>
        <v>1505516</v>
      </c>
      <c r="CH215" s="169"/>
      <c r="CJ215" s="169">
        <f t="shared" si="112"/>
        <v>1505516</v>
      </c>
    </row>
    <row r="216" spans="4:88" hidden="1" x14ac:dyDescent="0.2">
      <c r="D216" s="172">
        <v>2</v>
      </c>
      <c r="E216" s="172">
        <v>1</v>
      </c>
      <c r="F216" s="172">
        <v>1</v>
      </c>
      <c r="G216" s="172">
        <v>2</v>
      </c>
      <c r="H216" s="172">
        <v>3</v>
      </c>
      <c r="I216" s="173">
        <v>39</v>
      </c>
      <c r="J216" s="174" t="str">
        <f>VLOOKUP(CONCATENATE(D216,E216,F216,G216,H216,I216),'01. Administrativa'!$O$36:$P537,2,FALSE)</f>
        <v>Fideicomiso Guerrero Industrial</v>
      </c>
      <c r="K216" s="173"/>
      <c r="L216" s="175">
        <v>3</v>
      </c>
      <c r="M216" s="174" t="str">
        <f>VLOOKUP(CONCATENATE(L216),'02. Finalidad'!$O$3:$P$145,2,FALSE)</f>
        <v>DESARROLLO ECONÓMICO</v>
      </c>
      <c r="N216" s="175">
        <v>9</v>
      </c>
      <c r="O216" s="174" t="str">
        <f>VLOOKUP(CONCATENATE(L216,N216),'02. Finalidad'!$O$3:$P$145,2,FALSE)</f>
        <v>OTRAS INDUSTRIAS Y OTROS ASUNTOS ECONÓMICOS</v>
      </c>
      <c r="P216" s="175">
        <v>2</v>
      </c>
      <c r="Q216" s="174" t="str">
        <f>VLOOKUP(CONCATENATE(L216,N216,P216),'02. Finalidad'!$O$3:$P$145,2,FALSE)</f>
        <v>Otras Industrias</v>
      </c>
      <c r="R216" s="176">
        <v>3</v>
      </c>
      <c r="S216" s="174" t="str">
        <f>VLOOKUP('Presupuesto 2015'!R216,'03. Tipo Gasto'!$A$2:$B$4,2,FALSE)</f>
        <v>AMORTIZACIÓN DE LA DEUDA Y DISMINUCIÓN DE PASIVOS</v>
      </c>
      <c r="T216" s="177">
        <v>3</v>
      </c>
      <c r="U216" s="174" t="str">
        <f>VLOOKUP('Presupuesto 2015'!T216,'04. Fuente Financiamiento'!$A$2:B$14,2,FALSE)</f>
        <v>Recurso Federal</v>
      </c>
      <c r="V216" s="178">
        <v>7</v>
      </c>
      <c r="W216" s="174" t="str">
        <f>VLOOKUP(CONCATENATE(V216),'06. Clasificación Programática'!$F$3:G$32,2,FALSE)</f>
        <v>PARTICIPACIONES Y ADEUDOS</v>
      </c>
      <c r="X216" s="178" t="s">
        <v>1733</v>
      </c>
      <c r="Y216" s="174" t="str">
        <f>VLOOKUP(CONCATENATE(V216,X216),'06. Clasificación Programática'!$F$3:G$32,2,FALSE)</f>
        <v>Adeudos de ejercicios fiscales anteriores</v>
      </c>
      <c r="Z216" s="179">
        <v>2</v>
      </c>
      <c r="AA216" s="174" t="str">
        <f>VLOOKUP('Presupuesto 2015'!Z216,'07. Proyectos de Inversión'!$A$2:$B$16,2,FALSE)</f>
        <v>Gastos de Operación del Ejercicio Fiscal 2015.</v>
      </c>
      <c r="AB216" s="184">
        <v>9</v>
      </c>
      <c r="AC216" s="185">
        <v>9</v>
      </c>
      <c r="AD216" s="184">
        <v>1</v>
      </c>
      <c r="AE216" s="182">
        <v>2</v>
      </c>
      <c r="AF216" s="183" t="str">
        <f>CONCATENATE(TEXT(AB216,"0"),TEXT(AC216,"0"),TEXT(AD216,"0"),TEXT(AE216,"00"))</f>
        <v>99102</v>
      </c>
      <c r="AG216" s="187" t="str">
        <f>VLOOKUP('Presupuesto 2015'!AF216,'5. COG Guerrero '!$K$2:$L1346,2,FALSE)</f>
        <v>De Capital</v>
      </c>
      <c r="AH216" s="184"/>
      <c r="AI216" s="188">
        <v>3585628.55</v>
      </c>
      <c r="AJ216" s="195">
        <f>AI216/1</f>
        <v>3585628.55</v>
      </c>
      <c r="AK216" s="196"/>
      <c r="AL216" s="196">
        <v>3585628.55</v>
      </c>
      <c r="AM216" s="194">
        <f t="shared" si="111"/>
        <v>0</v>
      </c>
      <c r="AN216" s="196"/>
      <c r="AO216" s="196"/>
      <c r="AP216" s="196"/>
      <c r="AQ216" s="194">
        <f t="shared" si="108"/>
        <v>0</v>
      </c>
      <c r="AR216" s="196"/>
      <c r="AS216" s="196"/>
      <c r="AT216" s="196"/>
      <c r="AU216" s="194">
        <f t="shared" si="127"/>
        <v>0</v>
      </c>
      <c r="AV216" s="196"/>
      <c r="AW216" s="196"/>
      <c r="AX216" s="196"/>
      <c r="AY216" s="194">
        <f t="shared" si="128"/>
        <v>0</v>
      </c>
      <c r="AZ216" s="196"/>
      <c r="BA216" s="196"/>
      <c r="BB216" s="196"/>
      <c r="BC216" s="194">
        <f t="shared" si="129"/>
        <v>0</v>
      </c>
      <c r="BD216" s="196"/>
      <c r="BE216" s="196"/>
      <c r="BF216" s="196"/>
      <c r="BG216" s="194">
        <f t="shared" si="130"/>
        <v>0</v>
      </c>
      <c r="BH216" s="196"/>
      <c r="BI216" s="196"/>
      <c r="BJ216" s="196"/>
      <c r="BK216" s="194">
        <f t="shared" si="131"/>
        <v>0</v>
      </c>
      <c r="BL216" s="196"/>
      <c r="BM216" s="196"/>
      <c r="BN216" s="196"/>
      <c r="BO216" s="194">
        <f t="shared" si="132"/>
        <v>0</v>
      </c>
      <c r="BP216" s="196"/>
      <c r="BQ216" s="196"/>
      <c r="BR216" s="196"/>
      <c r="BS216" s="194">
        <f t="shared" si="133"/>
        <v>0</v>
      </c>
      <c r="BT216" s="196"/>
      <c r="BU216" s="196"/>
      <c r="BV216" s="196"/>
      <c r="BW216" s="194">
        <f t="shared" si="134"/>
        <v>0</v>
      </c>
      <c r="BX216" s="196"/>
      <c r="BY216" s="196"/>
      <c r="BZ216" s="196"/>
      <c r="CA216" s="194">
        <f t="shared" si="135"/>
        <v>0</v>
      </c>
      <c r="CB216" s="196"/>
      <c r="CC216" s="196"/>
      <c r="CD216" s="196"/>
      <c r="CE216" s="194">
        <f t="shared" si="136"/>
        <v>0</v>
      </c>
      <c r="CF216" s="194">
        <f t="shared" si="137"/>
        <v>0</v>
      </c>
      <c r="CG216" s="169">
        <f t="shared" si="139"/>
        <v>3585628.55</v>
      </c>
      <c r="CH216" s="169"/>
      <c r="CJ216" s="169">
        <f t="shared" si="112"/>
        <v>3585628.55</v>
      </c>
    </row>
    <row r="217" spans="4:88" ht="15.75" hidden="1" thickBot="1" x14ac:dyDescent="0.3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166"/>
      <c r="AC217" s="166"/>
      <c r="AD217" s="166"/>
      <c r="AE217" s="166"/>
      <c r="AF217" s="167"/>
      <c r="AG217" s="189" t="s">
        <v>1984</v>
      </c>
      <c r="AH217" s="5"/>
      <c r="AI217" s="190">
        <f>SUM(AI10:AI216)</f>
        <v>50247581.779999986</v>
      </c>
      <c r="AJ217" s="199"/>
      <c r="AK217" s="200"/>
      <c r="AL217" s="200"/>
      <c r="AM217" s="200"/>
      <c r="AN217" s="200"/>
      <c r="AO217" s="200"/>
      <c r="AP217" s="200"/>
      <c r="AQ217" s="200"/>
      <c r="AR217" s="200"/>
      <c r="AS217" s="200"/>
      <c r="AT217" s="200"/>
      <c r="AU217" s="200"/>
      <c r="AV217" s="200"/>
      <c r="AW217" s="200"/>
      <c r="AX217" s="200"/>
      <c r="AY217" s="200"/>
      <c r="AZ217" s="200"/>
      <c r="BA217" s="200"/>
      <c r="BB217" s="200"/>
      <c r="BC217" s="200"/>
      <c r="BD217" s="200"/>
      <c r="BE217" s="200"/>
      <c r="BF217" s="200"/>
      <c r="BG217" s="200"/>
      <c r="BH217" s="200"/>
      <c r="BI217" s="200"/>
      <c r="BJ217" s="200"/>
      <c r="BK217" s="200"/>
      <c r="BL217" s="200"/>
      <c r="BM217" s="200"/>
      <c r="BN217" s="200"/>
      <c r="BO217" s="200"/>
      <c r="BP217" s="200"/>
      <c r="BQ217" s="200"/>
      <c r="BR217" s="200"/>
      <c r="BS217" s="200"/>
      <c r="BT217" s="200"/>
      <c r="BU217" s="200"/>
      <c r="BV217" s="200"/>
      <c r="BW217" s="200"/>
      <c r="BX217" s="200"/>
      <c r="BY217" s="200"/>
      <c r="BZ217" s="200"/>
      <c r="CA217" s="200"/>
      <c r="CB217" s="200"/>
      <c r="CC217" s="200"/>
      <c r="CD217" s="200"/>
      <c r="CE217" s="200"/>
      <c r="CF217" s="200"/>
      <c r="CH217" s="225">
        <f>SUM(CH10:CH216)</f>
        <v>-6271084.540000001</v>
      </c>
    </row>
    <row r="218" spans="4:88" x14ac:dyDescent="0.2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166"/>
      <c r="AC218" s="166"/>
      <c r="AD218" s="166"/>
      <c r="AE218" s="166"/>
      <c r="AF218" s="167"/>
      <c r="AG218" s="168"/>
      <c r="AH218" s="5"/>
      <c r="AI218" s="169"/>
      <c r="AJ218" s="197"/>
      <c r="AK218" s="198"/>
      <c r="AL218" s="198"/>
      <c r="AM218" s="198"/>
      <c r="AN218" s="198"/>
      <c r="AO218" s="198"/>
      <c r="AP218" s="198"/>
      <c r="AQ218" s="198"/>
      <c r="AR218" s="198"/>
      <c r="AS218" s="198"/>
      <c r="AT218" s="198"/>
      <c r="AU218" s="198"/>
      <c r="AV218" s="198"/>
      <c r="AW218" s="198"/>
      <c r="AX218" s="198"/>
      <c r="AY218" s="198"/>
      <c r="AZ218" s="198"/>
      <c r="BA218" s="198"/>
      <c r="BB218" s="198"/>
      <c r="BC218" s="198"/>
      <c r="BD218" s="198" t="s">
        <v>1718</v>
      </c>
      <c r="BE218" s="198"/>
      <c r="BF218" s="198"/>
      <c r="BG218" s="198"/>
      <c r="BH218" s="198"/>
      <c r="BI218" s="198"/>
      <c r="BJ218" s="198"/>
      <c r="BK218" s="198"/>
      <c r="BL218" s="198"/>
      <c r="BM218" s="198"/>
      <c r="BN218" s="198"/>
      <c r="BO218" s="198"/>
      <c r="BP218" s="198"/>
      <c r="BQ218" s="198"/>
      <c r="BR218" s="198"/>
      <c r="BS218" s="198"/>
      <c r="BT218" s="198"/>
      <c r="BU218" s="198"/>
      <c r="BV218" s="198"/>
      <c r="BW218" s="198"/>
      <c r="BX218" s="198"/>
      <c r="BY218" s="198"/>
      <c r="BZ218" s="198"/>
      <c r="CA218" s="198"/>
      <c r="CB218" s="198"/>
      <c r="CC218" s="198"/>
      <c r="CD218" s="198"/>
      <c r="CE218" s="198"/>
      <c r="CF218" s="198"/>
    </row>
    <row r="219" spans="4:88" ht="15.75" customHeight="1" x14ac:dyDescent="0.2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166"/>
      <c r="AC219" s="166"/>
      <c r="AD219" s="166"/>
      <c r="AE219" s="166"/>
      <c r="AF219" s="167"/>
      <c r="AG219" s="168"/>
      <c r="AH219" s="5"/>
      <c r="AI219" s="169">
        <f>SUBTOTAL(9,AI24:AI214)</f>
        <v>3306863.1500000004</v>
      </c>
      <c r="AJ219" s="197"/>
      <c r="AK219" s="198"/>
      <c r="AL219" s="198"/>
      <c r="AM219" s="198"/>
      <c r="AN219" s="198"/>
      <c r="AO219" s="198"/>
      <c r="AP219" s="198"/>
      <c r="AQ219" s="198"/>
      <c r="AR219" s="198"/>
      <c r="AS219" s="198"/>
      <c r="AT219" s="198"/>
      <c r="AU219" s="198"/>
      <c r="AV219" s="198"/>
      <c r="AW219" s="198"/>
      <c r="AX219" s="198"/>
      <c r="AY219" s="198"/>
      <c r="AZ219" s="198"/>
      <c r="BA219" s="198"/>
      <c r="BB219" s="198"/>
      <c r="BC219" s="198"/>
      <c r="BD219" s="198"/>
      <c r="BE219" s="198"/>
      <c r="BF219" s="198"/>
      <c r="BG219" s="198"/>
      <c r="BH219" s="198"/>
      <c r="BI219" s="198"/>
      <c r="BJ219" s="198"/>
      <c r="BK219" s="198"/>
      <c r="BL219" s="198"/>
      <c r="BM219" s="198"/>
      <c r="BN219" s="198"/>
      <c r="BO219" s="198"/>
      <c r="BP219" s="198"/>
      <c r="BQ219" s="198"/>
      <c r="BR219" s="198"/>
      <c r="BS219" s="198"/>
      <c r="BT219" s="198"/>
      <c r="BU219" s="198"/>
      <c r="BV219" s="198"/>
      <c r="BW219" s="198"/>
      <c r="BX219" s="198"/>
      <c r="BY219" s="198"/>
      <c r="BZ219" s="198"/>
      <c r="CA219" s="198"/>
      <c r="CB219" s="198"/>
      <c r="CC219" s="198"/>
      <c r="CD219" s="198"/>
      <c r="CE219" s="198"/>
      <c r="CF219" s="198"/>
    </row>
    <row r="220" spans="4:88" x14ac:dyDescent="0.2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166"/>
      <c r="AC220" s="166"/>
      <c r="AD220" s="166"/>
      <c r="AE220" s="166"/>
      <c r="AF220" s="167"/>
      <c r="AG220" s="168"/>
      <c r="AH220" s="5"/>
      <c r="AI220" s="169"/>
      <c r="AJ220" s="197"/>
      <c r="AK220" s="198"/>
      <c r="AL220" s="198"/>
      <c r="AM220" s="198"/>
      <c r="AN220" s="198"/>
      <c r="AO220" s="198"/>
      <c r="AP220" s="198"/>
      <c r="AQ220" s="198"/>
      <c r="AR220" s="198"/>
      <c r="AS220" s="198"/>
      <c r="AT220" s="198"/>
      <c r="AU220" s="198"/>
      <c r="AV220" s="198"/>
      <c r="AW220" s="198"/>
      <c r="AX220" s="198"/>
      <c r="AY220" s="198"/>
      <c r="AZ220" s="198"/>
      <c r="BA220" s="198"/>
      <c r="BB220" s="198"/>
      <c r="BC220" s="198"/>
      <c r="BD220" s="198"/>
      <c r="BE220" s="198"/>
      <c r="BF220" s="198"/>
      <c r="BG220" s="198"/>
      <c r="BH220" s="198"/>
      <c r="BI220" s="198"/>
      <c r="BJ220" s="198"/>
      <c r="BK220" s="198"/>
      <c r="BL220" s="198"/>
      <c r="BM220" s="198"/>
      <c r="BN220" s="198"/>
      <c r="BO220" s="198"/>
      <c r="BP220" s="198"/>
      <c r="BQ220" s="198"/>
      <c r="BR220" s="198"/>
      <c r="BS220" s="198"/>
      <c r="BT220" s="198"/>
      <c r="BU220" s="198"/>
      <c r="BV220" s="198"/>
      <c r="BW220" s="198"/>
      <c r="BX220" s="198"/>
      <c r="BY220" s="198"/>
      <c r="BZ220" s="198"/>
      <c r="CA220" s="198"/>
      <c r="CB220" s="198"/>
      <c r="CC220" s="198"/>
      <c r="CD220" s="198"/>
      <c r="CE220" s="198"/>
      <c r="CF220" s="198"/>
    </row>
    <row r="221" spans="4:88" x14ac:dyDescent="0.2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166"/>
      <c r="AC221" s="166"/>
      <c r="AD221" s="166"/>
      <c r="AE221" s="166"/>
      <c r="AF221" s="167"/>
      <c r="AG221" s="168"/>
      <c r="AH221" s="5"/>
      <c r="AI221" s="169"/>
      <c r="AJ221" s="197"/>
      <c r="AK221" s="198"/>
      <c r="AL221" s="198"/>
      <c r="AM221" s="198"/>
      <c r="AN221" s="198"/>
      <c r="AO221" s="198"/>
      <c r="AP221" s="198"/>
      <c r="AQ221" s="198"/>
      <c r="AR221" s="198"/>
      <c r="AS221" s="198"/>
      <c r="AT221" s="198"/>
      <c r="AU221" s="198"/>
      <c r="AV221" s="198"/>
      <c r="AW221" s="198"/>
      <c r="AX221" s="198"/>
      <c r="AY221" s="198"/>
      <c r="AZ221" s="198"/>
      <c r="BA221" s="198"/>
      <c r="BB221" s="198"/>
      <c r="BC221" s="198"/>
      <c r="BD221" s="198"/>
      <c r="BE221" s="198"/>
      <c r="BF221" s="198"/>
      <c r="BG221" s="198"/>
      <c r="BH221" s="198"/>
      <c r="BI221" s="198"/>
      <c r="BJ221" s="198"/>
      <c r="BK221" s="198"/>
      <c r="BL221" s="198"/>
      <c r="BM221" s="198"/>
      <c r="BN221" s="198"/>
      <c r="BO221" s="198"/>
      <c r="BP221" s="198"/>
      <c r="BQ221" s="198"/>
      <c r="BR221" s="198"/>
      <c r="BS221" s="198"/>
      <c r="BT221" s="198"/>
      <c r="BU221" s="198"/>
      <c r="BV221" s="198"/>
      <c r="BW221" s="198"/>
      <c r="BX221" s="198"/>
      <c r="BY221" s="198"/>
      <c r="BZ221" s="198"/>
      <c r="CA221" s="198"/>
      <c r="CB221" s="198"/>
      <c r="CC221" s="198"/>
      <c r="CD221" s="198"/>
      <c r="CE221" s="198"/>
      <c r="CF221" s="198"/>
    </row>
    <row r="222" spans="4:88" x14ac:dyDescent="0.2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166"/>
      <c r="AC222" s="166"/>
      <c r="AD222" s="166"/>
      <c r="AE222" s="166"/>
      <c r="AF222" s="167"/>
      <c r="AG222" s="168"/>
      <c r="AH222" s="5"/>
      <c r="AI222" s="169"/>
      <c r="AJ222" s="197"/>
      <c r="AK222" s="198"/>
      <c r="AL222" s="198"/>
      <c r="AM222" s="198"/>
      <c r="AN222" s="198"/>
      <c r="AO222" s="198"/>
      <c r="AP222" s="198"/>
      <c r="AQ222" s="198"/>
      <c r="AR222" s="198"/>
      <c r="AS222" s="198"/>
      <c r="AT222" s="198"/>
      <c r="AU222" s="198"/>
      <c r="AV222" s="198"/>
      <c r="AW222" s="198"/>
      <c r="AX222" s="198"/>
      <c r="AY222" s="198"/>
      <c r="AZ222" s="198"/>
      <c r="BA222" s="198"/>
      <c r="BB222" s="198"/>
      <c r="BC222" s="198"/>
      <c r="BD222" s="198"/>
      <c r="BE222" s="198"/>
      <c r="BF222" s="198"/>
      <c r="BG222" s="198"/>
      <c r="BH222" s="198"/>
      <c r="BI222" s="198"/>
      <c r="BJ222" s="198"/>
      <c r="BK222" s="198"/>
      <c r="BL222" s="198"/>
      <c r="BM222" s="198"/>
      <c r="BN222" s="198"/>
      <c r="BO222" s="198"/>
      <c r="BP222" s="198"/>
      <c r="BQ222" s="198"/>
      <c r="BR222" s="198"/>
      <c r="BS222" s="198"/>
      <c r="BT222" s="198"/>
      <c r="BU222" s="198"/>
      <c r="BV222" s="198"/>
      <c r="BW222" s="198"/>
      <c r="BX222" s="198"/>
      <c r="BY222" s="198"/>
      <c r="BZ222" s="198"/>
      <c r="CA222" s="198"/>
      <c r="CB222" s="198"/>
      <c r="CC222" s="198"/>
      <c r="CD222" s="198"/>
      <c r="CE222" s="198"/>
      <c r="CF222" s="198"/>
    </row>
    <row r="223" spans="4:88" x14ac:dyDescent="0.2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166"/>
      <c r="AC223" s="166"/>
      <c r="AD223" s="166"/>
      <c r="AE223" s="166"/>
      <c r="AF223" s="167"/>
      <c r="AG223" s="168"/>
      <c r="AH223" s="5"/>
      <c r="AI223" s="169"/>
      <c r="AJ223" s="197"/>
      <c r="AK223" s="198"/>
      <c r="AL223" s="198"/>
      <c r="AM223" s="198"/>
      <c r="AN223" s="198"/>
      <c r="AO223" s="198"/>
      <c r="AP223" s="198"/>
      <c r="AQ223" s="198"/>
      <c r="AR223" s="198"/>
      <c r="AS223" s="198"/>
      <c r="AT223" s="198"/>
      <c r="AU223" s="198"/>
      <c r="AV223" s="198"/>
      <c r="AW223" s="198"/>
      <c r="AX223" s="198"/>
      <c r="AY223" s="198"/>
      <c r="AZ223" s="198"/>
      <c r="BA223" s="198"/>
      <c r="BB223" s="198"/>
      <c r="BC223" s="198"/>
      <c r="BD223" s="198"/>
      <c r="BE223" s="198"/>
      <c r="BF223" s="198"/>
      <c r="BG223" s="198"/>
      <c r="BH223" s="198"/>
      <c r="BI223" s="198"/>
      <c r="BJ223" s="198"/>
      <c r="BK223" s="198"/>
      <c r="BL223" s="198"/>
      <c r="BM223" s="198"/>
      <c r="BN223" s="198"/>
      <c r="BO223" s="198"/>
      <c r="BP223" s="198"/>
      <c r="BQ223" s="198"/>
      <c r="BR223" s="198"/>
      <c r="BS223" s="198"/>
      <c r="BT223" s="198"/>
      <c r="BU223" s="198"/>
      <c r="BV223" s="198"/>
      <c r="BW223" s="198"/>
      <c r="BX223" s="198"/>
      <c r="BY223" s="198"/>
      <c r="BZ223" s="198"/>
      <c r="CA223" s="198"/>
      <c r="CB223" s="198"/>
      <c r="CC223" s="198"/>
      <c r="CD223" s="198"/>
      <c r="CE223" s="198"/>
      <c r="CF223" s="198"/>
    </row>
    <row r="224" spans="4:88" x14ac:dyDescent="0.2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166"/>
      <c r="AC224" s="166"/>
      <c r="AD224" s="166"/>
      <c r="AE224" s="166"/>
      <c r="AF224" s="167"/>
      <c r="AG224" s="168"/>
      <c r="AH224" s="5"/>
      <c r="AI224" s="169"/>
      <c r="AJ224" s="197"/>
      <c r="AK224" s="198"/>
      <c r="AL224" s="198"/>
      <c r="AM224" s="198"/>
      <c r="AN224" s="198"/>
      <c r="AO224" s="198"/>
      <c r="AP224" s="198"/>
      <c r="AQ224" s="198"/>
      <c r="AR224" s="198"/>
      <c r="AS224" s="198"/>
      <c r="AT224" s="198"/>
      <c r="AU224" s="198"/>
      <c r="AV224" s="198"/>
      <c r="AW224" s="198"/>
      <c r="AX224" s="198"/>
      <c r="AY224" s="198"/>
      <c r="AZ224" s="198"/>
      <c r="BA224" s="198"/>
      <c r="BB224" s="198"/>
      <c r="BC224" s="198"/>
      <c r="BD224" s="198"/>
      <c r="BE224" s="198"/>
      <c r="BF224" s="198"/>
      <c r="BG224" s="198"/>
      <c r="BH224" s="198"/>
      <c r="BI224" s="198"/>
      <c r="BJ224" s="198"/>
      <c r="BK224" s="198"/>
      <c r="BL224" s="198"/>
      <c r="BM224" s="198"/>
      <c r="BN224" s="198"/>
      <c r="BO224" s="198"/>
      <c r="BP224" s="198"/>
      <c r="BQ224" s="198"/>
      <c r="BR224" s="198"/>
      <c r="BS224" s="198"/>
      <c r="BT224" s="198"/>
      <c r="BU224" s="198"/>
      <c r="BV224" s="198"/>
      <c r="BW224" s="198"/>
      <c r="BX224" s="198"/>
      <c r="BY224" s="198"/>
      <c r="BZ224" s="198"/>
      <c r="CA224" s="198"/>
      <c r="CB224" s="198"/>
      <c r="CC224" s="198"/>
      <c r="CD224" s="198"/>
      <c r="CE224" s="198"/>
      <c r="CF224" s="198"/>
    </row>
    <row r="225" spans="9:84" x14ac:dyDescent="0.2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166"/>
      <c r="AC225" s="166"/>
      <c r="AD225" s="166"/>
      <c r="AE225" s="166"/>
      <c r="AF225" s="167"/>
      <c r="AG225" s="168"/>
      <c r="AH225" s="5"/>
      <c r="AI225" s="169"/>
      <c r="AJ225" s="197"/>
      <c r="AK225" s="198"/>
      <c r="AL225" s="198"/>
      <c r="AM225" s="198"/>
      <c r="AN225" s="198"/>
      <c r="AO225" s="198"/>
      <c r="AP225" s="198"/>
      <c r="AQ225" s="198"/>
      <c r="AR225" s="198"/>
      <c r="AS225" s="198"/>
      <c r="AT225" s="198"/>
      <c r="AU225" s="198"/>
      <c r="AV225" s="198"/>
      <c r="AW225" s="198"/>
      <c r="AX225" s="198"/>
      <c r="AY225" s="198"/>
      <c r="AZ225" s="198"/>
      <c r="BA225" s="198"/>
      <c r="BB225" s="198"/>
      <c r="BC225" s="198"/>
      <c r="BD225" s="198"/>
      <c r="BE225" s="198"/>
      <c r="BF225" s="198"/>
      <c r="BG225" s="198"/>
      <c r="BH225" s="198"/>
      <c r="BI225" s="198"/>
      <c r="BJ225" s="198"/>
      <c r="BK225" s="198"/>
      <c r="BL225" s="198"/>
      <c r="BM225" s="198"/>
      <c r="BN225" s="198"/>
      <c r="BO225" s="198"/>
      <c r="BP225" s="198"/>
      <c r="BQ225" s="198"/>
      <c r="BR225" s="198"/>
      <c r="BS225" s="198"/>
      <c r="BT225" s="198"/>
      <c r="BU225" s="198"/>
      <c r="BV225" s="198"/>
      <c r="BW225" s="198"/>
      <c r="BX225" s="198"/>
      <c r="BY225" s="198"/>
      <c r="BZ225" s="198"/>
      <c r="CA225" s="198"/>
      <c r="CB225" s="198"/>
      <c r="CC225" s="198"/>
      <c r="CD225" s="198"/>
      <c r="CE225" s="198"/>
      <c r="CF225" s="198"/>
    </row>
    <row r="226" spans="9:84" x14ac:dyDescent="0.2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166"/>
      <c r="AC226" s="166"/>
      <c r="AD226" s="166"/>
      <c r="AE226" s="166"/>
      <c r="AF226" s="167"/>
      <c r="AG226" s="168"/>
      <c r="AH226" s="5"/>
      <c r="AI226" s="169"/>
      <c r="AJ226" s="197"/>
      <c r="AK226" s="198"/>
      <c r="AL226" s="198"/>
      <c r="AM226" s="198"/>
      <c r="AN226" s="198"/>
      <c r="AO226" s="198"/>
      <c r="AP226" s="198"/>
      <c r="AQ226" s="198"/>
      <c r="AR226" s="198"/>
      <c r="AS226" s="198"/>
      <c r="AT226" s="198"/>
      <c r="AU226" s="198"/>
      <c r="AV226" s="198"/>
      <c r="AW226" s="198"/>
      <c r="AX226" s="198"/>
      <c r="AY226" s="198"/>
      <c r="AZ226" s="198"/>
      <c r="BA226" s="198"/>
      <c r="BB226" s="198"/>
      <c r="BC226" s="198"/>
      <c r="BD226" s="198"/>
      <c r="BE226" s="198"/>
      <c r="BF226" s="198"/>
      <c r="BG226" s="198"/>
      <c r="BH226" s="198"/>
      <c r="BI226" s="198"/>
      <c r="BJ226" s="198"/>
      <c r="BK226" s="198"/>
      <c r="BL226" s="198"/>
      <c r="BM226" s="198"/>
      <c r="BN226" s="198"/>
      <c r="BO226" s="198"/>
      <c r="BP226" s="198"/>
      <c r="BQ226" s="198"/>
      <c r="BR226" s="198"/>
      <c r="BS226" s="198"/>
      <c r="BT226" s="198"/>
      <c r="BU226" s="198"/>
      <c r="BV226" s="198"/>
      <c r="BW226" s="198"/>
      <c r="BX226" s="198"/>
      <c r="BY226" s="198"/>
      <c r="BZ226" s="198"/>
      <c r="CA226" s="198"/>
      <c r="CB226" s="198"/>
      <c r="CC226" s="198"/>
      <c r="CD226" s="198"/>
      <c r="CE226" s="198"/>
      <c r="CF226" s="198"/>
    </row>
    <row r="227" spans="9:84" x14ac:dyDescent="0.2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166"/>
      <c r="AC227" s="166"/>
      <c r="AD227" s="166"/>
      <c r="AE227" s="166"/>
      <c r="AF227" s="167"/>
      <c r="AG227" s="168"/>
      <c r="AH227" s="5"/>
      <c r="AI227" s="169"/>
      <c r="AJ227" s="197"/>
      <c r="AK227" s="198"/>
      <c r="AL227" s="198"/>
      <c r="AM227" s="198"/>
      <c r="AN227" s="198"/>
      <c r="AO227" s="198"/>
      <c r="AP227" s="198"/>
      <c r="AQ227" s="198"/>
      <c r="AR227" s="198"/>
      <c r="AS227" s="198"/>
      <c r="AT227" s="198"/>
      <c r="AU227" s="198"/>
      <c r="AV227" s="198"/>
      <c r="AW227" s="198"/>
      <c r="AX227" s="198"/>
      <c r="AY227" s="198"/>
      <c r="AZ227" s="198"/>
      <c r="BA227" s="198"/>
      <c r="BB227" s="198"/>
      <c r="BC227" s="198"/>
      <c r="BD227" s="198"/>
      <c r="BE227" s="198"/>
      <c r="BF227" s="198"/>
      <c r="BG227" s="198"/>
      <c r="BH227" s="198"/>
      <c r="BI227" s="198"/>
      <c r="BJ227" s="198"/>
      <c r="BK227" s="198"/>
      <c r="BL227" s="198"/>
      <c r="BM227" s="198"/>
      <c r="BN227" s="198"/>
      <c r="BO227" s="198"/>
      <c r="BP227" s="198"/>
      <c r="BQ227" s="198"/>
      <c r="BR227" s="198"/>
      <c r="BS227" s="198"/>
      <c r="BT227" s="198"/>
      <c r="BU227" s="198"/>
      <c r="BV227" s="198"/>
      <c r="BW227" s="198"/>
      <c r="BX227" s="198"/>
      <c r="BY227" s="198"/>
      <c r="BZ227" s="198"/>
      <c r="CA227" s="198"/>
      <c r="CB227" s="198"/>
      <c r="CC227" s="198"/>
      <c r="CD227" s="198"/>
      <c r="CE227" s="198"/>
      <c r="CF227" s="198"/>
    </row>
    <row r="228" spans="9:84" x14ac:dyDescent="0.2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166"/>
      <c r="AC228" s="166"/>
      <c r="AD228" s="166"/>
      <c r="AE228" s="166"/>
      <c r="AF228" s="167"/>
      <c r="AG228" s="168"/>
      <c r="AH228" s="5"/>
      <c r="AI228" s="169"/>
      <c r="AJ228" s="197"/>
      <c r="AK228" s="198"/>
      <c r="AL228" s="198"/>
      <c r="AM228" s="198"/>
      <c r="AN228" s="198"/>
      <c r="AO228" s="198"/>
      <c r="AP228" s="198"/>
      <c r="AQ228" s="198"/>
      <c r="AR228" s="198"/>
      <c r="AS228" s="198"/>
      <c r="AT228" s="198"/>
      <c r="AU228" s="198"/>
      <c r="AV228" s="198"/>
      <c r="AW228" s="198"/>
      <c r="AX228" s="198"/>
      <c r="AY228" s="198"/>
      <c r="AZ228" s="198"/>
      <c r="BA228" s="198"/>
      <c r="BB228" s="198"/>
      <c r="BC228" s="198"/>
      <c r="BD228" s="198"/>
      <c r="BE228" s="198"/>
      <c r="BF228" s="198"/>
      <c r="BG228" s="198"/>
      <c r="BH228" s="198"/>
      <c r="BI228" s="198"/>
      <c r="BJ228" s="198"/>
      <c r="BK228" s="198"/>
      <c r="BL228" s="198"/>
      <c r="BM228" s="198"/>
      <c r="BN228" s="198"/>
      <c r="BO228" s="198"/>
      <c r="BP228" s="198"/>
      <c r="BQ228" s="198"/>
      <c r="BR228" s="198"/>
      <c r="BS228" s="198"/>
      <c r="BT228" s="198"/>
      <c r="BU228" s="198"/>
      <c r="BV228" s="198"/>
      <c r="BW228" s="198"/>
      <c r="BX228" s="198"/>
      <c r="BY228" s="198"/>
      <c r="BZ228" s="198"/>
      <c r="CA228" s="198"/>
      <c r="CB228" s="198"/>
      <c r="CC228" s="198"/>
      <c r="CD228" s="198"/>
      <c r="CE228" s="198"/>
      <c r="CF228" s="198"/>
    </row>
    <row r="229" spans="9:84" x14ac:dyDescent="0.2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166"/>
      <c r="AC229" s="166"/>
      <c r="AD229" s="166"/>
      <c r="AE229" s="166"/>
      <c r="AF229" s="167"/>
      <c r="AG229" s="168"/>
      <c r="AH229" s="5"/>
      <c r="AI229" s="169"/>
    </row>
    <row r="230" spans="9:84" x14ac:dyDescent="0.2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166"/>
      <c r="AC230" s="166"/>
      <c r="AD230" s="166"/>
      <c r="AE230" s="166"/>
      <c r="AF230" s="167"/>
      <c r="AG230" s="168"/>
      <c r="AH230" s="5"/>
      <c r="AI230" s="169"/>
    </row>
    <row r="231" spans="9:84" x14ac:dyDescent="0.2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166"/>
      <c r="AC231" s="166"/>
      <c r="AD231" s="166"/>
      <c r="AE231" s="166"/>
      <c r="AF231" s="167"/>
      <c r="AG231" s="168"/>
      <c r="AH231" s="5"/>
      <c r="AI231" s="169"/>
    </row>
    <row r="232" spans="9:84" x14ac:dyDescent="0.2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166"/>
      <c r="AC232" s="166"/>
      <c r="AD232" s="166"/>
      <c r="AE232" s="166"/>
      <c r="AF232" s="167"/>
      <c r="AG232" s="168"/>
      <c r="AH232" s="5"/>
      <c r="AI232" s="169"/>
    </row>
    <row r="233" spans="9:84" x14ac:dyDescent="0.2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166"/>
      <c r="AC233" s="166"/>
      <c r="AD233" s="166"/>
      <c r="AE233" s="166"/>
      <c r="AF233" s="167"/>
      <c r="AG233" s="168"/>
      <c r="AH233" s="5"/>
      <c r="AI233" s="169"/>
    </row>
    <row r="234" spans="9:84" x14ac:dyDescent="0.2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166"/>
      <c r="AC234" s="166"/>
      <c r="AD234" s="166"/>
      <c r="AE234" s="166"/>
      <c r="AF234" s="167"/>
      <c r="AG234" s="168"/>
      <c r="AH234" s="5"/>
      <c r="AI234" s="169"/>
    </row>
    <row r="235" spans="9:84" x14ac:dyDescent="0.2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166"/>
      <c r="AC235" s="166"/>
      <c r="AD235" s="166"/>
      <c r="AE235" s="166"/>
      <c r="AF235" s="167"/>
      <c r="AG235" s="168"/>
      <c r="AH235" s="5"/>
      <c r="AI235" s="169"/>
    </row>
    <row r="236" spans="9:84" x14ac:dyDescent="0.2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166"/>
      <c r="AC236" s="166"/>
      <c r="AD236" s="166"/>
      <c r="AE236" s="166"/>
      <c r="AF236" s="167"/>
      <c r="AG236" s="168"/>
      <c r="AH236" s="5"/>
      <c r="AI236" s="169"/>
    </row>
    <row r="237" spans="9:84" x14ac:dyDescent="0.2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166"/>
      <c r="AC237" s="166"/>
      <c r="AD237" s="166"/>
      <c r="AE237" s="166"/>
      <c r="AF237" s="167"/>
      <c r="AG237" s="168"/>
      <c r="AH237" s="5"/>
      <c r="AI237" s="169"/>
    </row>
    <row r="238" spans="9:84" x14ac:dyDescent="0.2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166"/>
      <c r="AC238" s="166"/>
      <c r="AD238" s="166"/>
      <c r="AE238" s="166"/>
      <c r="AF238" s="167"/>
      <c r="AG238" s="168"/>
      <c r="AH238" s="5"/>
      <c r="AI238" s="169"/>
    </row>
    <row r="239" spans="9:84" x14ac:dyDescent="0.2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166"/>
      <c r="AC239" s="166"/>
      <c r="AD239" s="166"/>
      <c r="AE239" s="166"/>
      <c r="AF239" s="167"/>
      <c r="AG239" s="168"/>
      <c r="AH239" s="5"/>
      <c r="AI239" s="169"/>
    </row>
    <row r="240" spans="9:84" x14ac:dyDescent="0.2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166"/>
      <c r="AC240" s="166"/>
      <c r="AD240" s="166"/>
      <c r="AE240" s="166"/>
      <c r="AF240" s="167"/>
      <c r="AG240" s="168"/>
      <c r="AH240" s="5"/>
      <c r="AI240" s="169"/>
    </row>
    <row r="241" spans="9:35" x14ac:dyDescent="0.2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166"/>
      <c r="AC241" s="166"/>
      <c r="AD241" s="166"/>
      <c r="AE241" s="166"/>
      <c r="AF241" s="167"/>
      <c r="AG241" s="168"/>
      <c r="AH241" s="5"/>
      <c r="AI241" s="169"/>
    </row>
    <row r="242" spans="9:35" x14ac:dyDescent="0.2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166"/>
      <c r="AC242" s="166"/>
      <c r="AD242" s="166"/>
      <c r="AE242" s="166"/>
      <c r="AF242" s="167"/>
      <c r="AG242" s="168"/>
      <c r="AH242" s="5"/>
      <c r="AI242" s="169"/>
    </row>
    <row r="243" spans="9:35" x14ac:dyDescent="0.2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166"/>
      <c r="AC243" s="166"/>
      <c r="AD243" s="166"/>
      <c r="AE243" s="166"/>
      <c r="AF243" s="167"/>
      <c r="AG243" s="168"/>
      <c r="AH243" s="5"/>
      <c r="AI243" s="169"/>
    </row>
    <row r="244" spans="9:35" x14ac:dyDescent="0.2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166"/>
      <c r="AC244" s="166"/>
      <c r="AD244" s="166"/>
      <c r="AE244" s="166"/>
      <c r="AF244" s="167"/>
      <c r="AG244" s="168"/>
      <c r="AH244" s="5"/>
      <c r="AI244" s="169"/>
    </row>
    <row r="245" spans="9:35" x14ac:dyDescent="0.2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166"/>
      <c r="AC245" s="166"/>
      <c r="AD245" s="166"/>
      <c r="AE245" s="166"/>
      <c r="AF245" s="167"/>
      <c r="AG245" s="168"/>
      <c r="AH245" s="5"/>
      <c r="AI245" s="169"/>
    </row>
    <row r="246" spans="9:35" x14ac:dyDescent="0.2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166"/>
      <c r="AC246" s="166"/>
      <c r="AD246" s="166"/>
      <c r="AE246" s="166"/>
      <c r="AF246" s="167"/>
      <c r="AG246" s="168"/>
      <c r="AH246" s="5"/>
      <c r="AI246" s="169"/>
    </row>
    <row r="247" spans="9:35" x14ac:dyDescent="0.2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166"/>
      <c r="AC247" s="166"/>
      <c r="AD247" s="166"/>
      <c r="AE247" s="166"/>
      <c r="AF247" s="167"/>
      <c r="AG247" s="168"/>
      <c r="AH247" s="5"/>
      <c r="AI247" s="169"/>
    </row>
    <row r="248" spans="9:35" x14ac:dyDescent="0.2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166"/>
      <c r="AC248" s="166"/>
      <c r="AD248" s="166"/>
      <c r="AE248" s="166"/>
      <c r="AF248" s="167"/>
      <c r="AG248" s="168"/>
      <c r="AH248" s="5"/>
      <c r="AI248" s="169"/>
    </row>
    <row r="249" spans="9:35" x14ac:dyDescent="0.2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166"/>
      <c r="AC249" s="166"/>
      <c r="AD249" s="166"/>
      <c r="AE249" s="166"/>
      <c r="AF249" s="167"/>
      <c r="AG249" s="168"/>
      <c r="AH249" s="5"/>
      <c r="AI249" s="169"/>
    </row>
    <row r="250" spans="9:35" x14ac:dyDescent="0.2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166"/>
      <c r="AC250" s="166"/>
      <c r="AD250" s="166"/>
      <c r="AE250" s="166"/>
      <c r="AF250" s="167"/>
      <c r="AG250" s="168"/>
      <c r="AH250" s="5"/>
      <c r="AI250" s="169"/>
    </row>
    <row r="251" spans="9:35" x14ac:dyDescent="0.2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166"/>
      <c r="AC251" s="166"/>
      <c r="AD251" s="166"/>
      <c r="AE251" s="166"/>
      <c r="AF251" s="167"/>
      <c r="AG251" s="168"/>
      <c r="AH251" s="5"/>
      <c r="AI251" s="169"/>
    </row>
    <row r="252" spans="9:35" x14ac:dyDescent="0.2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166"/>
      <c r="AC252" s="166"/>
      <c r="AD252" s="166"/>
      <c r="AE252" s="166"/>
      <c r="AF252" s="167"/>
      <c r="AG252" s="168"/>
      <c r="AH252" s="5"/>
      <c r="AI252" s="169"/>
    </row>
    <row r="253" spans="9:35" x14ac:dyDescent="0.2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166"/>
      <c r="AC253" s="166"/>
      <c r="AD253" s="166"/>
      <c r="AE253" s="166"/>
      <c r="AF253" s="167"/>
      <c r="AG253" s="168"/>
      <c r="AH253" s="5"/>
      <c r="AI253" s="169"/>
    </row>
    <row r="254" spans="9:35" x14ac:dyDescent="0.2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166"/>
      <c r="AC254" s="166"/>
      <c r="AD254" s="166"/>
      <c r="AE254" s="166"/>
      <c r="AF254" s="167"/>
      <c r="AG254" s="168"/>
      <c r="AH254" s="5"/>
      <c r="AI254" s="169"/>
    </row>
    <row r="255" spans="9:35" x14ac:dyDescent="0.2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166"/>
      <c r="AC255" s="166"/>
      <c r="AD255" s="166"/>
      <c r="AE255" s="166"/>
      <c r="AF255" s="167"/>
      <c r="AG255" s="168"/>
      <c r="AH255" s="5"/>
      <c r="AI255" s="169"/>
    </row>
    <row r="256" spans="9:35" x14ac:dyDescent="0.2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166"/>
      <c r="AC256" s="166"/>
      <c r="AD256" s="166"/>
      <c r="AE256" s="166"/>
      <c r="AF256" s="167"/>
      <c r="AG256" s="168"/>
      <c r="AH256" s="5"/>
      <c r="AI256" s="169"/>
    </row>
    <row r="257" spans="9:35" x14ac:dyDescent="0.2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166"/>
      <c r="AC257" s="166"/>
      <c r="AD257" s="166"/>
      <c r="AE257" s="166"/>
      <c r="AF257" s="167"/>
      <c r="AG257" s="168"/>
      <c r="AH257" s="5"/>
      <c r="AI257" s="169"/>
    </row>
    <row r="258" spans="9:35" x14ac:dyDescent="0.2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166"/>
      <c r="AC258" s="166"/>
      <c r="AD258" s="166"/>
      <c r="AE258" s="166"/>
      <c r="AF258" s="167"/>
      <c r="AG258" s="168"/>
      <c r="AH258" s="5"/>
      <c r="AI258" s="169"/>
    </row>
    <row r="259" spans="9:35" x14ac:dyDescent="0.2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166"/>
      <c r="AC259" s="166"/>
      <c r="AD259" s="166"/>
      <c r="AE259" s="166"/>
      <c r="AF259" s="167"/>
      <c r="AG259" s="168"/>
      <c r="AH259" s="5"/>
      <c r="AI259" s="169"/>
    </row>
    <row r="260" spans="9:35" x14ac:dyDescent="0.2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166"/>
      <c r="AC260" s="166"/>
      <c r="AD260" s="166"/>
      <c r="AE260" s="166"/>
      <c r="AF260" s="167"/>
      <c r="AG260" s="168"/>
      <c r="AH260" s="5"/>
      <c r="AI260" s="169"/>
    </row>
    <row r="261" spans="9:35" x14ac:dyDescent="0.2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166"/>
      <c r="AC261" s="166"/>
      <c r="AD261" s="166"/>
      <c r="AE261" s="166"/>
      <c r="AF261" s="167"/>
      <c r="AG261" s="168"/>
      <c r="AH261" s="5"/>
      <c r="AI261" s="169"/>
    </row>
    <row r="262" spans="9:35" x14ac:dyDescent="0.2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166"/>
      <c r="AC262" s="166"/>
      <c r="AD262" s="166"/>
      <c r="AE262" s="166"/>
      <c r="AF262" s="167"/>
      <c r="AG262" s="168"/>
      <c r="AH262" s="5"/>
      <c r="AI262" s="169"/>
    </row>
    <row r="263" spans="9:35" x14ac:dyDescent="0.2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166"/>
      <c r="AC263" s="166"/>
      <c r="AD263" s="166"/>
      <c r="AE263" s="166"/>
      <c r="AF263" s="167"/>
      <c r="AG263" s="168"/>
      <c r="AH263" s="5"/>
      <c r="AI263" s="169"/>
    </row>
    <row r="264" spans="9:35" x14ac:dyDescent="0.2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166"/>
      <c r="AC264" s="166"/>
      <c r="AD264" s="166"/>
      <c r="AE264" s="166"/>
      <c r="AF264" s="167"/>
      <c r="AG264" s="168"/>
      <c r="AH264" s="5"/>
      <c r="AI264" s="169"/>
    </row>
    <row r="265" spans="9:35" x14ac:dyDescent="0.2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166"/>
      <c r="AC265" s="166"/>
      <c r="AD265" s="166"/>
      <c r="AE265" s="166"/>
      <c r="AF265" s="167"/>
      <c r="AG265" s="168"/>
      <c r="AH265" s="5"/>
      <c r="AI265" s="169"/>
    </row>
    <row r="266" spans="9:35" x14ac:dyDescent="0.2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166"/>
      <c r="AC266" s="166"/>
      <c r="AD266" s="166"/>
      <c r="AE266" s="166"/>
      <c r="AF266" s="167"/>
      <c r="AG266" s="168"/>
      <c r="AH266" s="5"/>
      <c r="AI266" s="169"/>
    </row>
    <row r="267" spans="9:35" x14ac:dyDescent="0.2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166"/>
      <c r="AC267" s="166"/>
      <c r="AD267" s="166"/>
      <c r="AE267" s="166"/>
      <c r="AF267" s="167"/>
      <c r="AG267" s="168"/>
      <c r="AH267" s="5"/>
      <c r="AI267" s="169"/>
    </row>
    <row r="268" spans="9:35" x14ac:dyDescent="0.2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166"/>
      <c r="AC268" s="166"/>
      <c r="AD268" s="166"/>
      <c r="AE268" s="166"/>
      <c r="AF268" s="167"/>
      <c r="AG268" s="168"/>
      <c r="AH268" s="5"/>
      <c r="AI268" s="169"/>
    </row>
    <row r="269" spans="9:35" x14ac:dyDescent="0.2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166"/>
      <c r="AC269" s="166"/>
      <c r="AD269" s="166"/>
      <c r="AE269" s="166"/>
      <c r="AF269" s="167"/>
      <c r="AG269" s="168"/>
      <c r="AH269" s="5"/>
      <c r="AI269" s="169"/>
    </row>
    <row r="270" spans="9:35" x14ac:dyDescent="0.2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166"/>
      <c r="AC270" s="166"/>
      <c r="AD270" s="166"/>
      <c r="AE270" s="166"/>
      <c r="AF270" s="167"/>
      <c r="AG270" s="168"/>
      <c r="AH270" s="5"/>
      <c r="AI270" s="169"/>
    </row>
    <row r="271" spans="9:35" x14ac:dyDescent="0.2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166"/>
      <c r="AC271" s="166"/>
      <c r="AD271" s="166"/>
      <c r="AE271" s="166"/>
      <c r="AF271" s="167"/>
      <c r="AG271" s="168"/>
      <c r="AH271" s="5"/>
      <c r="AI271" s="169"/>
    </row>
    <row r="272" spans="9:35" x14ac:dyDescent="0.2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166"/>
      <c r="AC272" s="166"/>
      <c r="AD272" s="166"/>
      <c r="AE272" s="166"/>
      <c r="AF272" s="167"/>
      <c r="AG272" s="168"/>
      <c r="AH272" s="5"/>
      <c r="AI272" s="169"/>
    </row>
    <row r="273" spans="9:35" x14ac:dyDescent="0.2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166"/>
      <c r="AC273" s="170"/>
      <c r="AD273" s="166"/>
      <c r="AE273" s="166"/>
      <c r="AF273" s="167"/>
      <c r="AG273" s="168"/>
      <c r="AH273" s="5"/>
      <c r="AI273" s="169"/>
    </row>
    <row r="274" spans="9:35" x14ac:dyDescent="0.2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166"/>
      <c r="AC274" s="170"/>
      <c r="AD274" s="166"/>
      <c r="AE274" s="166"/>
      <c r="AF274" s="167"/>
      <c r="AG274" s="168"/>
      <c r="AH274" s="5"/>
      <c r="AI274" s="169"/>
    </row>
    <row r="275" spans="9:35" x14ac:dyDescent="0.2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166"/>
      <c r="AC275" s="170"/>
      <c r="AD275" s="166"/>
      <c r="AE275" s="166"/>
      <c r="AF275" s="167"/>
      <c r="AG275" s="168"/>
      <c r="AH275" s="5"/>
      <c r="AI275" s="169"/>
    </row>
    <row r="276" spans="9:35" x14ac:dyDescent="0.2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166"/>
      <c r="AC276" s="170"/>
      <c r="AD276" s="166"/>
      <c r="AE276" s="166"/>
      <c r="AF276" s="167"/>
      <c r="AG276" s="168"/>
      <c r="AH276" s="5"/>
      <c r="AI276" s="169"/>
    </row>
    <row r="277" spans="9:35" x14ac:dyDescent="0.2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166"/>
      <c r="AC277" s="170"/>
      <c r="AD277" s="166"/>
      <c r="AE277" s="166"/>
      <c r="AF277" s="167"/>
      <c r="AG277" s="168"/>
      <c r="AH277" s="5"/>
      <c r="AI277" s="169"/>
    </row>
    <row r="278" spans="9:35" x14ac:dyDescent="0.2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166"/>
      <c r="AC278" s="170"/>
      <c r="AD278" s="166"/>
      <c r="AE278" s="166"/>
      <c r="AF278" s="167"/>
      <c r="AG278" s="168"/>
      <c r="AH278" s="5"/>
      <c r="AI278" s="169"/>
    </row>
    <row r="279" spans="9:35" x14ac:dyDescent="0.2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166"/>
      <c r="AC279" s="170"/>
      <c r="AD279" s="166"/>
      <c r="AE279" s="166"/>
      <c r="AF279" s="167"/>
      <c r="AG279" s="168"/>
      <c r="AH279" s="5"/>
      <c r="AI279" s="169"/>
    </row>
    <row r="280" spans="9:35" x14ac:dyDescent="0.2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166"/>
      <c r="AC280" s="170"/>
      <c r="AD280" s="166"/>
      <c r="AE280" s="166"/>
      <c r="AF280" s="167"/>
      <c r="AG280" s="168"/>
      <c r="AH280" s="5"/>
      <c r="AI280" s="169"/>
    </row>
    <row r="281" spans="9:35" x14ac:dyDescent="0.2"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166"/>
      <c r="AC281" s="166"/>
      <c r="AD281" s="166"/>
      <c r="AE281" s="166"/>
      <c r="AF281" s="167"/>
      <c r="AG281" s="168"/>
      <c r="AH281" s="5"/>
      <c r="AI281" s="169"/>
    </row>
    <row r="282" spans="9:35" x14ac:dyDescent="0.2"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166"/>
      <c r="AC282" s="166"/>
      <c r="AD282" s="166"/>
      <c r="AE282" s="166"/>
      <c r="AF282" s="167"/>
      <c r="AG282" s="168"/>
      <c r="AH282" s="5"/>
      <c r="AI282" s="169"/>
    </row>
    <row r="283" spans="9:35" x14ac:dyDescent="0.2"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166"/>
      <c r="AC283" s="166"/>
      <c r="AD283" s="166"/>
      <c r="AE283" s="166"/>
      <c r="AF283" s="167"/>
      <c r="AG283" s="168"/>
      <c r="AH283" s="5"/>
      <c r="AI283" s="169"/>
    </row>
    <row r="284" spans="9:35" x14ac:dyDescent="0.2"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166"/>
      <c r="AC284" s="166"/>
      <c r="AD284" s="166"/>
      <c r="AE284" s="166"/>
      <c r="AF284" s="167"/>
      <c r="AG284" s="168"/>
      <c r="AH284" s="5"/>
      <c r="AI284" s="169"/>
    </row>
    <row r="285" spans="9:35" x14ac:dyDescent="0.2"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166"/>
      <c r="AC285" s="166"/>
      <c r="AD285" s="166"/>
      <c r="AE285" s="166"/>
      <c r="AF285" s="167"/>
      <c r="AG285" s="168"/>
      <c r="AH285" s="5"/>
      <c r="AI285" s="169"/>
    </row>
    <row r="286" spans="9:35" x14ac:dyDescent="0.2"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166"/>
      <c r="AC286" s="166"/>
      <c r="AD286" s="166"/>
      <c r="AE286" s="166"/>
      <c r="AF286" s="167"/>
      <c r="AG286" s="168"/>
      <c r="AH286" s="5"/>
      <c r="AI286" s="169"/>
    </row>
    <row r="287" spans="9:35" x14ac:dyDescent="0.2"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166"/>
      <c r="AC287" s="166"/>
      <c r="AD287" s="166"/>
      <c r="AE287" s="166"/>
      <c r="AF287" s="167"/>
      <c r="AG287" s="168"/>
      <c r="AH287" s="5"/>
      <c r="AI287" s="169"/>
    </row>
    <row r="288" spans="9:35" x14ac:dyDescent="0.2"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166"/>
      <c r="AC288" s="166"/>
      <c r="AD288" s="166"/>
      <c r="AE288" s="166"/>
      <c r="AF288" s="167"/>
      <c r="AG288" s="168"/>
      <c r="AH288" s="5"/>
      <c r="AI288" s="169"/>
    </row>
    <row r="289" spans="9:35" x14ac:dyDescent="0.2"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166"/>
      <c r="AC289" s="166"/>
      <c r="AD289" s="166"/>
      <c r="AE289" s="166"/>
      <c r="AF289" s="167"/>
      <c r="AG289" s="168"/>
      <c r="AH289" s="5"/>
      <c r="AI289" s="169"/>
    </row>
    <row r="290" spans="9:35" x14ac:dyDescent="0.2"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166"/>
      <c r="AC290" s="166"/>
      <c r="AD290" s="166"/>
      <c r="AE290" s="166"/>
      <c r="AF290" s="167"/>
      <c r="AG290" s="168"/>
      <c r="AH290" s="5"/>
      <c r="AI290" s="169"/>
    </row>
    <row r="291" spans="9:35" x14ac:dyDescent="0.2"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166"/>
      <c r="AC291" s="166"/>
      <c r="AD291" s="166"/>
      <c r="AE291" s="166"/>
      <c r="AF291" s="167"/>
      <c r="AG291" s="168"/>
      <c r="AH291" s="5"/>
      <c r="AI291" s="169"/>
    </row>
    <row r="292" spans="9:35" x14ac:dyDescent="0.2"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166"/>
      <c r="AC292" s="166"/>
      <c r="AD292" s="166"/>
      <c r="AE292" s="166"/>
      <c r="AF292" s="167"/>
      <c r="AG292" s="168"/>
      <c r="AH292" s="5"/>
      <c r="AI292" s="169"/>
    </row>
    <row r="293" spans="9:35" x14ac:dyDescent="0.2"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166"/>
      <c r="AC293" s="166"/>
      <c r="AD293" s="166"/>
      <c r="AE293" s="166"/>
      <c r="AF293" s="167"/>
      <c r="AG293" s="168"/>
      <c r="AH293" s="5"/>
      <c r="AI293" s="169"/>
    </row>
    <row r="294" spans="9:35" x14ac:dyDescent="0.2"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166"/>
      <c r="AC294" s="166"/>
      <c r="AD294" s="166"/>
      <c r="AE294" s="166"/>
      <c r="AF294" s="167"/>
      <c r="AG294" s="168"/>
      <c r="AH294" s="5"/>
      <c r="AI294" s="169"/>
    </row>
    <row r="295" spans="9:35" x14ac:dyDescent="0.2"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166"/>
      <c r="AC295" s="166"/>
      <c r="AD295" s="166"/>
      <c r="AE295" s="166"/>
      <c r="AF295" s="167"/>
      <c r="AG295" s="168"/>
      <c r="AH295" s="5"/>
      <c r="AI295" s="169"/>
    </row>
    <row r="296" spans="9:35" x14ac:dyDescent="0.2"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166"/>
      <c r="AC296" s="166"/>
      <c r="AD296" s="166"/>
      <c r="AE296" s="166"/>
      <c r="AF296" s="167"/>
      <c r="AG296" s="168"/>
      <c r="AH296" s="5"/>
      <c r="AI296" s="169"/>
    </row>
    <row r="297" spans="9:35" x14ac:dyDescent="0.2"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166"/>
      <c r="AC297" s="166"/>
      <c r="AD297" s="166"/>
      <c r="AE297" s="166"/>
      <c r="AF297" s="167"/>
      <c r="AG297" s="168"/>
      <c r="AH297" s="5"/>
      <c r="AI297" s="169"/>
    </row>
    <row r="298" spans="9:35" x14ac:dyDescent="0.2"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166"/>
      <c r="AC298" s="166"/>
      <c r="AD298" s="166"/>
      <c r="AE298" s="166"/>
      <c r="AF298" s="167"/>
      <c r="AG298" s="168"/>
      <c r="AH298" s="5"/>
      <c r="AI298" s="169"/>
    </row>
    <row r="299" spans="9:35" x14ac:dyDescent="0.2"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166"/>
      <c r="AC299" s="166"/>
      <c r="AD299" s="166"/>
      <c r="AE299" s="166"/>
      <c r="AF299" s="167"/>
      <c r="AG299" s="168"/>
      <c r="AH299" s="5"/>
      <c r="AI299" s="169"/>
    </row>
    <row r="300" spans="9:35" x14ac:dyDescent="0.2"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166"/>
      <c r="AC300" s="166"/>
      <c r="AD300" s="166"/>
      <c r="AE300" s="166"/>
      <c r="AF300" s="167"/>
      <c r="AG300" s="168"/>
      <c r="AH300" s="5"/>
      <c r="AI300" s="169"/>
    </row>
    <row r="301" spans="9:35" x14ac:dyDescent="0.2"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166"/>
      <c r="AC301" s="166"/>
      <c r="AD301" s="166"/>
      <c r="AE301" s="166"/>
      <c r="AF301" s="167"/>
      <c r="AG301" s="168"/>
      <c r="AH301" s="5"/>
      <c r="AI301" s="169"/>
    </row>
    <row r="302" spans="9:35" x14ac:dyDescent="0.2"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166"/>
      <c r="AC302" s="166"/>
      <c r="AD302" s="166"/>
      <c r="AE302" s="166"/>
      <c r="AF302" s="167"/>
      <c r="AG302" s="168"/>
      <c r="AH302" s="5"/>
      <c r="AI302" s="169"/>
    </row>
    <row r="303" spans="9:35" x14ac:dyDescent="0.2"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166"/>
      <c r="AC303" s="166"/>
      <c r="AD303" s="166"/>
      <c r="AE303" s="166"/>
      <c r="AF303" s="167"/>
      <c r="AG303" s="168"/>
      <c r="AH303" s="5"/>
      <c r="AI303" s="169"/>
    </row>
    <row r="304" spans="9:35" x14ac:dyDescent="0.2"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166"/>
      <c r="AC304" s="166"/>
      <c r="AD304" s="166"/>
      <c r="AE304" s="166"/>
      <c r="AF304" s="167"/>
      <c r="AG304" s="168"/>
      <c r="AH304" s="5"/>
      <c r="AI304" s="169"/>
    </row>
    <row r="305" spans="9:35" x14ac:dyDescent="0.2"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166"/>
      <c r="AC305" s="166"/>
      <c r="AD305" s="166"/>
      <c r="AE305" s="166"/>
      <c r="AF305" s="167"/>
      <c r="AG305" s="168"/>
      <c r="AH305" s="5"/>
      <c r="AI305" s="169"/>
    </row>
    <row r="306" spans="9:35" x14ac:dyDescent="0.2"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166"/>
      <c r="AC306" s="166"/>
      <c r="AD306" s="166"/>
      <c r="AE306" s="166"/>
      <c r="AF306" s="167"/>
      <c r="AG306" s="168"/>
      <c r="AH306" s="5"/>
      <c r="AI306" s="169"/>
    </row>
    <row r="307" spans="9:35" x14ac:dyDescent="0.2"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166"/>
      <c r="AC307" s="166"/>
      <c r="AD307" s="166"/>
      <c r="AE307" s="166"/>
      <c r="AF307" s="167"/>
      <c r="AG307" s="168"/>
      <c r="AH307" s="5"/>
      <c r="AI307" s="169"/>
    </row>
    <row r="308" spans="9:35" x14ac:dyDescent="0.2"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166"/>
      <c r="AC308" s="166"/>
      <c r="AD308" s="166"/>
      <c r="AE308" s="166"/>
      <c r="AF308" s="167"/>
      <c r="AG308" s="168"/>
      <c r="AH308" s="5"/>
      <c r="AI308" s="169"/>
    </row>
    <row r="309" spans="9:35" x14ac:dyDescent="0.2"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166"/>
      <c r="AC309" s="166"/>
      <c r="AD309" s="166"/>
      <c r="AE309" s="166"/>
      <c r="AF309" s="167"/>
      <c r="AG309" s="168"/>
      <c r="AH309" s="5"/>
      <c r="AI309" s="169"/>
    </row>
    <row r="310" spans="9:35" x14ac:dyDescent="0.2"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166"/>
      <c r="AC310" s="166"/>
      <c r="AD310" s="166"/>
      <c r="AE310" s="166"/>
      <c r="AF310" s="167"/>
      <c r="AG310" s="168"/>
      <c r="AH310" s="5"/>
      <c r="AI310" s="169"/>
    </row>
    <row r="311" spans="9:35" x14ac:dyDescent="0.2"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166"/>
      <c r="AC311" s="166"/>
      <c r="AD311" s="166"/>
      <c r="AE311" s="166"/>
      <c r="AF311" s="167"/>
      <c r="AG311" s="168"/>
      <c r="AH311" s="5"/>
      <c r="AI311" s="169"/>
    </row>
    <row r="312" spans="9:35" x14ac:dyDescent="0.2"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166"/>
      <c r="AC312" s="166"/>
      <c r="AD312" s="166"/>
      <c r="AE312" s="166"/>
      <c r="AF312" s="167"/>
      <c r="AG312" s="168"/>
      <c r="AH312" s="5"/>
      <c r="AI312" s="169"/>
    </row>
    <row r="313" spans="9:35" x14ac:dyDescent="0.2"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166"/>
      <c r="AC313" s="166"/>
      <c r="AD313" s="166"/>
      <c r="AE313" s="166"/>
      <c r="AF313" s="167"/>
      <c r="AG313" s="168"/>
      <c r="AH313" s="5"/>
      <c r="AI313" s="169"/>
    </row>
    <row r="314" spans="9:35" x14ac:dyDescent="0.2"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166"/>
      <c r="AC314" s="166"/>
      <c r="AD314" s="166"/>
      <c r="AE314" s="166"/>
      <c r="AF314" s="167"/>
      <c r="AG314" s="168"/>
      <c r="AH314" s="5"/>
      <c r="AI314" s="169"/>
    </row>
    <row r="315" spans="9:35" x14ac:dyDescent="0.2"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166"/>
      <c r="AC315" s="166"/>
      <c r="AD315" s="166"/>
      <c r="AE315" s="166"/>
      <c r="AF315" s="167"/>
      <c r="AG315" s="168"/>
      <c r="AH315" s="5"/>
      <c r="AI315" s="169"/>
    </row>
    <row r="316" spans="9:35" x14ac:dyDescent="0.2"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166"/>
      <c r="AC316" s="166"/>
      <c r="AD316" s="166"/>
      <c r="AE316" s="166"/>
      <c r="AF316" s="167"/>
      <c r="AG316" s="168"/>
      <c r="AH316" s="5"/>
      <c r="AI316" s="169"/>
    </row>
    <row r="317" spans="9:35" x14ac:dyDescent="0.2"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166"/>
      <c r="AC317" s="166"/>
      <c r="AD317" s="166"/>
      <c r="AE317" s="166"/>
      <c r="AF317" s="167"/>
      <c r="AG317" s="168"/>
      <c r="AH317" s="5"/>
      <c r="AI317" s="169"/>
    </row>
    <row r="318" spans="9:35" x14ac:dyDescent="0.2"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166"/>
      <c r="AC318" s="166"/>
      <c r="AD318" s="166"/>
      <c r="AE318" s="166"/>
      <c r="AF318" s="167"/>
      <c r="AG318" s="168"/>
      <c r="AH318" s="5"/>
      <c r="AI318" s="169"/>
    </row>
    <row r="319" spans="9:35" x14ac:dyDescent="0.2"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166"/>
      <c r="AC319" s="166"/>
      <c r="AD319" s="166"/>
      <c r="AE319" s="166"/>
      <c r="AF319" s="167"/>
      <c r="AG319" s="168"/>
      <c r="AH319" s="5"/>
      <c r="AI319" s="169"/>
    </row>
    <row r="320" spans="9:35" x14ac:dyDescent="0.2"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166"/>
      <c r="AC320" s="166"/>
      <c r="AD320" s="166"/>
      <c r="AE320" s="166"/>
      <c r="AF320" s="167"/>
      <c r="AG320" s="168"/>
      <c r="AH320" s="5"/>
      <c r="AI320" s="169"/>
    </row>
    <row r="321" spans="9:35" x14ac:dyDescent="0.2"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166"/>
      <c r="AC321" s="166"/>
      <c r="AD321" s="166"/>
      <c r="AE321" s="166"/>
      <c r="AF321" s="167"/>
      <c r="AG321" s="168"/>
      <c r="AH321" s="5"/>
      <c r="AI321" s="169"/>
    </row>
    <row r="322" spans="9:35" x14ac:dyDescent="0.2"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166"/>
      <c r="AC322" s="166"/>
      <c r="AD322" s="166"/>
      <c r="AE322" s="166"/>
      <c r="AF322" s="167"/>
      <c r="AG322" s="168"/>
      <c r="AH322" s="5"/>
      <c r="AI322" s="169"/>
    </row>
    <row r="323" spans="9:35" x14ac:dyDescent="0.2"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166"/>
      <c r="AC323" s="166"/>
      <c r="AD323" s="166"/>
      <c r="AE323" s="166"/>
      <c r="AF323" s="167"/>
      <c r="AG323" s="168"/>
      <c r="AH323" s="5"/>
      <c r="AI323" s="169"/>
    </row>
    <row r="324" spans="9:35" x14ac:dyDescent="0.2"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166"/>
      <c r="AC324" s="166"/>
      <c r="AD324" s="166"/>
      <c r="AE324" s="166"/>
      <c r="AF324" s="167"/>
      <c r="AG324" s="168"/>
      <c r="AH324" s="5"/>
      <c r="AI324" s="169"/>
    </row>
    <row r="325" spans="9:35" x14ac:dyDescent="0.2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166"/>
      <c r="AC325" s="166"/>
      <c r="AD325" s="166"/>
      <c r="AE325" s="166"/>
      <c r="AF325" s="167"/>
      <c r="AG325" s="168"/>
      <c r="AH325" s="5"/>
      <c r="AI325" s="169"/>
    </row>
    <row r="326" spans="9:35" x14ac:dyDescent="0.2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166"/>
      <c r="AC326" s="166"/>
      <c r="AD326" s="166"/>
      <c r="AE326" s="166"/>
      <c r="AF326" s="167"/>
      <c r="AG326" s="168"/>
      <c r="AH326" s="5"/>
      <c r="AI326" s="169"/>
    </row>
    <row r="327" spans="9:35" x14ac:dyDescent="0.2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166"/>
      <c r="AC327" s="166"/>
      <c r="AD327" s="166"/>
      <c r="AE327" s="166"/>
      <c r="AF327" s="167"/>
      <c r="AG327" s="168"/>
      <c r="AH327" s="5"/>
      <c r="AI327" s="169"/>
    </row>
    <row r="328" spans="9:35" x14ac:dyDescent="0.2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166"/>
      <c r="AC328" s="166"/>
      <c r="AD328" s="166"/>
      <c r="AE328" s="166"/>
      <c r="AF328" s="167"/>
      <c r="AG328" s="168"/>
      <c r="AH328" s="5"/>
      <c r="AI328" s="169"/>
    </row>
    <row r="329" spans="9:35" x14ac:dyDescent="0.2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166"/>
      <c r="AC329" s="166"/>
      <c r="AD329" s="166"/>
      <c r="AE329" s="166"/>
      <c r="AF329" s="167"/>
      <c r="AG329" s="168"/>
      <c r="AH329" s="5"/>
      <c r="AI329" s="169"/>
    </row>
    <row r="330" spans="9:35" x14ac:dyDescent="0.2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166"/>
      <c r="AC330" s="166"/>
      <c r="AD330" s="166"/>
      <c r="AE330" s="166"/>
      <c r="AF330" s="167"/>
      <c r="AG330" s="168"/>
      <c r="AH330" s="5"/>
      <c r="AI330" s="169"/>
    </row>
    <row r="331" spans="9:35" x14ac:dyDescent="0.2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166"/>
      <c r="AC331" s="166"/>
      <c r="AD331" s="166"/>
      <c r="AE331" s="166"/>
      <c r="AF331" s="167"/>
      <c r="AG331" s="168"/>
      <c r="AH331" s="5"/>
      <c r="AI331" s="169"/>
    </row>
    <row r="332" spans="9:35" x14ac:dyDescent="0.2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166"/>
      <c r="AC332" s="166"/>
      <c r="AD332" s="166"/>
      <c r="AE332" s="166"/>
      <c r="AF332" s="167"/>
      <c r="AG332" s="168"/>
      <c r="AH332" s="5"/>
      <c r="AI332" s="169"/>
    </row>
    <row r="333" spans="9:35" x14ac:dyDescent="0.2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166"/>
      <c r="AC333" s="166"/>
      <c r="AD333" s="166"/>
      <c r="AE333" s="166"/>
      <c r="AF333" s="167"/>
      <c r="AG333" s="168"/>
      <c r="AH333" s="5"/>
      <c r="AI333" s="169"/>
    </row>
    <row r="334" spans="9:35" x14ac:dyDescent="0.2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166"/>
      <c r="AC334" s="166"/>
      <c r="AD334" s="166"/>
      <c r="AE334" s="166"/>
      <c r="AF334" s="167"/>
      <c r="AG334" s="168"/>
      <c r="AH334" s="5"/>
      <c r="AI334" s="169"/>
    </row>
    <row r="335" spans="9:35" x14ac:dyDescent="0.2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166"/>
      <c r="AC335" s="166"/>
      <c r="AD335" s="166"/>
      <c r="AE335" s="166"/>
      <c r="AF335" s="167"/>
      <c r="AG335" s="168"/>
      <c r="AH335" s="5"/>
      <c r="AI335" s="169"/>
    </row>
    <row r="336" spans="9:35" x14ac:dyDescent="0.2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166"/>
      <c r="AC336" s="166"/>
      <c r="AD336" s="166"/>
      <c r="AE336" s="166"/>
      <c r="AF336" s="167"/>
      <c r="AG336" s="168"/>
      <c r="AH336" s="5"/>
      <c r="AI336" s="169"/>
    </row>
    <row r="337" spans="9:35" x14ac:dyDescent="0.2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166"/>
      <c r="AC337" s="166"/>
      <c r="AD337" s="166"/>
      <c r="AE337" s="166"/>
      <c r="AF337" s="167"/>
      <c r="AG337" s="168"/>
      <c r="AH337" s="5"/>
      <c r="AI337" s="169"/>
    </row>
    <row r="338" spans="9:35" x14ac:dyDescent="0.2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166"/>
      <c r="AC338" s="166"/>
      <c r="AD338" s="166"/>
      <c r="AE338" s="166"/>
      <c r="AF338" s="167"/>
      <c r="AG338" s="168"/>
      <c r="AH338" s="5"/>
      <c r="AI338" s="169"/>
    </row>
    <row r="339" spans="9:35" x14ac:dyDescent="0.2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166"/>
      <c r="AC339" s="166"/>
      <c r="AD339" s="166"/>
      <c r="AE339" s="166"/>
      <c r="AF339" s="167"/>
      <c r="AG339" s="168"/>
      <c r="AH339" s="5"/>
      <c r="AI339" s="169"/>
    </row>
    <row r="340" spans="9:35" x14ac:dyDescent="0.2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166"/>
      <c r="AC340" s="166"/>
      <c r="AD340" s="166"/>
      <c r="AE340" s="166"/>
      <c r="AF340" s="167"/>
      <c r="AG340" s="168"/>
      <c r="AH340" s="5"/>
      <c r="AI340" s="169"/>
    </row>
    <row r="341" spans="9:35" x14ac:dyDescent="0.2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166"/>
      <c r="AC341" s="166"/>
      <c r="AD341" s="166"/>
      <c r="AE341" s="166"/>
      <c r="AF341" s="167"/>
      <c r="AG341" s="168"/>
      <c r="AH341" s="5"/>
      <c r="AI341" s="169"/>
    </row>
    <row r="342" spans="9:35" x14ac:dyDescent="0.2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166"/>
      <c r="AC342" s="166"/>
      <c r="AD342" s="166"/>
      <c r="AE342" s="166"/>
      <c r="AF342" s="167"/>
      <c r="AG342" s="168"/>
      <c r="AH342" s="5"/>
      <c r="AI342" s="169"/>
    </row>
    <row r="343" spans="9:35" x14ac:dyDescent="0.2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166"/>
      <c r="AC343" s="166"/>
      <c r="AD343" s="166"/>
      <c r="AE343" s="166"/>
      <c r="AF343" s="167"/>
      <c r="AG343" s="168"/>
      <c r="AH343" s="5"/>
      <c r="AI343" s="169"/>
    </row>
    <row r="344" spans="9:35" x14ac:dyDescent="0.2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166"/>
      <c r="AC344" s="166"/>
      <c r="AD344" s="166"/>
      <c r="AE344" s="166"/>
      <c r="AF344" s="167"/>
      <c r="AG344" s="168"/>
      <c r="AH344" s="5"/>
      <c r="AI344" s="169"/>
    </row>
    <row r="345" spans="9:35" x14ac:dyDescent="0.2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166"/>
      <c r="AC345" s="166"/>
      <c r="AD345" s="166"/>
      <c r="AE345" s="166"/>
      <c r="AF345" s="167"/>
      <c r="AG345" s="168"/>
      <c r="AH345" s="5"/>
      <c r="AI345" s="169"/>
    </row>
    <row r="346" spans="9:35" x14ac:dyDescent="0.2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166"/>
      <c r="AC346" s="166"/>
      <c r="AD346" s="166"/>
      <c r="AE346" s="166"/>
      <c r="AF346" s="167"/>
      <c r="AG346" s="168"/>
      <c r="AH346" s="5"/>
      <c r="AI346" s="169"/>
    </row>
    <row r="347" spans="9:35" x14ac:dyDescent="0.2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166"/>
      <c r="AC347" s="166"/>
      <c r="AD347" s="166"/>
      <c r="AE347" s="166"/>
      <c r="AF347" s="167"/>
      <c r="AG347" s="168"/>
      <c r="AH347" s="5"/>
      <c r="AI347" s="169"/>
    </row>
    <row r="348" spans="9:35" x14ac:dyDescent="0.2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166"/>
      <c r="AC348" s="166"/>
      <c r="AD348" s="166"/>
      <c r="AE348" s="166"/>
      <c r="AF348" s="167"/>
      <c r="AG348" s="168"/>
      <c r="AH348" s="5"/>
      <c r="AI348" s="169"/>
    </row>
    <row r="349" spans="9:35" x14ac:dyDescent="0.2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166"/>
      <c r="AC349" s="166"/>
      <c r="AD349" s="166"/>
      <c r="AE349" s="166"/>
      <c r="AF349" s="167"/>
      <c r="AG349" s="168"/>
      <c r="AH349" s="5"/>
      <c r="AI349" s="169"/>
    </row>
    <row r="350" spans="9:35" x14ac:dyDescent="0.2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166"/>
      <c r="AC350" s="166"/>
      <c r="AD350" s="166"/>
      <c r="AE350" s="166"/>
      <c r="AF350" s="167"/>
      <c r="AG350" s="168"/>
      <c r="AH350" s="5"/>
      <c r="AI350" s="169"/>
    </row>
    <row r="351" spans="9:35" x14ac:dyDescent="0.2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166"/>
      <c r="AC351" s="166"/>
      <c r="AD351" s="166"/>
      <c r="AE351" s="166"/>
      <c r="AF351" s="167"/>
      <c r="AG351" s="168"/>
      <c r="AH351" s="5"/>
      <c r="AI351" s="169"/>
    </row>
    <row r="352" spans="9:35" x14ac:dyDescent="0.2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166"/>
      <c r="AC352" s="166"/>
      <c r="AD352" s="166"/>
      <c r="AE352" s="166"/>
      <c r="AF352" s="167"/>
      <c r="AG352" s="168"/>
      <c r="AH352" s="5"/>
      <c r="AI352" s="169"/>
    </row>
    <row r="353" spans="9:35" x14ac:dyDescent="0.2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166"/>
      <c r="AC353" s="166"/>
      <c r="AD353" s="166"/>
      <c r="AE353" s="166"/>
      <c r="AF353" s="167"/>
      <c r="AG353" s="168"/>
      <c r="AH353" s="5"/>
      <c r="AI353" s="169"/>
    </row>
    <row r="354" spans="9:35" x14ac:dyDescent="0.2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166"/>
      <c r="AC354" s="166"/>
      <c r="AD354" s="166"/>
      <c r="AE354" s="166"/>
      <c r="AF354" s="167"/>
      <c r="AG354" s="168"/>
      <c r="AH354" s="5"/>
      <c r="AI354" s="169"/>
    </row>
    <row r="355" spans="9:35" x14ac:dyDescent="0.2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166"/>
      <c r="AC355" s="166"/>
      <c r="AD355" s="166"/>
      <c r="AE355" s="166"/>
      <c r="AF355" s="167"/>
      <c r="AG355" s="168"/>
      <c r="AH355" s="5"/>
      <c r="AI355" s="169"/>
    </row>
    <row r="356" spans="9:35" x14ac:dyDescent="0.2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166"/>
      <c r="AC356" s="166"/>
      <c r="AD356" s="166"/>
      <c r="AE356" s="166"/>
      <c r="AF356" s="167"/>
      <c r="AG356" s="168"/>
      <c r="AH356" s="5"/>
      <c r="AI356" s="169"/>
    </row>
    <row r="357" spans="9:35" x14ac:dyDescent="0.2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166"/>
      <c r="AC357" s="166"/>
      <c r="AD357" s="166"/>
      <c r="AE357" s="166"/>
      <c r="AF357" s="167"/>
      <c r="AG357" s="168"/>
      <c r="AH357" s="5"/>
      <c r="AI357" s="169"/>
    </row>
    <row r="358" spans="9:35" x14ac:dyDescent="0.2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166"/>
      <c r="AC358" s="166"/>
      <c r="AD358" s="166"/>
      <c r="AE358" s="166"/>
      <c r="AF358" s="167"/>
      <c r="AG358" s="168"/>
      <c r="AH358" s="5"/>
      <c r="AI358" s="169"/>
    </row>
    <row r="359" spans="9:35" x14ac:dyDescent="0.2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166"/>
      <c r="AC359" s="166"/>
      <c r="AD359" s="166"/>
      <c r="AE359" s="166"/>
      <c r="AF359" s="167"/>
      <c r="AG359" s="168"/>
      <c r="AH359" s="5"/>
      <c r="AI359" s="169"/>
    </row>
    <row r="360" spans="9:35" x14ac:dyDescent="0.2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166"/>
      <c r="AC360" s="166"/>
      <c r="AD360" s="166"/>
      <c r="AE360" s="166"/>
      <c r="AF360" s="167"/>
      <c r="AG360" s="168"/>
      <c r="AH360" s="5"/>
      <c r="AI360" s="169"/>
    </row>
    <row r="361" spans="9:35" x14ac:dyDescent="0.2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166"/>
      <c r="AC361" s="166"/>
      <c r="AD361" s="166"/>
      <c r="AE361" s="166"/>
      <c r="AF361" s="167"/>
      <c r="AG361" s="168"/>
      <c r="AH361" s="5"/>
      <c r="AI361" s="169"/>
    </row>
    <row r="362" spans="9:35" x14ac:dyDescent="0.2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171"/>
      <c r="AC362" s="171"/>
      <c r="AD362" s="171"/>
      <c r="AE362" s="171"/>
      <c r="AF362" s="167"/>
      <c r="AG362" s="168"/>
      <c r="AH362" s="5"/>
      <c r="AI362" s="169"/>
    </row>
    <row r="363" spans="9:35" x14ac:dyDescent="0.2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166"/>
      <c r="AC363" s="166"/>
      <c r="AD363" s="166"/>
      <c r="AE363" s="166"/>
      <c r="AF363" s="167"/>
      <c r="AG363" s="168"/>
      <c r="AH363" s="5"/>
      <c r="AI363" s="169"/>
    </row>
    <row r="364" spans="9:35" x14ac:dyDescent="0.2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166"/>
      <c r="AC364" s="166"/>
      <c r="AD364" s="166"/>
      <c r="AE364" s="166"/>
      <c r="AF364" s="167"/>
      <c r="AG364" s="168"/>
      <c r="AH364" s="5"/>
      <c r="AI364" s="169"/>
    </row>
    <row r="365" spans="9:35" x14ac:dyDescent="0.2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166"/>
      <c r="AC365" s="166"/>
      <c r="AD365" s="166"/>
      <c r="AE365" s="166"/>
      <c r="AF365" s="167"/>
      <c r="AG365" s="168"/>
      <c r="AH365" s="5"/>
      <c r="AI365" s="169"/>
    </row>
    <row r="366" spans="9:35" x14ac:dyDescent="0.2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166"/>
      <c r="AC366" s="166"/>
      <c r="AD366" s="166"/>
      <c r="AE366" s="166"/>
      <c r="AF366" s="167"/>
      <c r="AG366" s="168"/>
      <c r="AH366" s="5"/>
      <c r="AI366" s="169"/>
    </row>
    <row r="367" spans="9:35" x14ac:dyDescent="0.2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166"/>
      <c r="AC367" s="166"/>
      <c r="AD367" s="166"/>
      <c r="AE367" s="166"/>
      <c r="AF367" s="167"/>
      <c r="AG367" s="168"/>
      <c r="AH367" s="5"/>
      <c r="AI367" s="169"/>
    </row>
    <row r="368" spans="9:35" x14ac:dyDescent="0.2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166"/>
      <c r="AC368" s="166"/>
      <c r="AD368" s="166"/>
      <c r="AE368" s="166"/>
      <c r="AF368" s="167"/>
      <c r="AG368" s="168"/>
      <c r="AH368" s="5"/>
      <c r="AI368" s="169"/>
    </row>
    <row r="369" spans="9:35" x14ac:dyDescent="0.2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166"/>
      <c r="AC369" s="166"/>
      <c r="AD369" s="166"/>
      <c r="AE369" s="166"/>
      <c r="AF369" s="167"/>
      <c r="AG369" s="168"/>
      <c r="AH369" s="5"/>
      <c r="AI369" s="169"/>
    </row>
    <row r="370" spans="9:35" x14ac:dyDescent="0.2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166"/>
      <c r="AC370" s="166"/>
      <c r="AD370" s="166"/>
      <c r="AE370" s="166"/>
      <c r="AF370" s="167"/>
      <c r="AG370" s="168"/>
      <c r="AH370" s="5"/>
      <c r="AI370" s="169"/>
    </row>
    <row r="371" spans="9:35" x14ac:dyDescent="0.2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166"/>
      <c r="AC371" s="166"/>
      <c r="AD371" s="166"/>
      <c r="AE371" s="166"/>
      <c r="AF371" s="167"/>
      <c r="AG371" s="168"/>
      <c r="AH371" s="5"/>
      <c r="AI371" s="169"/>
    </row>
    <row r="372" spans="9:35" x14ac:dyDescent="0.2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166"/>
      <c r="AC372" s="166"/>
      <c r="AD372" s="166"/>
      <c r="AE372" s="166"/>
      <c r="AF372" s="167"/>
      <c r="AG372" s="168"/>
      <c r="AH372" s="5"/>
      <c r="AI372" s="169"/>
    </row>
    <row r="373" spans="9:35" x14ac:dyDescent="0.2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166"/>
      <c r="AC373" s="166"/>
      <c r="AD373" s="166"/>
      <c r="AE373" s="166"/>
      <c r="AF373" s="167"/>
      <c r="AG373" s="168"/>
      <c r="AH373" s="5"/>
      <c r="AI373" s="169"/>
    </row>
    <row r="374" spans="9:35" x14ac:dyDescent="0.2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166"/>
      <c r="AC374" s="166"/>
      <c r="AD374" s="166"/>
      <c r="AE374" s="166"/>
      <c r="AF374" s="167"/>
      <c r="AG374" s="168"/>
      <c r="AH374" s="5"/>
      <c r="AI374" s="169"/>
    </row>
    <row r="375" spans="9:35" x14ac:dyDescent="0.2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166"/>
      <c r="AC375" s="166"/>
      <c r="AD375" s="166"/>
      <c r="AE375" s="166"/>
      <c r="AF375" s="167"/>
      <c r="AG375" s="168"/>
      <c r="AH375" s="5"/>
      <c r="AI375" s="169"/>
    </row>
    <row r="376" spans="9:35" x14ac:dyDescent="0.2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166"/>
      <c r="AC376" s="166"/>
      <c r="AD376" s="166"/>
      <c r="AE376" s="166"/>
      <c r="AF376" s="167"/>
      <c r="AG376" s="168"/>
      <c r="AH376" s="5"/>
      <c r="AI376" s="169"/>
    </row>
    <row r="377" spans="9:35" x14ac:dyDescent="0.2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166"/>
      <c r="AC377" s="166"/>
      <c r="AD377" s="166"/>
      <c r="AE377" s="166"/>
      <c r="AF377" s="167"/>
      <c r="AG377" s="168"/>
      <c r="AH377" s="5"/>
      <c r="AI377" s="169"/>
    </row>
    <row r="378" spans="9:35" x14ac:dyDescent="0.2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166"/>
      <c r="AC378" s="166"/>
      <c r="AD378" s="166"/>
      <c r="AE378" s="166"/>
      <c r="AF378" s="167"/>
      <c r="AG378" s="168"/>
      <c r="AH378" s="5"/>
      <c r="AI378" s="169"/>
    </row>
    <row r="379" spans="9:35" x14ac:dyDescent="0.2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166"/>
      <c r="AC379" s="166"/>
      <c r="AD379" s="166"/>
      <c r="AE379" s="166"/>
      <c r="AF379" s="167"/>
      <c r="AG379" s="168"/>
      <c r="AH379" s="5"/>
      <c r="AI379" s="169"/>
    </row>
    <row r="380" spans="9:35" x14ac:dyDescent="0.2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166"/>
      <c r="AC380" s="166"/>
      <c r="AD380" s="166"/>
      <c r="AE380" s="166"/>
      <c r="AF380" s="167"/>
      <c r="AG380" s="168"/>
      <c r="AH380" s="5"/>
      <c r="AI380" s="169"/>
    </row>
    <row r="381" spans="9:35" x14ac:dyDescent="0.2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166"/>
      <c r="AC381" s="166"/>
      <c r="AD381" s="166"/>
      <c r="AE381" s="166"/>
      <c r="AF381" s="167"/>
      <c r="AG381" s="168"/>
      <c r="AH381" s="5"/>
      <c r="AI381" s="169"/>
    </row>
    <row r="382" spans="9:35" x14ac:dyDescent="0.2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166"/>
      <c r="AC382" s="166"/>
      <c r="AD382" s="166"/>
      <c r="AE382" s="166"/>
      <c r="AF382" s="167"/>
      <c r="AG382" s="168"/>
      <c r="AH382" s="5"/>
      <c r="AI382" s="169"/>
    </row>
    <row r="383" spans="9:35" x14ac:dyDescent="0.2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166"/>
      <c r="AC383" s="166"/>
      <c r="AD383" s="166"/>
      <c r="AE383" s="166"/>
      <c r="AF383" s="167"/>
      <c r="AG383" s="168"/>
      <c r="AH383" s="5"/>
      <c r="AI383" s="169"/>
    </row>
    <row r="384" spans="9:35" x14ac:dyDescent="0.2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166"/>
      <c r="AC384" s="166"/>
      <c r="AD384" s="166"/>
      <c r="AE384" s="166"/>
      <c r="AF384" s="167"/>
      <c r="AG384" s="168"/>
      <c r="AH384" s="5"/>
      <c r="AI384" s="169"/>
    </row>
    <row r="385" spans="9:35" x14ac:dyDescent="0.2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166"/>
      <c r="AC385" s="166"/>
      <c r="AD385" s="166"/>
      <c r="AE385" s="166"/>
      <c r="AF385" s="167"/>
      <c r="AG385" s="168"/>
      <c r="AH385" s="5"/>
      <c r="AI385" s="169"/>
    </row>
    <row r="386" spans="9:35" x14ac:dyDescent="0.2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166"/>
      <c r="AC386" s="166"/>
      <c r="AD386" s="166"/>
      <c r="AE386" s="166"/>
      <c r="AF386" s="167"/>
      <c r="AG386" s="168"/>
      <c r="AH386" s="5"/>
      <c r="AI386" s="169"/>
    </row>
    <row r="387" spans="9:35" x14ac:dyDescent="0.2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166"/>
      <c r="AC387" s="166"/>
      <c r="AD387" s="166"/>
      <c r="AE387" s="166"/>
      <c r="AF387" s="167"/>
      <c r="AG387" s="168"/>
      <c r="AH387" s="5"/>
      <c r="AI387" s="169"/>
    </row>
    <row r="388" spans="9:35" x14ac:dyDescent="0.2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166"/>
      <c r="AC388" s="166"/>
      <c r="AD388" s="166"/>
      <c r="AE388" s="166"/>
      <c r="AF388" s="167"/>
      <c r="AG388" s="168"/>
      <c r="AH388" s="5"/>
      <c r="AI388" s="169"/>
    </row>
    <row r="389" spans="9:35" x14ac:dyDescent="0.2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166"/>
      <c r="AC389" s="166"/>
      <c r="AD389" s="166"/>
      <c r="AE389" s="166"/>
      <c r="AF389" s="167"/>
      <c r="AG389" s="168"/>
      <c r="AH389" s="5"/>
      <c r="AI389" s="169"/>
    </row>
    <row r="390" spans="9:35" x14ac:dyDescent="0.2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166"/>
      <c r="AC390" s="166"/>
      <c r="AD390" s="166"/>
      <c r="AE390" s="166"/>
      <c r="AF390" s="167"/>
      <c r="AG390" s="168"/>
      <c r="AH390" s="5"/>
      <c r="AI390" s="169"/>
    </row>
    <row r="391" spans="9:35" x14ac:dyDescent="0.2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166"/>
      <c r="AC391" s="166"/>
      <c r="AD391" s="166"/>
      <c r="AE391" s="166"/>
      <c r="AF391" s="167"/>
      <c r="AG391" s="168"/>
      <c r="AH391" s="5"/>
      <c r="AI391" s="169"/>
    </row>
    <row r="392" spans="9:35" x14ac:dyDescent="0.2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166"/>
      <c r="AC392" s="166"/>
      <c r="AD392" s="166"/>
      <c r="AE392" s="166"/>
      <c r="AF392" s="167"/>
      <c r="AG392" s="168"/>
      <c r="AH392" s="5"/>
      <c r="AI392" s="169"/>
    </row>
    <row r="393" spans="9:35" x14ac:dyDescent="0.2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166"/>
      <c r="AC393" s="166"/>
      <c r="AD393" s="166"/>
      <c r="AE393" s="166"/>
      <c r="AF393" s="167"/>
      <c r="AG393" s="168"/>
      <c r="AH393" s="5"/>
      <c r="AI393" s="169"/>
    </row>
    <row r="394" spans="9:35" x14ac:dyDescent="0.2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166"/>
      <c r="AC394" s="166"/>
      <c r="AD394" s="166"/>
      <c r="AE394" s="166"/>
      <c r="AF394" s="167"/>
      <c r="AG394" s="168"/>
      <c r="AH394" s="5"/>
      <c r="AI394" s="169"/>
    </row>
    <row r="395" spans="9:35" x14ac:dyDescent="0.2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166"/>
      <c r="AC395" s="166"/>
      <c r="AD395" s="166"/>
      <c r="AE395" s="166"/>
      <c r="AF395" s="167"/>
      <c r="AG395" s="168"/>
      <c r="AH395" s="5"/>
      <c r="AI395" s="169"/>
    </row>
    <row r="396" spans="9:35" x14ac:dyDescent="0.2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166"/>
      <c r="AC396" s="166"/>
      <c r="AD396" s="166"/>
      <c r="AE396" s="166"/>
      <c r="AF396" s="167"/>
      <c r="AG396" s="168"/>
      <c r="AH396" s="5"/>
      <c r="AI396" s="169"/>
    </row>
    <row r="397" spans="9:35" x14ac:dyDescent="0.2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166"/>
      <c r="AC397" s="166"/>
      <c r="AD397" s="166"/>
      <c r="AE397" s="166"/>
      <c r="AF397" s="167"/>
      <c r="AG397" s="168"/>
      <c r="AH397" s="5"/>
      <c r="AI397" s="169"/>
    </row>
    <row r="398" spans="9:35" x14ac:dyDescent="0.2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166"/>
      <c r="AC398" s="166"/>
      <c r="AD398" s="166"/>
      <c r="AE398" s="166"/>
      <c r="AF398" s="167"/>
      <c r="AG398" s="168"/>
      <c r="AH398" s="5"/>
      <c r="AI398" s="169"/>
    </row>
    <row r="399" spans="9:35" x14ac:dyDescent="0.2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166"/>
      <c r="AC399" s="166"/>
      <c r="AD399" s="166"/>
      <c r="AE399" s="166"/>
      <c r="AF399" s="167"/>
      <c r="AG399" s="168"/>
      <c r="AH399" s="5"/>
      <c r="AI399" s="169"/>
    </row>
    <row r="400" spans="9:35" x14ac:dyDescent="0.2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166"/>
      <c r="AC400" s="166"/>
      <c r="AD400" s="166"/>
      <c r="AE400" s="166"/>
      <c r="AF400" s="167"/>
      <c r="AG400" s="168"/>
      <c r="AH400" s="5"/>
      <c r="AI400" s="169"/>
    </row>
    <row r="401" spans="9:35" x14ac:dyDescent="0.2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166"/>
      <c r="AC401" s="166"/>
      <c r="AD401" s="166"/>
      <c r="AE401" s="166"/>
      <c r="AF401" s="167"/>
      <c r="AG401" s="168"/>
      <c r="AH401" s="5"/>
      <c r="AI401" s="169"/>
    </row>
    <row r="402" spans="9:35" x14ac:dyDescent="0.2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166"/>
      <c r="AC402" s="166"/>
      <c r="AD402" s="166"/>
      <c r="AE402" s="166"/>
      <c r="AF402" s="167"/>
      <c r="AG402" s="168"/>
      <c r="AH402" s="5"/>
      <c r="AI402" s="169"/>
    </row>
    <row r="403" spans="9:35" x14ac:dyDescent="0.2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166"/>
      <c r="AC403" s="166"/>
      <c r="AD403" s="166"/>
      <c r="AE403" s="166"/>
      <c r="AF403" s="167"/>
      <c r="AG403" s="168"/>
      <c r="AH403" s="5"/>
      <c r="AI403" s="169"/>
    </row>
    <row r="404" spans="9:35" x14ac:dyDescent="0.2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166"/>
      <c r="AC404" s="166"/>
      <c r="AD404" s="166"/>
      <c r="AE404" s="166"/>
      <c r="AF404" s="167"/>
      <c r="AG404" s="168"/>
      <c r="AH404" s="5"/>
      <c r="AI404" s="169"/>
    </row>
    <row r="405" spans="9:35" x14ac:dyDescent="0.2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166"/>
      <c r="AC405" s="166"/>
      <c r="AD405" s="166"/>
      <c r="AE405" s="166"/>
      <c r="AF405" s="167"/>
      <c r="AG405" s="168"/>
      <c r="AH405" s="5"/>
      <c r="AI405" s="169"/>
    </row>
    <row r="406" spans="9:35" x14ac:dyDescent="0.2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166"/>
      <c r="AC406" s="166"/>
      <c r="AD406" s="166"/>
      <c r="AE406" s="166"/>
      <c r="AF406" s="167"/>
      <c r="AG406" s="168"/>
      <c r="AH406" s="5"/>
      <c r="AI406" s="169"/>
    </row>
    <row r="407" spans="9:35" x14ac:dyDescent="0.2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166"/>
      <c r="AC407" s="166"/>
      <c r="AD407" s="166"/>
      <c r="AE407" s="166"/>
      <c r="AF407" s="167"/>
      <c r="AG407" s="168"/>
      <c r="AH407" s="5"/>
      <c r="AI407" s="169"/>
    </row>
    <row r="408" spans="9:35" x14ac:dyDescent="0.2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166"/>
      <c r="AC408" s="166"/>
      <c r="AD408" s="166"/>
      <c r="AE408" s="166"/>
      <c r="AF408" s="167"/>
      <c r="AG408" s="168"/>
      <c r="AH408" s="5"/>
      <c r="AI408" s="169"/>
    </row>
    <row r="409" spans="9:35" x14ac:dyDescent="0.2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166"/>
      <c r="AC409" s="166"/>
      <c r="AD409" s="166"/>
      <c r="AE409" s="166"/>
      <c r="AF409" s="167"/>
      <c r="AG409" s="168"/>
      <c r="AH409" s="5"/>
      <c r="AI409" s="169"/>
    </row>
    <row r="410" spans="9:35" x14ac:dyDescent="0.2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166"/>
      <c r="AC410" s="166"/>
      <c r="AD410" s="166"/>
      <c r="AE410" s="166"/>
      <c r="AF410" s="167"/>
      <c r="AG410" s="168"/>
      <c r="AH410" s="5"/>
      <c r="AI410" s="169"/>
    </row>
    <row r="411" spans="9:35" x14ac:dyDescent="0.2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166"/>
      <c r="AC411" s="166"/>
      <c r="AD411" s="166"/>
      <c r="AE411" s="166"/>
      <c r="AF411" s="167"/>
      <c r="AG411" s="168"/>
      <c r="AH411" s="5"/>
      <c r="AI411" s="169"/>
    </row>
    <row r="412" spans="9:35" x14ac:dyDescent="0.2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166"/>
      <c r="AC412" s="166"/>
      <c r="AD412" s="166"/>
      <c r="AE412" s="166"/>
      <c r="AF412" s="167"/>
      <c r="AG412" s="168"/>
      <c r="AH412" s="5"/>
      <c r="AI412" s="169"/>
    </row>
    <row r="413" spans="9:35" x14ac:dyDescent="0.2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166"/>
      <c r="AC413" s="166"/>
      <c r="AD413" s="166"/>
      <c r="AE413" s="166"/>
      <c r="AF413" s="167"/>
      <c r="AG413" s="168"/>
      <c r="AH413" s="5"/>
      <c r="AI413" s="169"/>
    </row>
    <row r="414" spans="9:35" x14ac:dyDescent="0.2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166"/>
      <c r="AC414" s="166"/>
      <c r="AD414" s="166"/>
      <c r="AE414" s="166"/>
      <c r="AF414" s="167"/>
      <c r="AG414" s="168"/>
      <c r="AH414" s="5"/>
      <c r="AI414" s="169"/>
    </row>
    <row r="415" spans="9:35" x14ac:dyDescent="0.2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166"/>
      <c r="AC415" s="166"/>
      <c r="AD415" s="166"/>
      <c r="AE415" s="166"/>
      <c r="AF415" s="167"/>
      <c r="AG415" s="168"/>
      <c r="AH415" s="5"/>
      <c r="AI415" s="169"/>
    </row>
    <row r="416" spans="9:35" x14ac:dyDescent="0.2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166"/>
      <c r="AC416" s="166"/>
      <c r="AD416" s="166"/>
      <c r="AE416" s="166"/>
      <c r="AF416" s="167"/>
      <c r="AG416" s="168"/>
      <c r="AH416" s="5"/>
      <c r="AI416" s="169"/>
    </row>
    <row r="417" spans="9:35" x14ac:dyDescent="0.2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166"/>
      <c r="AC417" s="166"/>
      <c r="AD417" s="166"/>
      <c r="AE417" s="166"/>
      <c r="AF417" s="167"/>
      <c r="AG417" s="168"/>
      <c r="AH417" s="5"/>
      <c r="AI417" s="169"/>
    </row>
    <row r="418" spans="9:35" x14ac:dyDescent="0.2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166"/>
      <c r="AC418" s="166"/>
      <c r="AD418" s="166"/>
      <c r="AE418" s="166"/>
      <c r="AF418" s="167"/>
      <c r="AG418" s="168"/>
      <c r="AH418" s="5"/>
      <c r="AI418" s="169"/>
    </row>
    <row r="419" spans="9:35" x14ac:dyDescent="0.2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166"/>
      <c r="AC419" s="166"/>
      <c r="AD419" s="166"/>
      <c r="AE419" s="166"/>
      <c r="AF419" s="167"/>
      <c r="AG419" s="168"/>
      <c r="AH419" s="5"/>
      <c r="AI419" s="169"/>
    </row>
    <row r="420" spans="9:35" x14ac:dyDescent="0.2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166"/>
      <c r="AC420" s="166"/>
      <c r="AD420" s="166"/>
      <c r="AE420" s="166"/>
      <c r="AF420" s="167"/>
      <c r="AG420" s="168"/>
      <c r="AH420" s="5"/>
      <c r="AI420" s="169"/>
    </row>
    <row r="421" spans="9:35" x14ac:dyDescent="0.2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166"/>
      <c r="AC421" s="166"/>
      <c r="AD421" s="166"/>
      <c r="AE421" s="166"/>
      <c r="AF421" s="167"/>
      <c r="AG421" s="168"/>
      <c r="AH421" s="5"/>
      <c r="AI421" s="169"/>
    </row>
    <row r="422" spans="9:35" x14ac:dyDescent="0.2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166"/>
      <c r="AC422" s="166"/>
      <c r="AD422" s="166"/>
      <c r="AE422" s="166"/>
      <c r="AF422" s="167"/>
      <c r="AG422" s="168"/>
      <c r="AH422" s="5"/>
      <c r="AI422" s="169"/>
    </row>
    <row r="423" spans="9:35" x14ac:dyDescent="0.2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166"/>
      <c r="AC423" s="166"/>
      <c r="AD423" s="166"/>
      <c r="AE423" s="166"/>
      <c r="AF423" s="167"/>
      <c r="AG423" s="168"/>
      <c r="AH423" s="5"/>
      <c r="AI423" s="169"/>
    </row>
    <row r="424" spans="9:35" x14ac:dyDescent="0.2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166"/>
      <c r="AC424" s="166"/>
      <c r="AD424" s="166"/>
      <c r="AE424" s="166"/>
      <c r="AF424" s="167"/>
      <c r="AG424" s="168"/>
      <c r="AH424" s="5"/>
      <c r="AI424" s="169"/>
    </row>
    <row r="425" spans="9:35" x14ac:dyDescent="0.2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166"/>
      <c r="AC425" s="166"/>
      <c r="AD425" s="166"/>
      <c r="AE425" s="166"/>
      <c r="AF425" s="167"/>
      <c r="AG425" s="168"/>
      <c r="AH425" s="5"/>
      <c r="AI425" s="169"/>
    </row>
    <row r="426" spans="9:35" x14ac:dyDescent="0.2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166"/>
      <c r="AC426" s="166"/>
      <c r="AD426" s="166"/>
      <c r="AE426" s="166"/>
      <c r="AF426" s="167"/>
      <c r="AG426" s="168"/>
      <c r="AH426" s="5"/>
      <c r="AI426" s="169"/>
    </row>
    <row r="427" spans="9:35" x14ac:dyDescent="0.2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166"/>
      <c r="AC427" s="166"/>
      <c r="AD427" s="166"/>
      <c r="AE427" s="166"/>
      <c r="AF427" s="167"/>
      <c r="AG427" s="168"/>
      <c r="AH427" s="5"/>
      <c r="AI427" s="169"/>
    </row>
    <row r="428" spans="9:35" x14ac:dyDescent="0.2"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166"/>
      <c r="AC428" s="166"/>
      <c r="AD428" s="166"/>
      <c r="AE428" s="166"/>
      <c r="AF428" s="167"/>
      <c r="AG428" s="168"/>
      <c r="AH428" s="5"/>
      <c r="AI428" s="169"/>
    </row>
    <row r="429" spans="9:35" x14ac:dyDescent="0.2"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166"/>
      <c r="AC429" s="166"/>
      <c r="AD429" s="166"/>
      <c r="AE429" s="166"/>
      <c r="AF429" s="167"/>
      <c r="AG429" s="168"/>
      <c r="AH429" s="5"/>
      <c r="AI429" s="169"/>
    </row>
    <row r="430" spans="9:35" x14ac:dyDescent="0.2"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166"/>
      <c r="AC430" s="166"/>
      <c r="AD430" s="166"/>
      <c r="AE430" s="166"/>
      <c r="AF430" s="167"/>
      <c r="AG430" s="168"/>
      <c r="AH430" s="5"/>
      <c r="AI430" s="169"/>
    </row>
    <row r="431" spans="9:35" x14ac:dyDescent="0.2"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166"/>
      <c r="AC431" s="166"/>
      <c r="AD431" s="166"/>
      <c r="AE431" s="166"/>
      <c r="AF431" s="167"/>
      <c r="AG431" s="168"/>
      <c r="AH431" s="5"/>
      <c r="AI431" s="169"/>
    </row>
    <row r="432" spans="9:35" x14ac:dyDescent="0.2"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166"/>
      <c r="AC432" s="166"/>
      <c r="AD432" s="166"/>
      <c r="AE432" s="166"/>
      <c r="AF432" s="167"/>
      <c r="AG432" s="168"/>
      <c r="AH432" s="5"/>
      <c r="AI432" s="169"/>
    </row>
    <row r="433" spans="9:35" x14ac:dyDescent="0.2"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166"/>
      <c r="AC433" s="166"/>
      <c r="AD433" s="166"/>
      <c r="AE433" s="166"/>
      <c r="AF433" s="167"/>
      <c r="AG433" s="168"/>
      <c r="AH433" s="5"/>
      <c r="AI433" s="169"/>
    </row>
    <row r="434" spans="9:35" x14ac:dyDescent="0.2"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166"/>
      <c r="AC434" s="166"/>
      <c r="AD434" s="166"/>
      <c r="AE434" s="166"/>
      <c r="AF434" s="167"/>
      <c r="AG434" s="168"/>
      <c r="AH434" s="5"/>
      <c r="AI434" s="169"/>
    </row>
    <row r="435" spans="9:35" x14ac:dyDescent="0.2"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166"/>
      <c r="AC435" s="166"/>
      <c r="AD435" s="166"/>
      <c r="AE435" s="166"/>
      <c r="AF435" s="167"/>
      <c r="AG435" s="168"/>
      <c r="AH435" s="5"/>
      <c r="AI435" s="169"/>
    </row>
    <row r="436" spans="9:35" x14ac:dyDescent="0.2"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166"/>
      <c r="AC436" s="166"/>
      <c r="AD436" s="166"/>
      <c r="AE436" s="166"/>
      <c r="AF436" s="167"/>
      <c r="AG436" s="168"/>
      <c r="AH436" s="5"/>
      <c r="AI436" s="169"/>
    </row>
    <row r="437" spans="9:35" x14ac:dyDescent="0.2"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166"/>
      <c r="AC437" s="166"/>
      <c r="AD437" s="166"/>
      <c r="AE437" s="166"/>
      <c r="AF437" s="167"/>
      <c r="AG437" s="168"/>
      <c r="AH437" s="5"/>
      <c r="AI437" s="169"/>
    </row>
    <row r="438" spans="9:35" x14ac:dyDescent="0.2"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166"/>
      <c r="AC438" s="166"/>
      <c r="AD438" s="166"/>
      <c r="AE438" s="166"/>
      <c r="AF438" s="167"/>
      <c r="AG438" s="168"/>
      <c r="AH438" s="5"/>
      <c r="AI438" s="169"/>
    </row>
    <row r="439" spans="9:35" x14ac:dyDescent="0.2"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166"/>
      <c r="AC439" s="166"/>
      <c r="AD439" s="166"/>
      <c r="AE439" s="166"/>
      <c r="AF439" s="167"/>
      <c r="AG439" s="168"/>
      <c r="AH439" s="5"/>
      <c r="AI439" s="169"/>
    </row>
    <row r="440" spans="9:35" x14ac:dyDescent="0.2"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166"/>
      <c r="AC440" s="166"/>
      <c r="AD440" s="166"/>
      <c r="AE440" s="166"/>
      <c r="AF440" s="167"/>
      <c r="AG440" s="168"/>
      <c r="AH440" s="5"/>
      <c r="AI440" s="169"/>
    </row>
    <row r="441" spans="9:35" x14ac:dyDescent="0.2"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166"/>
      <c r="AC441" s="166"/>
      <c r="AD441" s="166"/>
      <c r="AE441" s="166"/>
      <c r="AF441" s="167"/>
      <c r="AG441" s="168"/>
      <c r="AH441" s="5"/>
      <c r="AI441" s="169"/>
    </row>
    <row r="442" spans="9:35" x14ac:dyDescent="0.2"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166"/>
      <c r="AC442" s="166"/>
      <c r="AD442" s="166"/>
      <c r="AE442" s="166"/>
      <c r="AF442" s="167"/>
      <c r="AG442" s="168"/>
      <c r="AH442" s="5"/>
      <c r="AI442" s="169"/>
    </row>
    <row r="443" spans="9:35" x14ac:dyDescent="0.2"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166"/>
      <c r="AC443" s="166"/>
      <c r="AD443" s="166"/>
      <c r="AE443" s="166"/>
      <c r="AF443" s="167"/>
      <c r="AG443" s="168"/>
      <c r="AH443" s="5"/>
      <c r="AI443" s="169"/>
    </row>
    <row r="444" spans="9:35" x14ac:dyDescent="0.2"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166"/>
      <c r="AC444" s="166"/>
      <c r="AD444" s="166"/>
      <c r="AE444" s="166"/>
      <c r="AF444" s="167"/>
      <c r="AG444" s="168"/>
      <c r="AH444" s="5"/>
      <c r="AI444" s="169"/>
    </row>
    <row r="445" spans="9:35" x14ac:dyDescent="0.2"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166"/>
      <c r="AC445" s="166"/>
      <c r="AD445" s="166"/>
      <c r="AE445" s="166"/>
      <c r="AF445" s="167"/>
      <c r="AG445" s="168"/>
      <c r="AH445" s="5"/>
      <c r="AI445" s="169"/>
    </row>
    <row r="446" spans="9:35" x14ac:dyDescent="0.2"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166"/>
      <c r="AC446" s="166"/>
      <c r="AD446" s="166"/>
      <c r="AE446" s="166"/>
      <c r="AF446" s="167"/>
      <c r="AG446" s="168"/>
      <c r="AH446" s="5"/>
      <c r="AI446" s="169"/>
    </row>
    <row r="447" spans="9:35" x14ac:dyDescent="0.2"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166"/>
      <c r="AC447" s="166"/>
      <c r="AD447" s="166"/>
      <c r="AE447" s="166"/>
      <c r="AF447" s="167"/>
      <c r="AG447" s="168"/>
      <c r="AH447" s="5"/>
      <c r="AI447" s="169"/>
    </row>
    <row r="448" spans="9:35" x14ac:dyDescent="0.2"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166"/>
      <c r="AC448" s="166"/>
      <c r="AD448" s="166"/>
      <c r="AE448" s="166"/>
      <c r="AF448" s="167"/>
      <c r="AG448" s="168"/>
      <c r="AH448" s="5"/>
      <c r="AI448" s="169"/>
    </row>
    <row r="449" spans="9:35" x14ac:dyDescent="0.2"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166"/>
      <c r="AC449" s="166"/>
      <c r="AD449" s="166"/>
      <c r="AE449" s="166"/>
      <c r="AF449" s="167"/>
      <c r="AG449" s="168"/>
      <c r="AH449" s="5"/>
      <c r="AI449" s="169"/>
    </row>
    <row r="450" spans="9:35" x14ac:dyDescent="0.2"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166"/>
      <c r="AC450" s="166"/>
      <c r="AD450" s="166"/>
      <c r="AE450" s="166"/>
      <c r="AF450" s="167"/>
      <c r="AG450" s="168"/>
      <c r="AH450" s="5"/>
      <c r="AI450" s="169"/>
    </row>
    <row r="451" spans="9:35" x14ac:dyDescent="0.2"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166"/>
      <c r="AC451" s="166"/>
      <c r="AD451" s="166"/>
      <c r="AE451" s="166"/>
      <c r="AF451" s="167"/>
      <c r="AG451" s="168"/>
      <c r="AH451" s="5"/>
      <c r="AI451" s="169"/>
    </row>
    <row r="452" spans="9:35" x14ac:dyDescent="0.2"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166"/>
      <c r="AC452" s="166"/>
      <c r="AD452" s="166"/>
      <c r="AE452" s="166"/>
      <c r="AF452" s="167"/>
      <c r="AG452" s="168"/>
      <c r="AH452" s="5"/>
      <c r="AI452" s="169"/>
    </row>
    <row r="453" spans="9:35" x14ac:dyDescent="0.2"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166"/>
      <c r="AC453" s="166"/>
      <c r="AD453" s="166"/>
      <c r="AE453" s="166"/>
      <c r="AF453" s="167"/>
      <c r="AG453" s="168"/>
      <c r="AH453" s="5"/>
      <c r="AI453" s="169"/>
    </row>
    <row r="454" spans="9:35" x14ac:dyDescent="0.2"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166"/>
      <c r="AC454" s="166"/>
      <c r="AD454" s="166"/>
      <c r="AE454" s="166"/>
      <c r="AF454" s="167"/>
      <c r="AG454" s="168"/>
      <c r="AH454" s="5"/>
      <c r="AI454" s="169"/>
    </row>
    <row r="455" spans="9:35" x14ac:dyDescent="0.2"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166"/>
      <c r="AC455" s="166"/>
      <c r="AD455" s="166"/>
      <c r="AE455" s="166"/>
      <c r="AF455" s="167"/>
      <c r="AG455" s="168"/>
      <c r="AH455" s="5"/>
      <c r="AI455" s="169"/>
    </row>
    <row r="456" spans="9:35" x14ac:dyDescent="0.2"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166"/>
      <c r="AC456" s="166"/>
      <c r="AD456" s="166"/>
      <c r="AE456" s="166"/>
      <c r="AF456" s="167"/>
      <c r="AG456" s="168"/>
      <c r="AH456" s="5"/>
      <c r="AI456" s="169"/>
    </row>
    <row r="457" spans="9:35" x14ac:dyDescent="0.2"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166"/>
      <c r="AC457" s="166"/>
      <c r="AD457" s="166"/>
      <c r="AE457" s="166"/>
      <c r="AF457" s="167"/>
      <c r="AG457" s="168"/>
      <c r="AH457" s="5"/>
      <c r="AI457" s="169"/>
    </row>
    <row r="458" spans="9:35" x14ac:dyDescent="0.2"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166"/>
      <c r="AC458" s="166"/>
      <c r="AD458" s="166"/>
      <c r="AE458" s="166"/>
      <c r="AF458" s="167"/>
      <c r="AG458" s="168"/>
      <c r="AH458" s="5"/>
      <c r="AI458" s="169"/>
    </row>
    <row r="459" spans="9:35" x14ac:dyDescent="0.2"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166"/>
      <c r="AC459" s="166"/>
      <c r="AD459" s="166"/>
      <c r="AE459" s="166"/>
      <c r="AF459" s="167"/>
      <c r="AG459" s="168"/>
      <c r="AH459" s="5"/>
      <c r="AI459" s="169"/>
    </row>
    <row r="460" spans="9:35" x14ac:dyDescent="0.2"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166"/>
      <c r="AC460" s="166"/>
      <c r="AD460" s="166"/>
      <c r="AE460" s="166"/>
      <c r="AF460" s="167"/>
      <c r="AG460" s="168"/>
      <c r="AH460" s="5"/>
      <c r="AI460" s="169"/>
    </row>
    <row r="461" spans="9:35" x14ac:dyDescent="0.2"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166"/>
      <c r="AC461" s="166"/>
      <c r="AD461" s="166"/>
      <c r="AE461" s="166"/>
      <c r="AF461" s="167"/>
      <c r="AG461" s="168"/>
      <c r="AH461" s="5"/>
      <c r="AI461" s="169"/>
    </row>
    <row r="462" spans="9:35" x14ac:dyDescent="0.2"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166"/>
      <c r="AC462" s="166"/>
      <c r="AD462" s="166"/>
      <c r="AE462" s="166"/>
      <c r="AF462" s="167"/>
      <c r="AG462" s="168"/>
      <c r="AH462" s="5"/>
      <c r="AI462" s="169"/>
    </row>
    <row r="463" spans="9:35" x14ac:dyDescent="0.2"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166"/>
      <c r="AC463" s="166"/>
      <c r="AD463" s="166"/>
      <c r="AE463" s="166"/>
      <c r="AF463" s="167"/>
      <c r="AG463" s="168"/>
      <c r="AH463" s="5"/>
      <c r="AI463" s="169"/>
    </row>
    <row r="464" spans="9:35" x14ac:dyDescent="0.2"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166"/>
      <c r="AC464" s="166"/>
      <c r="AD464" s="166"/>
      <c r="AE464" s="166"/>
      <c r="AF464" s="167"/>
      <c r="AG464" s="168"/>
      <c r="AH464" s="5"/>
      <c r="AI464" s="169"/>
    </row>
    <row r="465" spans="9:35" x14ac:dyDescent="0.2"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166"/>
      <c r="AC465" s="166"/>
      <c r="AD465" s="166"/>
      <c r="AE465" s="166"/>
      <c r="AF465" s="167"/>
      <c r="AG465" s="168"/>
      <c r="AH465" s="5"/>
      <c r="AI465" s="169"/>
    </row>
    <row r="466" spans="9:35" x14ac:dyDescent="0.2"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166"/>
      <c r="AC466" s="166"/>
      <c r="AD466" s="166"/>
      <c r="AE466" s="166"/>
      <c r="AF466" s="167"/>
      <c r="AG466" s="168"/>
      <c r="AH466" s="5"/>
      <c r="AI466" s="169"/>
    </row>
    <row r="467" spans="9:35" x14ac:dyDescent="0.2"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166"/>
      <c r="AC467" s="166"/>
      <c r="AD467" s="166"/>
      <c r="AE467" s="166"/>
      <c r="AF467" s="167"/>
      <c r="AG467" s="168"/>
      <c r="AH467" s="5"/>
      <c r="AI467" s="169"/>
    </row>
    <row r="468" spans="9:35" x14ac:dyDescent="0.2"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166"/>
      <c r="AC468" s="166"/>
      <c r="AD468" s="166"/>
      <c r="AE468" s="166"/>
      <c r="AF468" s="167"/>
      <c r="AG468" s="168"/>
      <c r="AH468" s="5"/>
      <c r="AI468" s="169"/>
    </row>
    <row r="469" spans="9:35" x14ac:dyDescent="0.2"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166"/>
      <c r="AC469" s="166"/>
      <c r="AD469" s="166"/>
      <c r="AE469" s="166"/>
      <c r="AF469" s="167"/>
      <c r="AG469" s="168"/>
      <c r="AH469" s="5"/>
      <c r="AI469" s="169"/>
    </row>
    <row r="470" spans="9:35" x14ac:dyDescent="0.2"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166"/>
      <c r="AC470" s="166"/>
      <c r="AD470" s="166"/>
      <c r="AE470" s="166"/>
      <c r="AF470" s="167"/>
      <c r="AG470" s="168"/>
      <c r="AH470" s="5"/>
      <c r="AI470" s="169"/>
    </row>
    <row r="471" spans="9:35" x14ac:dyDescent="0.2"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166"/>
      <c r="AC471" s="166"/>
      <c r="AD471" s="166"/>
      <c r="AE471" s="166"/>
      <c r="AF471" s="167"/>
      <c r="AG471" s="168"/>
      <c r="AH471" s="5"/>
      <c r="AI471" s="169"/>
    </row>
    <row r="472" spans="9:35" x14ac:dyDescent="0.2"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166"/>
      <c r="AC472" s="166"/>
      <c r="AD472" s="166"/>
      <c r="AE472" s="166"/>
      <c r="AF472" s="167"/>
      <c r="AG472" s="168"/>
      <c r="AH472" s="5"/>
      <c r="AI472" s="169"/>
    </row>
    <row r="473" spans="9:35" x14ac:dyDescent="0.2"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166"/>
      <c r="AC473" s="166"/>
      <c r="AD473" s="166"/>
      <c r="AE473" s="166"/>
      <c r="AF473" s="167"/>
      <c r="AG473" s="168"/>
      <c r="AH473" s="5"/>
      <c r="AI473" s="169"/>
    </row>
    <row r="474" spans="9:35" x14ac:dyDescent="0.2"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166"/>
      <c r="AC474" s="166"/>
      <c r="AD474" s="166"/>
      <c r="AE474" s="166"/>
      <c r="AF474" s="167"/>
      <c r="AG474" s="168"/>
      <c r="AH474" s="5"/>
      <c r="AI474" s="169"/>
    </row>
    <row r="475" spans="9:35" x14ac:dyDescent="0.2"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166"/>
      <c r="AC475" s="166"/>
      <c r="AD475" s="166"/>
      <c r="AE475" s="166"/>
      <c r="AF475" s="167"/>
      <c r="AG475" s="168"/>
      <c r="AH475" s="5"/>
      <c r="AI475" s="169"/>
    </row>
    <row r="476" spans="9:35" x14ac:dyDescent="0.2"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166"/>
      <c r="AC476" s="166"/>
      <c r="AD476" s="166"/>
      <c r="AE476" s="166"/>
      <c r="AF476" s="167"/>
      <c r="AG476" s="168"/>
      <c r="AH476" s="5"/>
      <c r="AI476" s="169"/>
    </row>
    <row r="477" spans="9:35" x14ac:dyDescent="0.2"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166"/>
      <c r="AC477" s="166"/>
      <c r="AD477" s="166"/>
      <c r="AE477" s="166"/>
      <c r="AF477" s="167"/>
      <c r="AG477" s="168"/>
      <c r="AH477" s="5"/>
      <c r="AI477" s="169"/>
    </row>
    <row r="478" spans="9:35" x14ac:dyDescent="0.2"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166"/>
      <c r="AC478" s="166"/>
      <c r="AD478" s="166"/>
      <c r="AE478" s="166"/>
      <c r="AF478" s="167"/>
      <c r="AG478" s="168"/>
      <c r="AH478" s="5"/>
      <c r="AI478" s="169"/>
    </row>
    <row r="479" spans="9:35" x14ac:dyDescent="0.2"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166"/>
      <c r="AC479" s="166"/>
      <c r="AD479" s="166"/>
      <c r="AE479" s="166"/>
      <c r="AF479" s="167"/>
      <c r="AG479" s="168"/>
      <c r="AH479" s="5"/>
      <c r="AI479" s="169"/>
    </row>
    <row r="480" spans="9:35" x14ac:dyDescent="0.2"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166"/>
      <c r="AC480" s="166"/>
      <c r="AD480" s="166"/>
      <c r="AE480" s="166"/>
      <c r="AF480" s="167"/>
      <c r="AG480" s="168"/>
      <c r="AH480" s="5"/>
      <c r="AI480" s="169"/>
    </row>
    <row r="481" spans="9:35" x14ac:dyDescent="0.2"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166"/>
      <c r="AC481" s="166"/>
      <c r="AD481" s="166"/>
      <c r="AE481" s="166"/>
      <c r="AF481" s="167"/>
      <c r="AG481" s="168"/>
      <c r="AH481" s="5"/>
      <c r="AI481" s="169"/>
    </row>
    <row r="482" spans="9:35" x14ac:dyDescent="0.2"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166"/>
      <c r="AC482" s="166"/>
      <c r="AD482" s="166"/>
      <c r="AE482" s="166"/>
      <c r="AF482" s="167"/>
      <c r="AG482" s="168"/>
      <c r="AH482" s="5"/>
      <c r="AI482" s="169"/>
    </row>
    <row r="483" spans="9:35" x14ac:dyDescent="0.2"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166"/>
      <c r="AC483" s="166"/>
      <c r="AD483" s="166"/>
      <c r="AE483" s="166"/>
      <c r="AF483" s="167"/>
      <c r="AG483" s="168"/>
      <c r="AH483" s="5"/>
      <c r="AI483" s="169"/>
    </row>
    <row r="484" spans="9:35" x14ac:dyDescent="0.2"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166"/>
      <c r="AC484" s="166"/>
      <c r="AD484" s="166"/>
      <c r="AE484" s="166"/>
      <c r="AF484" s="167"/>
      <c r="AG484" s="168"/>
      <c r="AH484" s="5"/>
      <c r="AI484" s="169"/>
    </row>
    <row r="485" spans="9:35" x14ac:dyDescent="0.2"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166"/>
      <c r="AC485" s="166"/>
      <c r="AD485" s="166"/>
      <c r="AE485" s="166"/>
      <c r="AF485" s="167"/>
      <c r="AG485" s="168"/>
      <c r="AH485" s="5"/>
      <c r="AI485" s="169"/>
    </row>
    <row r="486" spans="9:35" x14ac:dyDescent="0.2"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166"/>
      <c r="AC486" s="166"/>
      <c r="AD486" s="166"/>
      <c r="AE486" s="166"/>
      <c r="AF486" s="167"/>
      <c r="AG486" s="168"/>
      <c r="AH486" s="5"/>
      <c r="AI486" s="169"/>
    </row>
    <row r="487" spans="9:35" x14ac:dyDescent="0.2"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166"/>
      <c r="AC487" s="166"/>
      <c r="AD487" s="166"/>
      <c r="AE487" s="166"/>
      <c r="AF487" s="167"/>
      <c r="AG487" s="168"/>
      <c r="AH487" s="5"/>
      <c r="AI487" s="169"/>
    </row>
    <row r="488" spans="9:35" x14ac:dyDescent="0.2"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166"/>
      <c r="AC488" s="166"/>
      <c r="AD488" s="166"/>
      <c r="AE488" s="166"/>
      <c r="AF488" s="167"/>
      <c r="AG488" s="168"/>
      <c r="AH488" s="5"/>
      <c r="AI488" s="169"/>
    </row>
    <row r="489" spans="9:35" x14ac:dyDescent="0.2"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166"/>
      <c r="AC489" s="166"/>
      <c r="AD489" s="166"/>
      <c r="AE489" s="166"/>
      <c r="AF489" s="167"/>
      <c r="AG489" s="168"/>
      <c r="AH489" s="5"/>
      <c r="AI489" s="169"/>
    </row>
    <row r="490" spans="9:35" x14ac:dyDescent="0.2"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166"/>
      <c r="AC490" s="166"/>
      <c r="AD490" s="166"/>
      <c r="AE490" s="166"/>
      <c r="AF490" s="167"/>
      <c r="AG490" s="168"/>
      <c r="AH490" s="5"/>
      <c r="AI490" s="169"/>
    </row>
    <row r="491" spans="9:35" x14ac:dyDescent="0.2"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166"/>
      <c r="AC491" s="166"/>
      <c r="AD491" s="166"/>
      <c r="AE491" s="166"/>
      <c r="AF491" s="167"/>
      <c r="AG491" s="168"/>
      <c r="AH491" s="5"/>
      <c r="AI491" s="169"/>
    </row>
    <row r="492" spans="9:35" x14ac:dyDescent="0.2"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166"/>
      <c r="AC492" s="166"/>
      <c r="AD492" s="166"/>
      <c r="AE492" s="166"/>
      <c r="AF492" s="167"/>
      <c r="AG492" s="168"/>
      <c r="AH492" s="5"/>
      <c r="AI492" s="169"/>
    </row>
    <row r="493" spans="9:35" x14ac:dyDescent="0.2"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166"/>
      <c r="AC493" s="166"/>
      <c r="AD493" s="166"/>
      <c r="AE493" s="166"/>
      <c r="AF493" s="167"/>
      <c r="AG493" s="168"/>
      <c r="AH493" s="5"/>
      <c r="AI493" s="169"/>
    </row>
    <row r="494" spans="9:35" x14ac:dyDescent="0.2"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166"/>
      <c r="AC494" s="166"/>
      <c r="AD494" s="166"/>
      <c r="AE494" s="166"/>
      <c r="AF494" s="167"/>
      <c r="AG494" s="168"/>
      <c r="AH494" s="5"/>
      <c r="AI494" s="169"/>
    </row>
    <row r="495" spans="9:35" x14ac:dyDescent="0.2"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166"/>
      <c r="AC495" s="166"/>
      <c r="AD495" s="166"/>
      <c r="AE495" s="166"/>
      <c r="AF495" s="167"/>
      <c r="AG495" s="168"/>
      <c r="AH495" s="5"/>
      <c r="AI495" s="169"/>
    </row>
    <row r="496" spans="9:35" x14ac:dyDescent="0.2"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166"/>
      <c r="AC496" s="166"/>
      <c r="AD496" s="166"/>
      <c r="AE496" s="166"/>
      <c r="AF496" s="167"/>
      <c r="AG496" s="168"/>
      <c r="AH496" s="5"/>
      <c r="AI496" s="169"/>
    </row>
    <row r="497" spans="9:35" x14ac:dyDescent="0.2"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166"/>
      <c r="AC497" s="166"/>
      <c r="AD497" s="166"/>
      <c r="AE497" s="166"/>
      <c r="AF497" s="167"/>
      <c r="AG497" s="168"/>
      <c r="AH497" s="5"/>
      <c r="AI497" s="169"/>
    </row>
    <row r="498" spans="9:35" x14ac:dyDescent="0.2"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166"/>
      <c r="AC498" s="166"/>
      <c r="AD498" s="166"/>
      <c r="AE498" s="166"/>
      <c r="AF498" s="167"/>
      <c r="AG498" s="168"/>
      <c r="AH498" s="5"/>
      <c r="AI498" s="169"/>
    </row>
    <row r="499" spans="9:35" x14ac:dyDescent="0.2"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166"/>
      <c r="AC499" s="166"/>
      <c r="AD499" s="166"/>
      <c r="AE499" s="166"/>
      <c r="AF499" s="167"/>
      <c r="AG499" s="168"/>
      <c r="AH499" s="5"/>
      <c r="AI499" s="169"/>
    </row>
    <row r="500" spans="9:35" x14ac:dyDescent="0.2"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166"/>
      <c r="AC500" s="166"/>
      <c r="AD500" s="166"/>
      <c r="AE500" s="166"/>
      <c r="AF500" s="167"/>
      <c r="AG500" s="168"/>
      <c r="AH500" s="5"/>
      <c r="AI500" s="169"/>
    </row>
    <row r="501" spans="9:35" x14ac:dyDescent="0.2"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166"/>
      <c r="AC501" s="166"/>
      <c r="AD501" s="166"/>
      <c r="AE501" s="166"/>
      <c r="AF501" s="167"/>
      <c r="AG501" s="168"/>
      <c r="AH501" s="5"/>
      <c r="AI501" s="169"/>
    </row>
    <row r="502" spans="9:35" x14ac:dyDescent="0.2"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166"/>
      <c r="AC502" s="166"/>
      <c r="AD502" s="166"/>
      <c r="AE502" s="166"/>
      <c r="AF502" s="167"/>
      <c r="AG502" s="168"/>
      <c r="AH502" s="5"/>
      <c r="AI502" s="169"/>
    </row>
    <row r="503" spans="9:35" x14ac:dyDescent="0.2"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166"/>
      <c r="AC503" s="166"/>
      <c r="AD503" s="166"/>
      <c r="AE503" s="166"/>
      <c r="AF503" s="167"/>
      <c r="AG503" s="168"/>
      <c r="AH503" s="5"/>
      <c r="AI503" s="169"/>
    </row>
    <row r="504" spans="9:35" x14ac:dyDescent="0.2"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166"/>
      <c r="AC504" s="166"/>
      <c r="AD504" s="166"/>
      <c r="AE504" s="166"/>
      <c r="AF504" s="167"/>
      <c r="AG504" s="168"/>
      <c r="AH504" s="5"/>
      <c r="AI504" s="169"/>
    </row>
    <row r="505" spans="9:35" x14ac:dyDescent="0.2"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166"/>
      <c r="AC505" s="166"/>
      <c r="AD505" s="166"/>
      <c r="AE505" s="166"/>
      <c r="AF505" s="167"/>
      <c r="AG505" s="168"/>
      <c r="AH505" s="5"/>
      <c r="AI505" s="169"/>
    </row>
    <row r="506" spans="9:35" x14ac:dyDescent="0.2"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166"/>
      <c r="AC506" s="166"/>
      <c r="AD506" s="166"/>
      <c r="AE506" s="166"/>
      <c r="AF506" s="167"/>
      <c r="AG506" s="168"/>
      <c r="AH506" s="5"/>
      <c r="AI506" s="169"/>
    </row>
    <row r="507" spans="9:35" x14ac:dyDescent="0.2"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166"/>
      <c r="AC507" s="166"/>
      <c r="AD507" s="166"/>
      <c r="AE507" s="166"/>
      <c r="AF507" s="167"/>
      <c r="AG507" s="168"/>
      <c r="AH507" s="5"/>
      <c r="AI507" s="169"/>
    </row>
    <row r="508" spans="9:35" x14ac:dyDescent="0.2"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166"/>
      <c r="AC508" s="166"/>
      <c r="AD508" s="166"/>
      <c r="AE508" s="166"/>
      <c r="AF508" s="167"/>
      <c r="AG508" s="168"/>
      <c r="AH508" s="5"/>
      <c r="AI508" s="169"/>
    </row>
    <row r="509" spans="9:35" x14ac:dyDescent="0.2"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166"/>
      <c r="AC509" s="166"/>
      <c r="AD509" s="166"/>
      <c r="AE509" s="166"/>
      <c r="AF509" s="167"/>
      <c r="AG509" s="168"/>
      <c r="AH509" s="5"/>
      <c r="AI509" s="169"/>
    </row>
    <row r="510" spans="9:35" x14ac:dyDescent="0.2"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166"/>
      <c r="AC510" s="166"/>
      <c r="AD510" s="166"/>
      <c r="AE510" s="166"/>
      <c r="AF510" s="167"/>
      <c r="AG510" s="168"/>
      <c r="AH510" s="5"/>
      <c r="AI510" s="169"/>
    </row>
    <row r="511" spans="9:35" x14ac:dyDescent="0.2"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166"/>
      <c r="AC511" s="166"/>
      <c r="AD511" s="166"/>
      <c r="AE511" s="166"/>
      <c r="AF511" s="167"/>
      <c r="AG511" s="168"/>
      <c r="AH511" s="5"/>
      <c r="AI511" s="169"/>
    </row>
    <row r="512" spans="9:35" x14ac:dyDescent="0.2"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166"/>
      <c r="AC512" s="166"/>
      <c r="AD512" s="166"/>
      <c r="AE512" s="166"/>
      <c r="AF512" s="167"/>
      <c r="AG512" s="168"/>
      <c r="AH512" s="5"/>
      <c r="AI512" s="169"/>
    </row>
    <row r="513" spans="9:35" x14ac:dyDescent="0.2"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166"/>
      <c r="AC513" s="166"/>
      <c r="AD513" s="166"/>
      <c r="AE513" s="166"/>
      <c r="AF513" s="167"/>
      <c r="AG513" s="168"/>
      <c r="AH513" s="5"/>
      <c r="AI513" s="169"/>
    </row>
    <row r="514" spans="9:35" x14ac:dyDescent="0.2"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166"/>
      <c r="AC514" s="166"/>
      <c r="AD514" s="166"/>
      <c r="AE514" s="166"/>
      <c r="AF514" s="167"/>
      <c r="AG514" s="168"/>
      <c r="AH514" s="5"/>
      <c r="AI514" s="169"/>
    </row>
    <row r="515" spans="9:35" x14ac:dyDescent="0.2"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166"/>
      <c r="AC515" s="166"/>
      <c r="AD515" s="166"/>
      <c r="AE515" s="166"/>
      <c r="AF515" s="167"/>
      <c r="AG515" s="168"/>
      <c r="AH515" s="5"/>
      <c r="AI515" s="169"/>
    </row>
    <row r="516" spans="9:35" x14ac:dyDescent="0.2"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166"/>
      <c r="AC516" s="166"/>
      <c r="AD516" s="166"/>
      <c r="AE516" s="166"/>
      <c r="AF516" s="167"/>
      <c r="AG516" s="168"/>
      <c r="AH516" s="5"/>
      <c r="AI516" s="169"/>
    </row>
    <row r="517" spans="9:35" x14ac:dyDescent="0.2"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166"/>
      <c r="AC517" s="166"/>
      <c r="AD517" s="166"/>
      <c r="AE517" s="166"/>
      <c r="AF517" s="167"/>
      <c r="AG517" s="168"/>
      <c r="AH517" s="5"/>
      <c r="AI517" s="169"/>
    </row>
    <row r="518" spans="9:35" x14ac:dyDescent="0.2"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166"/>
      <c r="AC518" s="166"/>
      <c r="AD518" s="166"/>
      <c r="AE518" s="166"/>
      <c r="AF518" s="167"/>
      <c r="AG518" s="168"/>
      <c r="AH518" s="5"/>
      <c r="AI518" s="169"/>
    </row>
    <row r="519" spans="9:35" x14ac:dyDescent="0.2"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166"/>
      <c r="AC519" s="166"/>
      <c r="AD519" s="166"/>
      <c r="AE519" s="166"/>
      <c r="AF519" s="167"/>
      <c r="AG519" s="168"/>
      <c r="AH519" s="5"/>
      <c r="AI519" s="169"/>
    </row>
    <row r="520" spans="9:35" x14ac:dyDescent="0.2"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166"/>
      <c r="AC520" s="166"/>
      <c r="AD520" s="166"/>
      <c r="AE520" s="166"/>
      <c r="AF520" s="167"/>
      <c r="AG520" s="168"/>
      <c r="AH520" s="5"/>
      <c r="AI520" s="169"/>
    </row>
    <row r="521" spans="9:35" x14ac:dyDescent="0.2"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166"/>
      <c r="AC521" s="166"/>
      <c r="AD521" s="166"/>
      <c r="AE521" s="166"/>
      <c r="AF521" s="167"/>
      <c r="AG521" s="168"/>
      <c r="AH521" s="5"/>
      <c r="AI521" s="169"/>
    </row>
    <row r="522" spans="9:35" x14ac:dyDescent="0.2"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166"/>
      <c r="AC522" s="166"/>
      <c r="AD522" s="166"/>
      <c r="AE522" s="166"/>
      <c r="AF522" s="167"/>
      <c r="AG522" s="168"/>
      <c r="AH522" s="5"/>
      <c r="AI522" s="169"/>
    </row>
    <row r="523" spans="9:35" x14ac:dyDescent="0.2"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166"/>
      <c r="AC523" s="166"/>
      <c r="AD523" s="166"/>
      <c r="AE523" s="166"/>
      <c r="AF523" s="167"/>
      <c r="AG523" s="168"/>
      <c r="AH523" s="5"/>
      <c r="AI523" s="169"/>
    </row>
    <row r="524" spans="9:35" x14ac:dyDescent="0.2"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166"/>
      <c r="AC524" s="166"/>
      <c r="AD524" s="166"/>
      <c r="AE524" s="166"/>
      <c r="AF524" s="167"/>
      <c r="AG524" s="168"/>
      <c r="AH524" s="5"/>
      <c r="AI524" s="169"/>
    </row>
    <row r="525" spans="9:35" x14ac:dyDescent="0.2"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166"/>
      <c r="AC525" s="166"/>
      <c r="AD525" s="166"/>
      <c r="AE525" s="166"/>
      <c r="AF525" s="167"/>
      <c r="AG525" s="168"/>
      <c r="AH525" s="5"/>
      <c r="AI525" s="169"/>
    </row>
    <row r="526" spans="9:35" x14ac:dyDescent="0.2"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166"/>
      <c r="AC526" s="166"/>
      <c r="AD526" s="166"/>
      <c r="AE526" s="166"/>
      <c r="AF526" s="167"/>
      <c r="AG526" s="168"/>
      <c r="AH526" s="5"/>
      <c r="AI526" s="169"/>
    </row>
    <row r="527" spans="9:35" x14ac:dyDescent="0.2"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166"/>
      <c r="AC527" s="166"/>
      <c r="AD527" s="166"/>
      <c r="AE527" s="166"/>
      <c r="AF527" s="167"/>
      <c r="AG527" s="168"/>
      <c r="AH527" s="5"/>
      <c r="AI527" s="169"/>
    </row>
    <row r="528" spans="9:35" x14ac:dyDescent="0.2"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166"/>
      <c r="AC528" s="166"/>
      <c r="AD528" s="166"/>
      <c r="AE528" s="166"/>
      <c r="AF528" s="167"/>
      <c r="AG528" s="168"/>
      <c r="AH528" s="5"/>
      <c r="AI528" s="169"/>
    </row>
    <row r="529" spans="9:35" x14ac:dyDescent="0.2"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166"/>
      <c r="AC529" s="166"/>
      <c r="AD529" s="166"/>
      <c r="AE529" s="166"/>
      <c r="AF529" s="167"/>
      <c r="AG529" s="168"/>
      <c r="AH529" s="5"/>
      <c r="AI529" s="169"/>
    </row>
    <row r="530" spans="9:35" x14ac:dyDescent="0.2"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166"/>
      <c r="AC530" s="166"/>
      <c r="AD530" s="166"/>
      <c r="AE530" s="166"/>
      <c r="AF530" s="167"/>
      <c r="AG530" s="168"/>
      <c r="AH530" s="5"/>
      <c r="AI530" s="169"/>
    </row>
    <row r="531" spans="9:35" x14ac:dyDescent="0.2"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166"/>
      <c r="AC531" s="166"/>
      <c r="AD531" s="166"/>
      <c r="AE531" s="166"/>
      <c r="AF531" s="167"/>
      <c r="AG531" s="168"/>
      <c r="AH531" s="5"/>
      <c r="AI531" s="169"/>
    </row>
    <row r="532" spans="9:35" x14ac:dyDescent="0.2"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166"/>
      <c r="AC532" s="166"/>
      <c r="AD532" s="166"/>
      <c r="AE532" s="166"/>
      <c r="AF532" s="167"/>
      <c r="AG532" s="168"/>
      <c r="AH532" s="5"/>
      <c r="AI532" s="169"/>
    </row>
    <row r="533" spans="9:35" x14ac:dyDescent="0.2"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166"/>
      <c r="AC533" s="166"/>
      <c r="AD533" s="166"/>
      <c r="AE533" s="166"/>
      <c r="AF533" s="167"/>
      <c r="AG533" s="168"/>
      <c r="AH533" s="5"/>
      <c r="AI533" s="169"/>
    </row>
    <row r="534" spans="9:35" x14ac:dyDescent="0.2"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166"/>
      <c r="AC534" s="166"/>
      <c r="AD534" s="166"/>
      <c r="AE534" s="166"/>
      <c r="AF534" s="167"/>
      <c r="AG534" s="168"/>
      <c r="AH534" s="5"/>
      <c r="AI534" s="169"/>
    </row>
    <row r="535" spans="9:35" x14ac:dyDescent="0.2"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166"/>
      <c r="AC535" s="166"/>
      <c r="AD535" s="166"/>
      <c r="AE535" s="166"/>
      <c r="AF535" s="167"/>
      <c r="AG535" s="168"/>
      <c r="AH535" s="5"/>
      <c r="AI535" s="169"/>
    </row>
    <row r="536" spans="9:35" x14ac:dyDescent="0.2"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166"/>
      <c r="AC536" s="166"/>
      <c r="AD536" s="166"/>
      <c r="AE536" s="166"/>
      <c r="AF536" s="167"/>
      <c r="AG536" s="168"/>
      <c r="AH536" s="5"/>
      <c r="AI536" s="169"/>
    </row>
    <row r="537" spans="9:35" x14ac:dyDescent="0.2"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166"/>
      <c r="AC537" s="166"/>
      <c r="AD537" s="166"/>
      <c r="AE537" s="166"/>
      <c r="AF537" s="167"/>
      <c r="AG537" s="168"/>
      <c r="AH537" s="5"/>
      <c r="AI537" s="169"/>
    </row>
    <row r="538" spans="9:35" x14ac:dyDescent="0.2"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166"/>
      <c r="AC538" s="166"/>
      <c r="AD538" s="166"/>
      <c r="AE538" s="166"/>
      <c r="AF538" s="167"/>
      <c r="AG538" s="168"/>
      <c r="AH538" s="5"/>
      <c r="AI538" s="169"/>
    </row>
    <row r="539" spans="9:35" x14ac:dyDescent="0.2"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166"/>
      <c r="AC539" s="166"/>
      <c r="AD539" s="166"/>
      <c r="AE539" s="166"/>
      <c r="AF539" s="167"/>
      <c r="AG539" s="168"/>
      <c r="AH539" s="5"/>
      <c r="AI539" s="169"/>
    </row>
    <row r="540" spans="9:35" x14ac:dyDescent="0.2"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166"/>
      <c r="AC540" s="166"/>
      <c r="AD540" s="166"/>
      <c r="AE540" s="166"/>
      <c r="AF540" s="167"/>
      <c r="AG540" s="168"/>
      <c r="AH540" s="5"/>
      <c r="AI540" s="169"/>
    </row>
    <row r="541" spans="9:35" x14ac:dyDescent="0.2"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166"/>
      <c r="AC541" s="166"/>
      <c r="AD541" s="166"/>
      <c r="AE541" s="166"/>
      <c r="AF541" s="167"/>
      <c r="AG541" s="168"/>
      <c r="AH541" s="5"/>
      <c r="AI541" s="169"/>
    </row>
    <row r="542" spans="9:35" x14ac:dyDescent="0.2"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166"/>
      <c r="AC542" s="166"/>
      <c r="AD542" s="166"/>
      <c r="AE542" s="166"/>
      <c r="AF542" s="167"/>
      <c r="AG542" s="168"/>
      <c r="AH542" s="5"/>
      <c r="AI542" s="169"/>
    </row>
    <row r="543" spans="9:35" x14ac:dyDescent="0.2"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166"/>
      <c r="AC543" s="166"/>
      <c r="AD543" s="166"/>
      <c r="AE543" s="166"/>
      <c r="AF543" s="167"/>
      <c r="AG543" s="168"/>
      <c r="AH543" s="5"/>
      <c r="AI543" s="169"/>
    </row>
    <row r="544" spans="9:35" x14ac:dyDescent="0.2"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166"/>
      <c r="AC544" s="166"/>
      <c r="AD544" s="166"/>
      <c r="AE544" s="166"/>
      <c r="AF544" s="167"/>
      <c r="AG544" s="168"/>
      <c r="AH544" s="5"/>
      <c r="AI544" s="169"/>
    </row>
    <row r="545" spans="9:35" x14ac:dyDescent="0.2"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166"/>
      <c r="AC545" s="166"/>
      <c r="AD545" s="166"/>
      <c r="AE545" s="166"/>
      <c r="AF545" s="167"/>
      <c r="AG545" s="168"/>
      <c r="AH545" s="5"/>
      <c r="AI545" s="169"/>
    </row>
    <row r="546" spans="9:35" x14ac:dyDescent="0.2"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166"/>
      <c r="AC546" s="166"/>
      <c r="AD546" s="166"/>
      <c r="AE546" s="166"/>
      <c r="AF546" s="167"/>
      <c r="AG546" s="168"/>
      <c r="AH546" s="5"/>
      <c r="AI546" s="169"/>
    </row>
    <row r="547" spans="9:35" x14ac:dyDescent="0.2"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166"/>
      <c r="AC547" s="166"/>
      <c r="AD547" s="166"/>
      <c r="AE547" s="166"/>
      <c r="AF547" s="167"/>
      <c r="AG547" s="168"/>
      <c r="AH547" s="5"/>
      <c r="AI547" s="169"/>
    </row>
    <row r="548" spans="9:35" x14ac:dyDescent="0.2"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166"/>
      <c r="AC548" s="166"/>
      <c r="AD548" s="166"/>
      <c r="AE548" s="166"/>
      <c r="AF548" s="167"/>
      <c r="AG548" s="168"/>
      <c r="AH548" s="5"/>
      <c r="AI548" s="169"/>
    </row>
    <row r="549" spans="9:35" x14ac:dyDescent="0.2"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166"/>
      <c r="AC549" s="166"/>
      <c r="AD549" s="166"/>
      <c r="AE549" s="166"/>
      <c r="AF549" s="167"/>
      <c r="AG549" s="168"/>
      <c r="AH549" s="5"/>
      <c r="AI549" s="169"/>
    </row>
    <row r="550" spans="9:35" x14ac:dyDescent="0.2"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166"/>
      <c r="AC550" s="166"/>
      <c r="AD550" s="166"/>
      <c r="AE550" s="166"/>
      <c r="AF550" s="167"/>
      <c r="AG550" s="168"/>
      <c r="AH550" s="5"/>
      <c r="AI550" s="169"/>
    </row>
    <row r="551" spans="9:35" x14ac:dyDescent="0.2"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166"/>
      <c r="AC551" s="166"/>
      <c r="AD551" s="166"/>
      <c r="AE551" s="166"/>
      <c r="AF551" s="167"/>
      <c r="AG551" s="168"/>
      <c r="AH551" s="5"/>
      <c r="AI551" s="169"/>
    </row>
    <row r="552" spans="9:35" x14ac:dyDescent="0.2"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166"/>
      <c r="AC552" s="166"/>
      <c r="AD552" s="166"/>
      <c r="AE552" s="166"/>
      <c r="AF552" s="167"/>
      <c r="AG552" s="168"/>
      <c r="AH552" s="5"/>
      <c r="AI552" s="169"/>
    </row>
    <row r="553" spans="9:35" x14ac:dyDescent="0.2"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166"/>
      <c r="AC553" s="166"/>
      <c r="AD553" s="166"/>
      <c r="AE553" s="166"/>
      <c r="AF553" s="167"/>
      <c r="AG553" s="168"/>
      <c r="AH553" s="5"/>
      <c r="AI553" s="169"/>
    </row>
    <row r="554" spans="9:35" x14ac:dyDescent="0.2"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166"/>
      <c r="AC554" s="166"/>
      <c r="AD554" s="166"/>
      <c r="AE554" s="166"/>
      <c r="AF554" s="167"/>
      <c r="AG554" s="168"/>
      <c r="AH554" s="5"/>
      <c r="AI554" s="169"/>
    </row>
    <row r="555" spans="9:35" x14ac:dyDescent="0.2"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166"/>
      <c r="AC555" s="166"/>
      <c r="AD555" s="166"/>
      <c r="AE555" s="166"/>
      <c r="AF555" s="167"/>
      <c r="AG555" s="168"/>
      <c r="AH555" s="5"/>
      <c r="AI555" s="169"/>
    </row>
    <row r="556" spans="9:35" x14ac:dyDescent="0.2"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166"/>
      <c r="AC556" s="166"/>
      <c r="AD556" s="166"/>
      <c r="AE556" s="166"/>
      <c r="AF556" s="167"/>
      <c r="AG556" s="168"/>
      <c r="AH556" s="5"/>
      <c r="AI556" s="169"/>
    </row>
    <row r="557" spans="9:35" x14ac:dyDescent="0.2"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166"/>
      <c r="AC557" s="166"/>
      <c r="AD557" s="166"/>
      <c r="AE557" s="166"/>
      <c r="AF557" s="167"/>
      <c r="AG557" s="168"/>
      <c r="AH557" s="5"/>
      <c r="AI557" s="169"/>
    </row>
    <row r="558" spans="9:35" x14ac:dyDescent="0.2"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166"/>
      <c r="AC558" s="166"/>
      <c r="AD558" s="166"/>
      <c r="AE558" s="166"/>
      <c r="AF558" s="167"/>
      <c r="AG558" s="168"/>
      <c r="AH558" s="5"/>
      <c r="AI558" s="169"/>
    </row>
    <row r="559" spans="9:35" x14ac:dyDescent="0.2"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166"/>
      <c r="AC559" s="166"/>
      <c r="AD559" s="166"/>
      <c r="AE559" s="166"/>
      <c r="AF559" s="167"/>
      <c r="AG559" s="168"/>
      <c r="AH559" s="5"/>
      <c r="AI559" s="169"/>
    </row>
    <row r="560" spans="9:35" x14ac:dyDescent="0.2"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166"/>
      <c r="AC560" s="166"/>
      <c r="AD560" s="166"/>
      <c r="AE560" s="166"/>
      <c r="AF560" s="167"/>
      <c r="AG560" s="168"/>
      <c r="AH560" s="168"/>
      <c r="AI560" s="169"/>
    </row>
    <row r="561" spans="9:35" x14ac:dyDescent="0.2"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166"/>
      <c r="AC561" s="166"/>
      <c r="AD561" s="166"/>
      <c r="AE561" s="166"/>
      <c r="AF561" s="167"/>
      <c r="AG561" s="168"/>
      <c r="AH561" s="168"/>
      <c r="AI561" s="169"/>
    </row>
    <row r="562" spans="9:35" x14ac:dyDescent="0.2"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166"/>
      <c r="AC562" s="166"/>
      <c r="AD562" s="166"/>
      <c r="AE562" s="166"/>
      <c r="AF562" s="167"/>
      <c r="AG562" s="168"/>
      <c r="AH562" s="168"/>
      <c r="AI562" s="169"/>
    </row>
    <row r="563" spans="9:35" x14ac:dyDescent="0.2"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166"/>
      <c r="AC563" s="166"/>
      <c r="AD563" s="166"/>
      <c r="AE563" s="166"/>
      <c r="AF563" s="167"/>
      <c r="AG563" s="168"/>
      <c r="AH563" s="168"/>
      <c r="AI563" s="169"/>
    </row>
    <row r="564" spans="9:35" x14ac:dyDescent="0.2"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166"/>
      <c r="AC564" s="166"/>
      <c r="AD564" s="166"/>
      <c r="AE564" s="166"/>
      <c r="AF564" s="167"/>
      <c r="AG564" s="168"/>
      <c r="AH564" s="168"/>
      <c r="AI564" s="169"/>
    </row>
    <row r="565" spans="9:35" x14ac:dyDescent="0.2"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166"/>
      <c r="AC565" s="166"/>
      <c r="AD565" s="166"/>
      <c r="AE565" s="166"/>
      <c r="AF565" s="167"/>
      <c r="AG565" s="168"/>
      <c r="AH565" s="168"/>
      <c r="AI565" s="169"/>
    </row>
    <row r="566" spans="9:35" x14ac:dyDescent="0.2"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166"/>
      <c r="AC566" s="166"/>
      <c r="AD566" s="166"/>
      <c r="AE566" s="166"/>
      <c r="AF566" s="167"/>
      <c r="AG566" s="168"/>
      <c r="AH566" s="168"/>
      <c r="AI566" s="169"/>
    </row>
    <row r="567" spans="9:35" x14ac:dyDescent="0.2"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166"/>
      <c r="AC567" s="166"/>
      <c r="AD567" s="166"/>
      <c r="AE567" s="166"/>
      <c r="AF567" s="167"/>
      <c r="AG567" s="168"/>
      <c r="AH567" s="168"/>
      <c r="AI567" s="169"/>
    </row>
    <row r="568" spans="9:35" x14ac:dyDescent="0.2"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166"/>
      <c r="AC568" s="166"/>
      <c r="AD568" s="166"/>
      <c r="AE568" s="166"/>
      <c r="AF568" s="167"/>
      <c r="AG568" s="168"/>
      <c r="AH568" s="168"/>
      <c r="AI568" s="169"/>
    </row>
    <row r="569" spans="9:35" x14ac:dyDescent="0.2"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166"/>
      <c r="AC569" s="166"/>
      <c r="AD569" s="166"/>
      <c r="AE569" s="166"/>
      <c r="AF569" s="167"/>
      <c r="AG569" s="168"/>
      <c r="AH569" s="168"/>
      <c r="AI569" s="169"/>
    </row>
    <row r="570" spans="9:35" x14ac:dyDescent="0.2"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166"/>
      <c r="AC570" s="166"/>
      <c r="AD570" s="166"/>
      <c r="AE570" s="166"/>
      <c r="AF570" s="167"/>
      <c r="AG570" s="168"/>
      <c r="AH570" s="168"/>
      <c r="AI570" s="169"/>
    </row>
    <row r="571" spans="9:35" x14ac:dyDescent="0.2"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166"/>
      <c r="AC571" s="166"/>
      <c r="AD571" s="166"/>
      <c r="AE571" s="166"/>
      <c r="AF571" s="167"/>
      <c r="AG571" s="168"/>
      <c r="AH571" s="168"/>
      <c r="AI571" s="169"/>
    </row>
    <row r="572" spans="9:35" x14ac:dyDescent="0.2"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166"/>
      <c r="AC572" s="166"/>
      <c r="AD572" s="166"/>
      <c r="AE572" s="166"/>
      <c r="AF572" s="167"/>
      <c r="AG572" s="168"/>
      <c r="AH572" s="5"/>
      <c r="AI572" s="169"/>
    </row>
    <row r="573" spans="9:35" x14ac:dyDescent="0.2"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166"/>
      <c r="AC573" s="166"/>
      <c r="AD573" s="166"/>
      <c r="AE573" s="166"/>
      <c r="AF573" s="167"/>
      <c r="AG573" s="168"/>
      <c r="AH573" s="5"/>
      <c r="AI573" s="169"/>
    </row>
    <row r="574" spans="9:35" x14ac:dyDescent="0.2"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166"/>
      <c r="AC574" s="166"/>
      <c r="AD574" s="166"/>
      <c r="AE574" s="166"/>
      <c r="AF574" s="167"/>
      <c r="AG574" s="168"/>
      <c r="AH574" s="5"/>
      <c r="AI574" s="169"/>
    </row>
    <row r="575" spans="9:35" x14ac:dyDescent="0.2"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166"/>
      <c r="AC575" s="166"/>
      <c r="AD575" s="166"/>
      <c r="AE575" s="166"/>
      <c r="AF575" s="167"/>
      <c r="AG575" s="168"/>
      <c r="AH575" s="5"/>
      <c r="AI575" s="169"/>
    </row>
    <row r="576" spans="9:35" x14ac:dyDescent="0.2"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166"/>
      <c r="AC576" s="166"/>
      <c r="AD576" s="166"/>
      <c r="AE576" s="166"/>
      <c r="AF576" s="167"/>
      <c r="AG576" s="168"/>
      <c r="AH576" s="5"/>
      <c r="AI576" s="169"/>
    </row>
    <row r="577" spans="9:35" x14ac:dyDescent="0.2"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166"/>
      <c r="AC577" s="166"/>
      <c r="AD577" s="166"/>
      <c r="AE577" s="166"/>
      <c r="AF577" s="167"/>
      <c r="AG577" s="168"/>
      <c r="AH577" s="5"/>
      <c r="AI577" s="169"/>
    </row>
    <row r="578" spans="9:35" x14ac:dyDescent="0.2"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166"/>
      <c r="AC578" s="166"/>
      <c r="AD578" s="166"/>
      <c r="AE578" s="166"/>
      <c r="AF578" s="167"/>
      <c r="AG578" s="168"/>
      <c r="AH578" s="5"/>
      <c r="AI578" s="169"/>
    </row>
    <row r="579" spans="9:35" x14ac:dyDescent="0.2"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166"/>
      <c r="AC579" s="166"/>
      <c r="AD579" s="166"/>
      <c r="AE579" s="166"/>
      <c r="AF579" s="167"/>
      <c r="AG579" s="168"/>
      <c r="AH579" s="5"/>
      <c r="AI579" s="169"/>
    </row>
    <row r="580" spans="9:35" x14ac:dyDescent="0.2"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166"/>
      <c r="AC580" s="166"/>
      <c r="AD580" s="166"/>
      <c r="AE580" s="166"/>
      <c r="AF580" s="167"/>
      <c r="AG580" s="168"/>
      <c r="AH580" s="5"/>
      <c r="AI580" s="169"/>
    </row>
    <row r="581" spans="9:35" x14ac:dyDescent="0.2"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166"/>
      <c r="AC581" s="166"/>
      <c r="AD581" s="166"/>
      <c r="AE581" s="166"/>
      <c r="AF581" s="167"/>
      <c r="AG581" s="168"/>
      <c r="AH581" s="5"/>
      <c r="AI581" s="169"/>
    </row>
    <row r="582" spans="9:35" x14ac:dyDescent="0.2"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166"/>
      <c r="AC582" s="166"/>
      <c r="AD582" s="166"/>
      <c r="AE582" s="166"/>
      <c r="AF582" s="167"/>
      <c r="AG582" s="168"/>
      <c r="AH582" s="5"/>
      <c r="AI582" s="169"/>
    </row>
    <row r="583" spans="9:35" x14ac:dyDescent="0.2"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166"/>
      <c r="AC583" s="166"/>
      <c r="AD583" s="166"/>
      <c r="AE583" s="166"/>
      <c r="AF583" s="167"/>
      <c r="AG583" s="168"/>
      <c r="AH583" s="5"/>
      <c r="AI583" s="169"/>
    </row>
    <row r="584" spans="9:35" x14ac:dyDescent="0.2"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166"/>
      <c r="AC584" s="166"/>
      <c r="AD584" s="166"/>
      <c r="AE584" s="166"/>
      <c r="AF584" s="167"/>
      <c r="AG584" s="168"/>
      <c r="AH584" s="5"/>
      <c r="AI584" s="169"/>
    </row>
    <row r="585" spans="9:35" x14ac:dyDescent="0.2"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166"/>
      <c r="AC585" s="166"/>
      <c r="AD585" s="166"/>
      <c r="AE585" s="166"/>
      <c r="AF585" s="167"/>
      <c r="AG585" s="168"/>
      <c r="AH585" s="5"/>
      <c r="AI585" s="169"/>
    </row>
    <row r="586" spans="9:35" x14ac:dyDescent="0.2"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166"/>
      <c r="AC586" s="166"/>
      <c r="AD586" s="166"/>
      <c r="AE586" s="166"/>
      <c r="AF586" s="167"/>
      <c r="AG586" s="168"/>
      <c r="AH586" s="5"/>
      <c r="AI586" s="169"/>
    </row>
    <row r="587" spans="9:35" x14ac:dyDescent="0.2"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166"/>
      <c r="AC587" s="166"/>
      <c r="AD587" s="166"/>
      <c r="AE587" s="166"/>
      <c r="AF587" s="167"/>
      <c r="AG587" s="168"/>
      <c r="AH587" s="5"/>
      <c r="AI587" s="169"/>
    </row>
    <row r="588" spans="9:35" x14ac:dyDescent="0.2"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166"/>
      <c r="AC588" s="166"/>
      <c r="AD588" s="166"/>
      <c r="AE588" s="166"/>
      <c r="AF588" s="167"/>
      <c r="AG588" s="168"/>
      <c r="AH588" s="5"/>
      <c r="AI588" s="169"/>
    </row>
    <row r="589" spans="9:35" x14ac:dyDescent="0.2"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166"/>
      <c r="AC589" s="166"/>
      <c r="AD589" s="166"/>
      <c r="AE589" s="166"/>
      <c r="AF589" s="167"/>
      <c r="AG589" s="168"/>
      <c r="AH589" s="5"/>
      <c r="AI589" s="169"/>
    </row>
    <row r="590" spans="9:35" x14ac:dyDescent="0.2"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166"/>
      <c r="AC590" s="166"/>
      <c r="AD590" s="166"/>
      <c r="AE590" s="166"/>
      <c r="AF590" s="167"/>
      <c r="AG590" s="168"/>
      <c r="AH590" s="5"/>
      <c r="AI590" s="169"/>
    </row>
    <row r="591" spans="9:35" x14ac:dyDescent="0.2"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166"/>
      <c r="AC591" s="166"/>
      <c r="AD591" s="166"/>
      <c r="AE591" s="166"/>
      <c r="AF591" s="167"/>
      <c r="AG591" s="168"/>
      <c r="AH591" s="5"/>
      <c r="AI591" s="169"/>
    </row>
    <row r="592" spans="9:35" x14ac:dyDescent="0.2"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166"/>
      <c r="AC592" s="166"/>
      <c r="AD592" s="166"/>
      <c r="AE592" s="166"/>
      <c r="AF592" s="167"/>
      <c r="AG592" s="168"/>
      <c r="AH592" s="5"/>
      <c r="AI592" s="169"/>
    </row>
    <row r="593" spans="9:35" x14ac:dyDescent="0.2"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166"/>
      <c r="AC593" s="166"/>
      <c r="AD593" s="166"/>
      <c r="AE593" s="166"/>
      <c r="AF593" s="167"/>
      <c r="AG593" s="168"/>
      <c r="AH593" s="5"/>
      <c r="AI593" s="169"/>
    </row>
    <row r="594" spans="9:35" x14ac:dyDescent="0.2"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166"/>
      <c r="AC594" s="166"/>
      <c r="AD594" s="166"/>
      <c r="AE594" s="166"/>
      <c r="AF594" s="167"/>
      <c r="AG594" s="168"/>
      <c r="AH594" s="5"/>
      <c r="AI594" s="169"/>
    </row>
    <row r="595" spans="9:35" x14ac:dyDescent="0.2"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166"/>
      <c r="AC595" s="166"/>
      <c r="AD595" s="166"/>
      <c r="AE595" s="166"/>
      <c r="AF595" s="167"/>
      <c r="AG595" s="168"/>
      <c r="AH595" s="5"/>
      <c r="AI595" s="169"/>
    </row>
    <row r="596" spans="9:35" x14ac:dyDescent="0.2"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166"/>
      <c r="AC596" s="166"/>
      <c r="AD596" s="166"/>
      <c r="AE596" s="166"/>
      <c r="AF596" s="167"/>
      <c r="AG596" s="168"/>
      <c r="AH596" s="5"/>
      <c r="AI596" s="169"/>
    </row>
    <row r="597" spans="9:35" x14ac:dyDescent="0.2"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166"/>
      <c r="AC597" s="166"/>
      <c r="AD597" s="166"/>
      <c r="AE597" s="166"/>
      <c r="AF597" s="167"/>
      <c r="AG597" s="168"/>
      <c r="AH597" s="5"/>
      <c r="AI597" s="169"/>
    </row>
    <row r="598" spans="9:35" x14ac:dyDescent="0.2"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166"/>
      <c r="AC598" s="166"/>
      <c r="AD598" s="166"/>
      <c r="AE598" s="166"/>
      <c r="AF598" s="167"/>
      <c r="AG598" s="168"/>
      <c r="AH598" s="5"/>
      <c r="AI598" s="169"/>
    </row>
    <row r="599" spans="9:35" x14ac:dyDescent="0.2"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166"/>
      <c r="AC599" s="166"/>
      <c r="AD599" s="166"/>
      <c r="AE599" s="166"/>
      <c r="AF599" s="167"/>
      <c r="AG599" s="168"/>
      <c r="AH599" s="5"/>
      <c r="AI599" s="169"/>
    </row>
    <row r="600" spans="9:35" x14ac:dyDescent="0.2"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166"/>
      <c r="AC600" s="166"/>
      <c r="AD600" s="166"/>
      <c r="AE600" s="166"/>
      <c r="AF600" s="167"/>
      <c r="AG600" s="168"/>
      <c r="AH600" s="5"/>
      <c r="AI600" s="169"/>
    </row>
    <row r="601" spans="9:35" x14ac:dyDescent="0.2"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171"/>
      <c r="AC601" s="171"/>
      <c r="AD601" s="171"/>
      <c r="AE601" s="171"/>
      <c r="AF601" s="167"/>
      <c r="AG601" s="168"/>
      <c r="AH601" s="5"/>
      <c r="AI601" s="169"/>
    </row>
    <row r="602" spans="9:35" x14ac:dyDescent="0.2"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166"/>
      <c r="AC602" s="166"/>
      <c r="AD602" s="166"/>
      <c r="AE602" s="166"/>
      <c r="AF602" s="167"/>
      <c r="AG602" s="168"/>
      <c r="AH602" s="5"/>
      <c r="AI602" s="169"/>
    </row>
    <row r="603" spans="9:35" x14ac:dyDescent="0.2"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168"/>
      <c r="AF603" s="167"/>
      <c r="AG603" s="168"/>
      <c r="AH603" s="5"/>
      <c r="AI603" s="169"/>
    </row>
    <row r="604" spans="9:35" x14ac:dyDescent="0.2"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168"/>
      <c r="AF604" s="167"/>
      <c r="AG604" s="168"/>
      <c r="AH604" s="5"/>
      <c r="AI604" s="169"/>
    </row>
    <row r="605" spans="9:35" x14ac:dyDescent="0.2"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168"/>
      <c r="AF605" s="167"/>
      <c r="AG605" s="168"/>
      <c r="AH605" s="5"/>
      <c r="AI605" s="169"/>
    </row>
    <row r="606" spans="9:35" x14ac:dyDescent="0.2"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168"/>
      <c r="AF606" s="167"/>
      <c r="AG606" s="168"/>
      <c r="AH606" s="5"/>
      <c r="AI606" s="169"/>
    </row>
    <row r="607" spans="9:35" x14ac:dyDescent="0.2"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168"/>
      <c r="AF607" s="167"/>
      <c r="AG607" s="168"/>
      <c r="AH607" s="5"/>
      <c r="AI607" s="169"/>
    </row>
    <row r="608" spans="9:35" x14ac:dyDescent="0.2"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168"/>
      <c r="AF608" s="167"/>
      <c r="AG608" s="168"/>
      <c r="AH608" s="5"/>
      <c r="AI608" s="169"/>
    </row>
    <row r="609" spans="9:35" x14ac:dyDescent="0.2"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168"/>
      <c r="AF609" s="167"/>
      <c r="AG609" s="168"/>
      <c r="AH609" s="5"/>
      <c r="AI609" s="169"/>
    </row>
    <row r="610" spans="9:35" x14ac:dyDescent="0.2"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168"/>
      <c r="AF610" s="167"/>
      <c r="AG610" s="168"/>
      <c r="AH610" s="5"/>
      <c r="AI610" s="169"/>
    </row>
    <row r="611" spans="9:35" x14ac:dyDescent="0.2"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168"/>
      <c r="AF611" s="167"/>
      <c r="AG611" s="168"/>
      <c r="AH611" s="5"/>
      <c r="AI611" s="169"/>
    </row>
    <row r="612" spans="9:35" x14ac:dyDescent="0.2"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168"/>
      <c r="AF612" s="167"/>
      <c r="AG612" s="168"/>
      <c r="AH612" s="5"/>
      <c r="AI612" s="169"/>
    </row>
    <row r="613" spans="9:35" x14ac:dyDescent="0.2"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168"/>
      <c r="AF613" s="167"/>
      <c r="AG613" s="168"/>
      <c r="AH613" s="5"/>
      <c r="AI613" s="169"/>
    </row>
    <row r="614" spans="9:35" x14ac:dyDescent="0.2"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168"/>
      <c r="AF614" s="167"/>
      <c r="AG614" s="168"/>
      <c r="AH614" s="5"/>
      <c r="AI614" s="169"/>
    </row>
    <row r="615" spans="9:35" x14ac:dyDescent="0.2"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168"/>
      <c r="AF615" s="167"/>
      <c r="AG615" s="168"/>
      <c r="AH615" s="5"/>
      <c r="AI615" s="169"/>
    </row>
    <row r="616" spans="9:35" x14ac:dyDescent="0.2"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168"/>
      <c r="AF616" s="167"/>
      <c r="AG616" s="168"/>
      <c r="AH616" s="5"/>
      <c r="AI616" s="169"/>
    </row>
    <row r="617" spans="9:35" x14ac:dyDescent="0.2"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168"/>
      <c r="AF617" s="167"/>
      <c r="AG617" s="168"/>
      <c r="AH617" s="5"/>
      <c r="AI617" s="169"/>
    </row>
    <row r="618" spans="9:35" x14ac:dyDescent="0.2"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168"/>
      <c r="AF618" s="167"/>
      <c r="AG618" s="168"/>
      <c r="AH618" s="5"/>
      <c r="AI618" s="169"/>
    </row>
    <row r="619" spans="9:35" x14ac:dyDescent="0.2"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168"/>
      <c r="AF619" s="167"/>
      <c r="AG619" s="168"/>
      <c r="AH619" s="5"/>
      <c r="AI619" s="169"/>
    </row>
    <row r="620" spans="9:35" x14ac:dyDescent="0.2"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168"/>
      <c r="AF620" s="167"/>
      <c r="AG620" s="168"/>
      <c r="AH620" s="5"/>
      <c r="AI620" s="169"/>
    </row>
    <row r="621" spans="9:35" x14ac:dyDescent="0.2"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168"/>
      <c r="AF621" s="167"/>
      <c r="AG621" s="168"/>
      <c r="AH621" s="5"/>
      <c r="AI621" s="169"/>
    </row>
    <row r="622" spans="9:35" x14ac:dyDescent="0.2"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168"/>
      <c r="AF622" s="167"/>
      <c r="AG622" s="168"/>
      <c r="AH622" s="5"/>
      <c r="AI622" s="169"/>
    </row>
    <row r="623" spans="9:35" x14ac:dyDescent="0.2"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168"/>
      <c r="AF623" s="167"/>
      <c r="AG623" s="168"/>
      <c r="AH623" s="5"/>
      <c r="AI623" s="169"/>
    </row>
    <row r="624" spans="9:35" x14ac:dyDescent="0.2"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168"/>
      <c r="AF624" s="167"/>
      <c r="AG624" s="168"/>
      <c r="AH624" s="5"/>
      <c r="AI624" s="169"/>
    </row>
    <row r="625" spans="9:51" x14ac:dyDescent="0.2"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168"/>
      <c r="AF625" s="167"/>
      <c r="AG625" s="168"/>
      <c r="AH625" s="5"/>
      <c r="AI625" s="169"/>
    </row>
    <row r="626" spans="9:51" x14ac:dyDescent="0.2"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168"/>
      <c r="AF626" s="167"/>
      <c r="AG626" s="168"/>
      <c r="AH626" s="5"/>
      <c r="AI626" s="169"/>
    </row>
    <row r="627" spans="9:51" x14ac:dyDescent="0.2"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168"/>
      <c r="AF627" s="167"/>
      <c r="AG627" s="168"/>
      <c r="AH627" s="5"/>
      <c r="AI627" s="169"/>
    </row>
    <row r="628" spans="9:51" x14ac:dyDescent="0.2"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168"/>
      <c r="AF628" s="167"/>
      <c r="AG628" s="168"/>
      <c r="AH628" s="168"/>
      <c r="AI628" s="169"/>
    </row>
    <row r="629" spans="9:51" x14ac:dyDescent="0.2"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168"/>
      <c r="AF629" s="167"/>
      <c r="AG629" s="168"/>
      <c r="AH629" s="168"/>
      <c r="AI629" s="5"/>
    </row>
    <row r="630" spans="9:51" x14ac:dyDescent="0.2"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168"/>
      <c r="AF630" s="167"/>
      <c r="AG630" s="168"/>
      <c r="AH630" s="168"/>
      <c r="AI630" s="5"/>
    </row>
    <row r="631" spans="9:51" x14ac:dyDescent="0.2"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168"/>
      <c r="AF631" s="167"/>
      <c r="AG631" s="168"/>
      <c r="AH631" s="168"/>
      <c r="AI631" s="5"/>
    </row>
    <row r="632" spans="9:51" x14ac:dyDescent="0.2"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168"/>
      <c r="AF632" s="167"/>
      <c r="AG632" s="168"/>
      <c r="AH632" s="168"/>
      <c r="AI632" s="5"/>
    </row>
    <row r="633" spans="9:51" x14ac:dyDescent="0.2"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168"/>
      <c r="AF633" s="167"/>
      <c r="AG633" s="168"/>
      <c r="AH633" s="168"/>
      <c r="AI633" s="5"/>
    </row>
    <row r="634" spans="9:51" x14ac:dyDescent="0.2"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168"/>
      <c r="AF634" s="167"/>
      <c r="AG634" s="168" t="s">
        <v>1960</v>
      </c>
      <c r="AH634" s="168"/>
      <c r="AI634" s="5"/>
    </row>
    <row r="635" spans="9:51" x14ac:dyDescent="0.2"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168"/>
      <c r="AF635" s="167"/>
      <c r="AG635" s="168" t="s">
        <v>1718</v>
      </c>
      <c r="AH635" s="168"/>
      <c r="AI635" s="5"/>
      <c r="AY635" s="5" t="s">
        <v>1718</v>
      </c>
    </row>
    <row r="636" spans="9:51" x14ac:dyDescent="0.2"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168"/>
      <c r="AF636" s="167"/>
      <c r="AG636" s="168"/>
      <c r="AH636" s="168"/>
      <c r="AI636" s="5"/>
    </row>
    <row r="637" spans="9:51" x14ac:dyDescent="0.2"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168"/>
      <c r="AF637" s="167"/>
      <c r="AG637" s="168"/>
      <c r="AH637" s="168"/>
      <c r="AI637" s="5"/>
      <c r="AS637" s="5" t="s">
        <v>1718</v>
      </c>
      <c r="AU637" s="5" t="s">
        <v>1718</v>
      </c>
    </row>
    <row r="638" spans="9:51" x14ac:dyDescent="0.2"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168"/>
      <c r="AF638" s="167"/>
      <c r="AG638" s="168"/>
      <c r="AH638" s="168"/>
      <c r="AI638" s="5"/>
    </row>
    <row r="639" spans="9:51" x14ac:dyDescent="0.2"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168"/>
      <c r="AF639" s="167"/>
      <c r="AG639" s="168"/>
      <c r="AH639" s="168"/>
      <c r="AI639" s="5"/>
    </row>
    <row r="640" spans="9:51" x14ac:dyDescent="0.2"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168"/>
      <c r="AF640" s="167"/>
      <c r="AG640" s="168"/>
      <c r="AH640" s="168"/>
      <c r="AI640" s="5"/>
    </row>
    <row r="641" spans="9:35" x14ac:dyDescent="0.2"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168"/>
      <c r="AF641" s="167"/>
      <c r="AG641" s="168"/>
      <c r="AH641" s="168"/>
      <c r="AI641" s="5"/>
    </row>
    <row r="642" spans="9:35" x14ac:dyDescent="0.2"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168"/>
      <c r="AF642" s="167"/>
      <c r="AG642" s="168"/>
      <c r="AH642" s="168"/>
      <c r="AI642" s="5"/>
    </row>
    <row r="643" spans="9:35" x14ac:dyDescent="0.2"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168"/>
      <c r="AF643" s="167"/>
      <c r="AG643" s="168"/>
      <c r="AH643" s="168"/>
      <c r="AI643" s="5"/>
    </row>
    <row r="644" spans="9:35" x14ac:dyDescent="0.2"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168"/>
      <c r="AF644" s="167"/>
      <c r="AG644" s="168"/>
      <c r="AH644" s="168"/>
      <c r="AI644" s="5"/>
    </row>
    <row r="645" spans="9:35" x14ac:dyDescent="0.2"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168"/>
      <c r="AF645" s="167"/>
      <c r="AG645" s="168"/>
      <c r="AH645" s="168"/>
      <c r="AI645" s="5"/>
    </row>
    <row r="646" spans="9:35" x14ac:dyDescent="0.2"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168"/>
      <c r="AF646" s="167"/>
      <c r="AG646" s="168"/>
      <c r="AH646" s="168"/>
      <c r="AI646" s="5"/>
    </row>
    <row r="647" spans="9:35" x14ac:dyDescent="0.2"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168"/>
      <c r="AF647" s="167"/>
      <c r="AG647" s="168"/>
      <c r="AH647" s="168"/>
      <c r="AI647" s="5"/>
    </row>
    <row r="648" spans="9:35" x14ac:dyDescent="0.2"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168"/>
      <c r="AF648" s="167"/>
      <c r="AG648" s="168"/>
      <c r="AH648" s="168"/>
      <c r="AI648" s="5"/>
    </row>
    <row r="649" spans="9:35" x14ac:dyDescent="0.2"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168"/>
      <c r="AF649" s="167"/>
      <c r="AG649" s="168"/>
      <c r="AH649" s="168"/>
      <c r="AI649" s="5"/>
    </row>
    <row r="650" spans="9:35" x14ac:dyDescent="0.2"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168"/>
      <c r="AF650" s="167"/>
      <c r="AG650" s="168"/>
      <c r="AH650" s="168"/>
      <c r="AI650" s="5"/>
    </row>
    <row r="651" spans="9:35" x14ac:dyDescent="0.2"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168"/>
      <c r="AF651" s="167"/>
      <c r="AG651" s="168"/>
      <c r="AH651" s="168"/>
      <c r="AI651" s="5"/>
    </row>
    <row r="652" spans="9:35" x14ac:dyDescent="0.2"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168"/>
      <c r="AF652" s="167"/>
      <c r="AG652" s="168"/>
      <c r="AH652" s="168"/>
      <c r="AI652" s="5"/>
    </row>
    <row r="653" spans="9:35" x14ac:dyDescent="0.2"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168"/>
      <c r="AF653" s="167"/>
      <c r="AG653" s="168"/>
      <c r="AH653" s="168"/>
      <c r="AI653" s="5"/>
    </row>
    <row r="654" spans="9:35" x14ac:dyDescent="0.2"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168"/>
      <c r="AF654" s="167"/>
      <c r="AG654" s="168"/>
      <c r="AH654" s="168"/>
      <c r="AI654" s="5"/>
    </row>
    <row r="655" spans="9:35" x14ac:dyDescent="0.2"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168"/>
      <c r="AF655" s="167"/>
      <c r="AG655" s="168"/>
      <c r="AH655" s="168"/>
      <c r="AI655" s="5"/>
    </row>
    <row r="656" spans="9:35" x14ac:dyDescent="0.2"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168"/>
      <c r="AF656" s="167"/>
      <c r="AG656" s="168"/>
      <c r="AH656" s="168"/>
      <c r="AI656" s="5"/>
    </row>
    <row r="657" spans="9:35" x14ac:dyDescent="0.2"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168"/>
      <c r="AF657" s="167"/>
      <c r="AG657" s="168"/>
      <c r="AH657" s="168"/>
      <c r="AI657" s="5"/>
    </row>
    <row r="658" spans="9:35" x14ac:dyDescent="0.2"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168"/>
      <c r="AF658" s="167"/>
      <c r="AG658" s="168"/>
      <c r="AH658" s="168"/>
      <c r="AI658" s="5"/>
    </row>
    <row r="659" spans="9:35" x14ac:dyDescent="0.2"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168"/>
      <c r="AF659" s="167"/>
      <c r="AG659" s="168"/>
      <c r="AH659" s="168"/>
      <c r="AI659" s="5"/>
    </row>
    <row r="660" spans="9:35" x14ac:dyDescent="0.2"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168"/>
      <c r="AF660" s="167"/>
      <c r="AG660" s="168"/>
      <c r="AH660" s="168"/>
      <c r="AI660" s="5"/>
    </row>
    <row r="661" spans="9:35" x14ac:dyDescent="0.2"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168"/>
      <c r="AF661" s="167"/>
      <c r="AG661" s="168"/>
      <c r="AH661" s="168"/>
      <c r="AI661" s="5"/>
    </row>
    <row r="662" spans="9:35" x14ac:dyDescent="0.2"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168"/>
      <c r="AF662" s="167"/>
      <c r="AG662" s="168"/>
      <c r="AH662" s="168"/>
      <c r="AI662" s="5"/>
    </row>
    <row r="663" spans="9:35" x14ac:dyDescent="0.2"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168"/>
      <c r="AF663" s="167"/>
      <c r="AG663" s="168"/>
      <c r="AH663" s="168"/>
      <c r="AI663" s="5"/>
    </row>
    <row r="664" spans="9:35" x14ac:dyDescent="0.2"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168"/>
      <c r="AF664" s="167"/>
      <c r="AG664" s="168"/>
      <c r="AH664" s="168"/>
      <c r="AI664" s="5"/>
    </row>
    <row r="665" spans="9:35" x14ac:dyDescent="0.2"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168"/>
      <c r="AF665" s="167"/>
      <c r="AG665" s="168"/>
      <c r="AH665" s="168"/>
      <c r="AI665" s="5"/>
    </row>
    <row r="666" spans="9:35" x14ac:dyDescent="0.2"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168"/>
      <c r="AF666" s="167"/>
      <c r="AG666" s="168"/>
      <c r="AH666" s="168"/>
      <c r="AI666" s="5"/>
    </row>
    <row r="667" spans="9:35" x14ac:dyDescent="0.2"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168"/>
      <c r="AF667" s="167"/>
      <c r="AG667" s="168"/>
      <c r="AH667" s="168"/>
      <c r="AI667" s="5"/>
    </row>
    <row r="668" spans="9:35" x14ac:dyDescent="0.2"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168"/>
      <c r="AF668" s="167"/>
      <c r="AG668" s="168"/>
      <c r="AH668" s="168"/>
      <c r="AI668" s="5"/>
    </row>
    <row r="669" spans="9:35" x14ac:dyDescent="0.2"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168"/>
      <c r="AF669" s="167"/>
      <c r="AG669" s="168"/>
      <c r="AH669" s="168"/>
      <c r="AI669" s="5"/>
    </row>
    <row r="670" spans="9:35" x14ac:dyDescent="0.2"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168"/>
      <c r="AF670" s="167"/>
      <c r="AG670" s="168"/>
      <c r="AH670" s="168"/>
      <c r="AI670" s="5"/>
    </row>
    <row r="671" spans="9:35" x14ac:dyDescent="0.2"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168"/>
      <c r="AF671" s="167"/>
      <c r="AG671" s="168"/>
      <c r="AH671" s="168"/>
      <c r="AI671" s="5"/>
    </row>
    <row r="672" spans="9:35" x14ac:dyDescent="0.2"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168"/>
      <c r="AF672" s="167"/>
      <c r="AG672" s="168"/>
      <c r="AH672" s="168"/>
      <c r="AI672" s="5"/>
    </row>
    <row r="673" spans="9:35" x14ac:dyDescent="0.2"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168"/>
      <c r="AF673" s="167"/>
      <c r="AG673" s="168"/>
      <c r="AH673" s="168"/>
      <c r="AI673" s="5"/>
    </row>
    <row r="674" spans="9:35" x14ac:dyDescent="0.2"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168"/>
      <c r="AF674" s="167"/>
      <c r="AG674" s="168"/>
      <c r="AH674" s="168"/>
      <c r="AI674" s="5"/>
    </row>
    <row r="675" spans="9:35" x14ac:dyDescent="0.2"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168"/>
      <c r="AF675" s="167"/>
      <c r="AG675" s="168"/>
      <c r="AH675" s="168"/>
      <c r="AI675" s="5"/>
    </row>
    <row r="676" spans="9:35" x14ac:dyDescent="0.2"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168"/>
      <c r="AF676" s="167"/>
      <c r="AG676" s="168"/>
      <c r="AH676" s="168"/>
      <c r="AI676" s="5"/>
    </row>
    <row r="677" spans="9:35" x14ac:dyDescent="0.2"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168"/>
      <c r="AF677" s="167"/>
      <c r="AG677" s="168"/>
      <c r="AH677" s="168"/>
      <c r="AI677" s="5"/>
    </row>
    <row r="678" spans="9:35" x14ac:dyDescent="0.2"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168"/>
      <c r="AF678" s="167"/>
      <c r="AG678" s="168"/>
      <c r="AH678" s="168"/>
      <c r="AI678" s="5"/>
    </row>
    <row r="679" spans="9:35" x14ac:dyDescent="0.2"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168"/>
      <c r="AF679" s="167"/>
      <c r="AG679" s="168"/>
      <c r="AH679" s="168"/>
      <c r="AI679" s="5"/>
    </row>
    <row r="680" spans="9:35" x14ac:dyDescent="0.2"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168"/>
      <c r="AF680" s="167"/>
      <c r="AG680" s="168"/>
      <c r="AH680" s="168"/>
      <c r="AI680" s="5"/>
    </row>
    <row r="681" spans="9:35" x14ac:dyDescent="0.2"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168"/>
      <c r="AF681" s="167"/>
      <c r="AG681" s="168"/>
      <c r="AH681" s="168"/>
      <c r="AI681" s="5"/>
    </row>
    <row r="682" spans="9:35" x14ac:dyDescent="0.2"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168"/>
      <c r="AF682" s="167"/>
      <c r="AG682" s="168"/>
      <c r="AH682" s="168"/>
      <c r="AI682" s="5"/>
    </row>
    <row r="683" spans="9:35" x14ac:dyDescent="0.2"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168"/>
      <c r="AF683" s="167"/>
      <c r="AG683" s="168"/>
      <c r="AH683" s="168"/>
      <c r="AI683" s="5"/>
    </row>
    <row r="684" spans="9:35" x14ac:dyDescent="0.2"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168"/>
      <c r="AF684" s="167"/>
      <c r="AG684" s="168"/>
      <c r="AH684" s="168"/>
      <c r="AI684" s="5"/>
    </row>
    <row r="685" spans="9:35" x14ac:dyDescent="0.2"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168"/>
      <c r="AF685" s="167"/>
      <c r="AG685" s="168"/>
      <c r="AH685" s="168"/>
      <c r="AI685" s="5"/>
    </row>
    <row r="686" spans="9:35" x14ac:dyDescent="0.2"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168"/>
      <c r="AF686" s="167"/>
      <c r="AG686" s="168"/>
      <c r="AH686" s="168"/>
      <c r="AI686" s="5"/>
    </row>
    <row r="687" spans="9:35" x14ac:dyDescent="0.2"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168"/>
      <c r="AF687" s="167"/>
      <c r="AG687" s="168"/>
      <c r="AH687" s="168"/>
      <c r="AI687" s="5"/>
    </row>
    <row r="688" spans="9:35" x14ac:dyDescent="0.2"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168"/>
      <c r="AF688" s="167"/>
      <c r="AG688" s="168"/>
      <c r="AH688" s="168"/>
      <c r="AI688" s="5"/>
    </row>
    <row r="689" spans="9:35" x14ac:dyDescent="0.2"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168"/>
      <c r="AF689" s="167"/>
      <c r="AG689" s="168"/>
      <c r="AH689" s="168"/>
      <c r="AI689" s="5"/>
    </row>
    <row r="690" spans="9:35" x14ac:dyDescent="0.2"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168"/>
      <c r="AF690" s="167"/>
      <c r="AG690" s="168"/>
      <c r="AH690" s="168"/>
      <c r="AI690" s="5"/>
    </row>
    <row r="691" spans="9:35" x14ac:dyDescent="0.2"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168"/>
      <c r="AF691" s="167"/>
      <c r="AG691" s="168"/>
      <c r="AH691" s="168"/>
      <c r="AI691" s="5"/>
    </row>
    <row r="692" spans="9:35" x14ac:dyDescent="0.2"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168"/>
      <c r="AF692" s="167"/>
      <c r="AG692" s="168"/>
      <c r="AH692" s="168"/>
      <c r="AI692" s="5"/>
    </row>
    <row r="693" spans="9:35" x14ac:dyDescent="0.2"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168"/>
      <c r="AF693" s="167"/>
      <c r="AG693" s="168"/>
      <c r="AH693" s="168"/>
      <c r="AI693" s="5"/>
    </row>
    <row r="694" spans="9:35" x14ac:dyDescent="0.2"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168"/>
      <c r="AF694" s="167"/>
      <c r="AG694" s="168"/>
      <c r="AH694" s="168"/>
      <c r="AI694" s="5"/>
    </row>
    <row r="695" spans="9:35" x14ac:dyDescent="0.2"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168"/>
      <c r="AF695" s="167"/>
      <c r="AG695" s="168"/>
      <c r="AH695" s="168"/>
      <c r="AI695" s="5"/>
    </row>
    <row r="696" spans="9:35" x14ac:dyDescent="0.2"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168"/>
      <c r="AF696" s="167"/>
      <c r="AG696" s="168"/>
      <c r="AH696" s="168"/>
      <c r="AI696" s="5"/>
    </row>
    <row r="697" spans="9:35" x14ac:dyDescent="0.2"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168"/>
      <c r="AF697" s="167"/>
      <c r="AG697" s="168"/>
      <c r="AH697" s="168"/>
      <c r="AI697" s="5"/>
    </row>
    <row r="698" spans="9:35" x14ac:dyDescent="0.2"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168"/>
      <c r="AF698" s="167"/>
      <c r="AG698" s="168"/>
      <c r="AH698" s="168"/>
      <c r="AI698" s="5"/>
    </row>
    <row r="699" spans="9:35" x14ac:dyDescent="0.2"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168"/>
      <c r="AF699" s="167"/>
      <c r="AG699" s="168"/>
      <c r="AH699" s="168"/>
      <c r="AI699" s="5"/>
    </row>
    <row r="700" spans="9:35" x14ac:dyDescent="0.2"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168"/>
      <c r="AF700" s="167"/>
      <c r="AG700" s="168"/>
      <c r="AH700" s="168"/>
      <c r="AI700" s="5"/>
    </row>
    <row r="701" spans="9:35" x14ac:dyDescent="0.2"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168"/>
      <c r="AF701" s="167"/>
      <c r="AG701" s="168"/>
      <c r="AH701" s="168"/>
      <c r="AI701" s="5"/>
    </row>
    <row r="702" spans="9:35" x14ac:dyDescent="0.2"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168"/>
      <c r="AF702" s="167"/>
      <c r="AG702" s="168"/>
      <c r="AH702" s="168"/>
      <c r="AI702" s="5"/>
    </row>
    <row r="703" spans="9:35" x14ac:dyDescent="0.2"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168"/>
      <c r="AF703" s="167"/>
      <c r="AG703" s="168"/>
      <c r="AH703" s="168"/>
      <c r="AI703" s="5"/>
    </row>
    <row r="704" spans="9:35" x14ac:dyDescent="0.2"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168"/>
      <c r="AF704" s="167"/>
      <c r="AG704" s="168"/>
      <c r="AH704" s="168"/>
      <c r="AI704" s="5"/>
    </row>
    <row r="705" spans="9:35" x14ac:dyDescent="0.2"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168"/>
      <c r="AF705" s="167"/>
      <c r="AG705" s="168"/>
      <c r="AH705" s="168"/>
      <c r="AI705" s="5"/>
    </row>
    <row r="706" spans="9:35" x14ac:dyDescent="0.2"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168"/>
      <c r="AF706" s="167"/>
      <c r="AG706" s="168"/>
      <c r="AH706" s="168"/>
      <c r="AI706" s="5"/>
    </row>
    <row r="707" spans="9:35" x14ac:dyDescent="0.2"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168"/>
      <c r="AF707" s="167"/>
      <c r="AG707" s="168"/>
      <c r="AH707" s="168"/>
      <c r="AI707" s="5"/>
    </row>
    <row r="708" spans="9:35" x14ac:dyDescent="0.2"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168"/>
      <c r="AF708" s="167"/>
      <c r="AG708" s="168"/>
      <c r="AH708" s="168"/>
      <c r="AI708" s="5"/>
    </row>
    <row r="709" spans="9:35" x14ac:dyDescent="0.2"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168"/>
      <c r="AF709" s="167"/>
      <c r="AG709" s="168"/>
      <c r="AH709" s="168"/>
      <c r="AI709" s="5"/>
    </row>
    <row r="710" spans="9:35" x14ac:dyDescent="0.2"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168"/>
      <c r="AF710" s="167"/>
      <c r="AG710" s="168"/>
      <c r="AH710" s="168"/>
      <c r="AI710" s="5"/>
    </row>
    <row r="711" spans="9:35" x14ac:dyDescent="0.2"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168"/>
      <c r="AF711" s="167"/>
      <c r="AG711" s="168"/>
      <c r="AH711" s="168"/>
      <c r="AI711" s="5"/>
    </row>
    <row r="712" spans="9:35" x14ac:dyDescent="0.2"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168"/>
      <c r="AF712" s="167"/>
      <c r="AG712" s="168"/>
      <c r="AH712" s="168"/>
      <c r="AI712" s="5"/>
    </row>
    <row r="713" spans="9:35" x14ac:dyDescent="0.2"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168"/>
      <c r="AF713" s="167"/>
      <c r="AG713" s="168"/>
      <c r="AH713" s="168"/>
      <c r="AI713" s="5"/>
    </row>
    <row r="714" spans="9:35" x14ac:dyDescent="0.2"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168"/>
      <c r="AF714" s="167"/>
      <c r="AG714" s="168"/>
      <c r="AH714" s="168"/>
      <c r="AI714" s="5"/>
    </row>
    <row r="715" spans="9:35" x14ac:dyDescent="0.2"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168"/>
      <c r="AF715" s="167"/>
      <c r="AG715" s="168"/>
      <c r="AH715" s="168"/>
      <c r="AI715" s="5"/>
    </row>
    <row r="716" spans="9:35" x14ac:dyDescent="0.2"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168"/>
      <c r="AF716" s="167"/>
      <c r="AG716" s="168"/>
      <c r="AH716" s="168"/>
      <c r="AI716" s="5"/>
    </row>
    <row r="717" spans="9:35" x14ac:dyDescent="0.2"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168"/>
      <c r="AF717" s="167"/>
      <c r="AG717" s="168"/>
      <c r="AH717" s="168"/>
      <c r="AI717" s="5"/>
    </row>
    <row r="718" spans="9:35" x14ac:dyDescent="0.2"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168"/>
      <c r="AF718" s="167"/>
      <c r="AG718" s="168"/>
      <c r="AH718" s="168"/>
      <c r="AI718" s="5"/>
    </row>
    <row r="719" spans="9:35" x14ac:dyDescent="0.2"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168"/>
      <c r="AF719" s="167"/>
      <c r="AG719" s="168"/>
      <c r="AH719" s="168"/>
      <c r="AI719" s="5"/>
    </row>
    <row r="720" spans="9:35" x14ac:dyDescent="0.2"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168"/>
      <c r="AF720" s="167"/>
      <c r="AG720" s="168"/>
      <c r="AH720" s="168"/>
      <c r="AI720" s="5"/>
    </row>
    <row r="721" spans="9:35" x14ac:dyDescent="0.2"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168"/>
      <c r="AF721" s="167"/>
      <c r="AG721" s="168"/>
      <c r="AH721" s="168"/>
      <c r="AI721" s="5"/>
    </row>
    <row r="722" spans="9:35" x14ac:dyDescent="0.2"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168"/>
      <c r="AF722" s="167"/>
      <c r="AG722" s="168"/>
      <c r="AH722" s="168"/>
      <c r="AI722" s="5"/>
    </row>
    <row r="723" spans="9:35" x14ac:dyDescent="0.2"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168"/>
      <c r="AF723" s="167"/>
      <c r="AG723" s="168"/>
      <c r="AH723" s="168"/>
      <c r="AI723" s="5"/>
    </row>
    <row r="724" spans="9:35" x14ac:dyDescent="0.2"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168"/>
      <c r="AF724" s="167"/>
      <c r="AG724" s="168"/>
      <c r="AH724" s="168"/>
      <c r="AI724" s="5"/>
    </row>
    <row r="725" spans="9:35" x14ac:dyDescent="0.2"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168"/>
      <c r="AF725" s="167"/>
      <c r="AG725" s="168"/>
      <c r="AH725" s="168"/>
      <c r="AI725" s="5"/>
    </row>
    <row r="726" spans="9:35" x14ac:dyDescent="0.2"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168"/>
      <c r="AF726" s="167"/>
      <c r="AG726" s="168"/>
      <c r="AH726" s="168"/>
      <c r="AI726" s="5"/>
    </row>
    <row r="727" spans="9:35" x14ac:dyDescent="0.2"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168"/>
      <c r="AF727" s="167"/>
      <c r="AG727" s="168"/>
      <c r="AH727" s="168"/>
      <c r="AI727" s="5"/>
    </row>
    <row r="728" spans="9:35" x14ac:dyDescent="0.2"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168"/>
      <c r="AF728" s="167"/>
      <c r="AG728" s="168"/>
      <c r="AH728" s="168"/>
      <c r="AI728" s="5"/>
    </row>
    <row r="729" spans="9:35" x14ac:dyDescent="0.2"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168"/>
      <c r="AF729" s="167"/>
      <c r="AG729" s="168"/>
      <c r="AH729" s="168"/>
      <c r="AI729" s="5"/>
    </row>
    <row r="730" spans="9:35" x14ac:dyDescent="0.2"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168"/>
      <c r="AF730" s="167"/>
      <c r="AG730" s="168"/>
      <c r="AH730" s="168"/>
      <c r="AI730" s="5"/>
    </row>
    <row r="731" spans="9:35" x14ac:dyDescent="0.2"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168"/>
      <c r="AF731" s="167"/>
      <c r="AG731" s="168"/>
      <c r="AH731" s="168"/>
      <c r="AI731" s="5"/>
    </row>
    <row r="732" spans="9:35" x14ac:dyDescent="0.2"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168"/>
      <c r="AF732" s="167"/>
      <c r="AG732" s="168"/>
      <c r="AH732" s="168"/>
      <c r="AI732" s="5"/>
    </row>
    <row r="733" spans="9:35" x14ac:dyDescent="0.2"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168"/>
      <c r="AF733" s="167"/>
      <c r="AG733" s="168"/>
      <c r="AH733" s="168"/>
      <c r="AI733" s="5"/>
    </row>
    <row r="734" spans="9:35" x14ac:dyDescent="0.2"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168"/>
      <c r="AF734" s="167"/>
      <c r="AG734" s="168"/>
      <c r="AH734" s="168"/>
      <c r="AI734" s="5"/>
    </row>
    <row r="735" spans="9:35" x14ac:dyDescent="0.2"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168"/>
      <c r="AF735" s="167"/>
      <c r="AG735" s="168"/>
      <c r="AH735" s="168"/>
      <c r="AI735" s="5"/>
    </row>
    <row r="736" spans="9:35" x14ac:dyDescent="0.2"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168"/>
      <c r="AF736" s="167"/>
      <c r="AG736" s="168"/>
      <c r="AH736" s="168"/>
      <c r="AI736" s="5"/>
    </row>
    <row r="737" spans="9:35" x14ac:dyDescent="0.2"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168"/>
      <c r="AF737" s="167"/>
      <c r="AG737" s="168"/>
      <c r="AH737" s="168"/>
      <c r="AI737" s="5"/>
    </row>
    <row r="738" spans="9:35" x14ac:dyDescent="0.2"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168"/>
      <c r="AF738" s="167"/>
      <c r="AG738" s="168"/>
      <c r="AH738" s="168"/>
      <c r="AI738" s="5"/>
    </row>
    <row r="739" spans="9:35" x14ac:dyDescent="0.2"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168"/>
      <c r="AF739" s="167"/>
      <c r="AG739" s="168"/>
      <c r="AH739" s="168"/>
      <c r="AI739" s="5"/>
    </row>
    <row r="740" spans="9:35" x14ac:dyDescent="0.2"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168"/>
      <c r="AF740" s="167"/>
      <c r="AG740" s="168"/>
      <c r="AH740" s="168"/>
      <c r="AI740" s="5"/>
    </row>
    <row r="741" spans="9:35" x14ac:dyDescent="0.2"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168"/>
      <c r="AF741" s="167"/>
      <c r="AG741" s="168"/>
      <c r="AH741" s="168"/>
      <c r="AI741" s="5"/>
    </row>
    <row r="742" spans="9:35" x14ac:dyDescent="0.2"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168"/>
      <c r="AF742" s="167"/>
      <c r="AG742" s="168"/>
      <c r="AH742" s="168"/>
      <c r="AI742" s="5"/>
    </row>
    <row r="743" spans="9:35" x14ac:dyDescent="0.2"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168"/>
      <c r="AF743" s="167"/>
      <c r="AG743" s="168"/>
      <c r="AH743" s="168"/>
      <c r="AI743" s="5"/>
    </row>
    <row r="744" spans="9:35" x14ac:dyDescent="0.2"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168"/>
      <c r="AF744" s="167"/>
      <c r="AG744" s="168"/>
      <c r="AH744" s="168"/>
      <c r="AI744" s="5"/>
    </row>
    <row r="745" spans="9:35" x14ac:dyDescent="0.2"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168"/>
      <c r="AF745" s="167"/>
      <c r="AG745" s="168"/>
      <c r="AH745" s="168"/>
      <c r="AI745" s="5"/>
    </row>
    <row r="746" spans="9:35" x14ac:dyDescent="0.2"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168"/>
      <c r="AF746" s="167"/>
      <c r="AG746" s="168"/>
      <c r="AH746" s="168"/>
      <c r="AI746" s="5"/>
    </row>
    <row r="747" spans="9:35" x14ac:dyDescent="0.2"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168"/>
      <c r="AF747" s="167"/>
      <c r="AG747" s="168"/>
      <c r="AH747" s="168"/>
      <c r="AI747" s="5"/>
    </row>
    <row r="748" spans="9:35" x14ac:dyDescent="0.2"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168"/>
      <c r="AF748" s="167"/>
      <c r="AG748" s="168"/>
      <c r="AH748" s="168"/>
      <c r="AI748" s="5"/>
    </row>
    <row r="749" spans="9:35" x14ac:dyDescent="0.2"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168"/>
      <c r="AF749" s="167"/>
      <c r="AG749" s="168"/>
      <c r="AH749" s="168"/>
      <c r="AI749" s="5"/>
    </row>
    <row r="750" spans="9:35" x14ac:dyDescent="0.2"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168"/>
      <c r="AF750" s="167"/>
      <c r="AG750" s="168"/>
      <c r="AH750" s="168"/>
      <c r="AI750" s="5"/>
    </row>
    <row r="751" spans="9:35" x14ac:dyDescent="0.2"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168"/>
      <c r="AF751" s="167"/>
      <c r="AG751" s="168"/>
      <c r="AH751" s="168"/>
      <c r="AI751" s="5"/>
    </row>
    <row r="752" spans="9:35" x14ac:dyDescent="0.2"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168"/>
      <c r="AF752" s="167"/>
      <c r="AG752" s="168"/>
      <c r="AH752" s="168"/>
      <c r="AI752" s="5"/>
    </row>
    <row r="753" spans="9:35" x14ac:dyDescent="0.2"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168"/>
      <c r="AF753" s="167"/>
      <c r="AG753" s="168"/>
      <c r="AH753" s="168"/>
      <c r="AI753" s="5"/>
    </row>
    <row r="754" spans="9:35" x14ac:dyDescent="0.2"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168"/>
      <c r="AF754" s="167"/>
      <c r="AG754" s="168"/>
      <c r="AH754" s="168"/>
      <c r="AI754" s="5"/>
    </row>
    <row r="755" spans="9:35" x14ac:dyDescent="0.2"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168"/>
      <c r="AF755" s="167"/>
      <c r="AG755" s="168"/>
      <c r="AH755" s="168"/>
      <c r="AI755" s="5"/>
    </row>
    <row r="756" spans="9:35" x14ac:dyDescent="0.2"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168"/>
      <c r="AF756" s="167"/>
      <c r="AG756" s="168"/>
      <c r="AH756" s="168"/>
      <c r="AI756" s="5"/>
    </row>
    <row r="757" spans="9:35" x14ac:dyDescent="0.2"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168"/>
      <c r="AF757" s="167"/>
      <c r="AG757" s="168"/>
      <c r="AH757" s="168"/>
      <c r="AI757" s="5"/>
    </row>
    <row r="758" spans="9:35" x14ac:dyDescent="0.2"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168"/>
      <c r="AF758" s="167"/>
      <c r="AG758" s="168"/>
      <c r="AH758" s="168"/>
      <c r="AI758" s="5"/>
    </row>
    <row r="759" spans="9:35" x14ac:dyDescent="0.2"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168"/>
      <c r="AF759" s="167"/>
      <c r="AG759" s="168"/>
      <c r="AH759" s="168"/>
      <c r="AI759" s="5"/>
    </row>
    <row r="760" spans="9:35" x14ac:dyDescent="0.2"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168"/>
      <c r="AF760" s="167"/>
      <c r="AG760" s="168"/>
      <c r="AH760" s="168"/>
      <c r="AI760" s="5"/>
    </row>
    <row r="761" spans="9:35" x14ac:dyDescent="0.2"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168"/>
      <c r="AF761" s="167"/>
      <c r="AG761" s="168"/>
      <c r="AH761" s="168"/>
      <c r="AI761" s="5"/>
    </row>
    <row r="762" spans="9:35" x14ac:dyDescent="0.2"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168"/>
      <c r="AF762" s="167"/>
      <c r="AG762" s="168"/>
      <c r="AH762" s="168"/>
      <c r="AI762" s="5"/>
    </row>
    <row r="763" spans="9:35" x14ac:dyDescent="0.2"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168"/>
      <c r="AF763" s="167"/>
      <c r="AG763" s="168"/>
      <c r="AH763" s="168"/>
      <c r="AI763" s="5"/>
    </row>
    <row r="764" spans="9:35" x14ac:dyDescent="0.2"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168"/>
      <c r="AF764" s="167"/>
      <c r="AG764" s="168"/>
      <c r="AH764" s="168"/>
      <c r="AI764" s="5"/>
    </row>
    <row r="765" spans="9:35" x14ac:dyDescent="0.2"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168"/>
      <c r="AF765" s="167"/>
      <c r="AG765" s="168"/>
      <c r="AH765" s="168"/>
      <c r="AI765" s="5"/>
    </row>
    <row r="766" spans="9:35" x14ac:dyDescent="0.2"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168"/>
      <c r="AF766" s="167"/>
      <c r="AG766" s="168"/>
      <c r="AH766" s="168"/>
      <c r="AI766" s="5"/>
    </row>
    <row r="767" spans="9:35" x14ac:dyDescent="0.2"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168"/>
      <c r="AF767" s="167"/>
      <c r="AG767" s="168"/>
      <c r="AH767" s="168"/>
      <c r="AI767" s="5"/>
    </row>
    <row r="768" spans="9:35" x14ac:dyDescent="0.2"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168"/>
      <c r="AF768" s="167"/>
      <c r="AG768" s="168"/>
      <c r="AH768" s="168"/>
      <c r="AI768" s="5"/>
    </row>
    <row r="769" spans="9:35" x14ac:dyDescent="0.2"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168"/>
      <c r="AF769" s="167"/>
      <c r="AG769" s="168"/>
      <c r="AH769" s="168"/>
      <c r="AI769" s="5"/>
    </row>
    <row r="770" spans="9:35" x14ac:dyDescent="0.2"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168"/>
      <c r="AF770" s="167"/>
      <c r="AG770" s="168"/>
      <c r="AH770" s="168"/>
      <c r="AI770" s="5"/>
    </row>
    <row r="771" spans="9:35" x14ac:dyDescent="0.2"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168"/>
      <c r="AF771" s="167"/>
      <c r="AG771" s="168"/>
      <c r="AH771" s="168"/>
      <c r="AI771" s="5"/>
    </row>
    <row r="772" spans="9:35" x14ac:dyDescent="0.2"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168"/>
      <c r="AF772" s="167"/>
      <c r="AG772" s="168"/>
      <c r="AH772" s="168"/>
      <c r="AI772" s="5"/>
    </row>
    <row r="773" spans="9:35" x14ac:dyDescent="0.2"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168"/>
      <c r="AF773" s="167"/>
      <c r="AG773" s="168"/>
      <c r="AH773" s="168"/>
      <c r="AI773" s="5"/>
    </row>
    <row r="774" spans="9:35" x14ac:dyDescent="0.2"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168"/>
      <c r="AF774" s="167"/>
      <c r="AG774" s="168"/>
      <c r="AH774" s="168"/>
      <c r="AI774" s="5"/>
    </row>
    <row r="775" spans="9:35" x14ac:dyDescent="0.2"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168"/>
      <c r="AF775" s="167"/>
      <c r="AG775" s="168"/>
      <c r="AH775" s="168"/>
      <c r="AI775" s="5"/>
    </row>
    <row r="776" spans="9:35" x14ac:dyDescent="0.2"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168"/>
      <c r="AF776" s="167"/>
      <c r="AG776" s="168"/>
      <c r="AH776" s="168"/>
      <c r="AI776" s="5"/>
    </row>
    <row r="777" spans="9:35" x14ac:dyDescent="0.2"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168"/>
      <c r="AF777" s="167"/>
      <c r="AG777" s="168"/>
      <c r="AH777" s="168"/>
      <c r="AI777" s="5"/>
    </row>
    <row r="778" spans="9:35" x14ac:dyDescent="0.2"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168"/>
      <c r="AF778" s="167"/>
      <c r="AG778" s="168"/>
      <c r="AH778" s="168"/>
      <c r="AI778" s="5"/>
    </row>
    <row r="779" spans="9:35" x14ac:dyDescent="0.2"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168"/>
      <c r="AF779" s="167"/>
      <c r="AG779" s="168"/>
      <c r="AH779" s="168"/>
      <c r="AI779" s="5"/>
    </row>
    <row r="780" spans="9:35" x14ac:dyDescent="0.2"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168"/>
      <c r="AF780" s="167"/>
      <c r="AG780" s="168"/>
      <c r="AH780" s="168"/>
      <c r="AI780" s="5"/>
    </row>
    <row r="781" spans="9:35" x14ac:dyDescent="0.2"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168"/>
      <c r="AF781" s="167"/>
      <c r="AG781" s="168"/>
      <c r="AH781" s="168"/>
      <c r="AI781" s="5"/>
    </row>
    <row r="782" spans="9:35" x14ac:dyDescent="0.2"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168"/>
      <c r="AF782" s="167"/>
      <c r="AG782" s="168"/>
      <c r="AH782" s="168"/>
      <c r="AI782" s="5"/>
    </row>
    <row r="783" spans="9:35" x14ac:dyDescent="0.2"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168"/>
      <c r="AF783" s="167"/>
      <c r="AG783" s="168"/>
      <c r="AH783" s="168"/>
      <c r="AI783" s="5"/>
    </row>
    <row r="784" spans="9:35" x14ac:dyDescent="0.2"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168"/>
      <c r="AF784" s="167"/>
      <c r="AG784" s="168"/>
      <c r="AH784" s="168"/>
      <c r="AI784" s="5"/>
    </row>
    <row r="785" spans="9:35" x14ac:dyDescent="0.2"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168"/>
      <c r="AF785" s="167"/>
      <c r="AG785" s="168"/>
      <c r="AH785" s="168"/>
      <c r="AI785" s="5"/>
    </row>
    <row r="786" spans="9:35" x14ac:dyDescent="0.2"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168"/>
      <c r="AF786" s="167"/>
      <c r="AG786" s="168"/>
      <c r="AH786" s="168"/>
      <c r="AI786" s="5"/>
    </row>
    <row r="787" spans="9:35" x14ac:dyDescent="0.2"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168"/>
      <c r="AF787" s="167"/>
      <c r="AG787" s="168"/>
      <c r="AH787" s="168"/>
      <c r="AI787" s="5"/>
    </row>
    <row r="788" spans="9:35" x14ac:dyDescent="0.2"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168"/>
      <c r="AF788" s="167"/>
      <c r="AG788" s="168"/>
      <c r="AH788" s="168"/>
      <c r="AI788" s="5"/>
    </row>
    <row r="789" spans="9:35" x14ac:dyDescent="0.2"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168"/>
      <c r="AF789" s="167"/>
      <c r="AG789" s="168"/>
      <c r="AH789" s="168"/>
      <c r="AI789" s="5"/>
    </row>
    <row r="790" spans="9:35" x14ac:dyDescent="0.2"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168"/>
      <c r="AF790" s="167"/>
      <c r="AG790" s="168"/>
      <c r="AH790" s="168"/>
      <c r="AI790" s="5"/>
    </row>
    <row r="791" spans="9:35" x14ac:dyDescent="0.2"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168"/>
      <c r="AF791" s="167"/>
      <c r="AG791" s="168"/>
      <c r="AH791" s="168"/>
      <c r="AI791" s="5"/>
    </row>
    <row r="792" spans="9:35" x14ac:dyDescent="0.2"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168"/>
      <c r="AF792" s="167"/>
      <c r="AG792" s="168"/>
      <c r="AH792" s="168"/>
      <c r="AI792" s="5"/>
    </row>
    <row r="793" spans="9:35" x14ac:dyDescent="0.2"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168"/>
      <c r="AF793" s="167"/>
      <c r="AG793" s="168"/>
      <c r="AH793" s="168"/>
      <c r="AI793" s="5"/>
    </row>
    <row r="794" spans="9:35" x14ac:dyDescent="0.2"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168"/>
      <c r="AF794" s="167"/>
      <c r="AG794" s="168"/>
      <c r="AH794" s="168"/>
      <c r="AI794" s="5"/>
    </row>
    <row r="795" spans="9:35" x14ac:dyDescent="0.2"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168"/>
      <c r="AF795" s="167"/>
      <c r="AG795" s="168"/>
      <c r="AH795" s="168"/>
      <c r="AI795" s="5"/>
    </row>
    <row r="796" spans="9:35" x14ac:dyDescent="0.2"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168"/>
      <c r="AF796" s="167"/>
      <c r="AG796" s="168"/>
      <c r="AH796" s="168"/>
      <c r="AI796" s="5"/>
    </row>
    <row r="797" spans="9:35" x14ac:dyDescent="0.2"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168"/>
      <c r="AF797" s="167"/>
      <c r="AG797" s="168"/>
      <c r="AH797" s="168"/>
      <c r="AI797" s="5"/>
    </row>
    <row r="798" spans="9:35" x14ac:dyDescent="0.2"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168"/>
      <c r="AF798" s="167"/>
      <c r="AG798" s="168"/>
      <c r="AH798" s="168"/>
      <c r="AI798" s="5"/>
    </row>
    <row r="799" spans="9:35" x14ac:dyDescent="0.2"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168"/>
      <c r="AF799" s="167"/>
      <c r="AG799" s="168"/>
      <c r="AH799" s="168"/>
      <c r="AI799" s="5"/>
    </row>
    <row r="800" spans="9:35" x14ac:dyDescent="0.2"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168"/>
      <c r="AF800" s="167"/>
      <c r="AG800" s="168"/>
      <c r="AH800" s="168"/>
      <c r="AI800" s="5"/>
    </row>
    <row r="801" spans="9:35" x14ac:dyDescent="0.2"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168"/>
      <c r="AF801" s="167"/>
      <c r="AG801" s="168"/>
      <c r="AH801" s="168"/>
      <c r="AI801" s="5"/>
    </row>
    <row r="802" spans="9:35" x14ac:dyDescent="0.2"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168"/>
      <c r="AF802" s="167"/>
      <c r="AG802" s="168"/>
      <c r="AH802" s="168"/>
      <c r="AI802" s="5"/>
    </row>
    <row r="803" spans="9:35" x14ac:dyDescent="0.2"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168"/>
      <c r="AF803" s="167"/>
      <c r="AG803" s="168"/>
      <c r="AH803" s="168"/>
      <c r="AI803" s="5"/>
    </row>
    <row r="804" spans="9:35" x14ac:dyDescent="0.2"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168"/>
      <c r="AF804" s="167"/>
      <c r="AG804" s="168"/>
      <c r="AH804" s="168"/>
      <c r="AI804" s="5"/>
    </row>
    <row r="805" spans="9:35" x14ac:dyDescent="0.2"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168"/>
      <c r="AF805" s="167"/>
      <c r="AG805" s="168"/>
      <c r="AH805" s="168"/>
      <c r="AI805" s="5"/>
    </row>
    <row r="806" spans="9:35" x14ac:dyDescent="0.2"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168"/>
      <c r="AF806" s="167"/>
      <c r="AG806" s="168"/>
      <c r="AH806" s="168"/>
      <c r="AI806" s="5"/>
    </row>
    <row r="807" spans="9:35" x14ac:dyDescent="0.2"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168"/>
      <c r="AF807" s="167"/>
      <c r="AG807" s="168"/>
      <c r="AH807" s="168"/>
      <c r="AI807" s="5"/>
    </row>
    <row r="808" spans="9:35" x14ac:dyDescent="0.2"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168"/>
      <c r="AF808" s="167"/>
      <c r="AG808" s="168"/>
      <c r="AH808" s="168"/>
      <c r="AI808" s="5"/>
    </row>
    <row r="809" spans="9:35" x14ac:dyDescent="0.2"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168"/>
      <c r="AF809" s="167"/>
      <c r="AG809" s="168"/>
      <c r="AH809" s="168"/>
      <c r="AI809" s="5"/>
    </row>
    <row r="810" spans="9:35" x14ac:dyDescent="0.2"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168"/>
      <c r="AF810" s="167"/>
      <c r="AG810" s="168"/>
      <c r="AH810" s="168"/>
      <c r="AI810" s="5"/>
    </row>
    <row r="811" spans="9:35" x14ac:dyDescent="0.2"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168"/>
      <c r="AF811" s="167"/>
      <c r="AG811" s="168"/>
      <c r="AH811" s="168"/>
      <c r="AI811" s="5"/>
    </row>
    <row r="812" spans="9:35" x14ac:dyDescent="0.2"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168"/>
      <c r="AF812" s="167"/>
      <c r="AG812" s="168"/>
      <c r="AH812" s="168"/>
      <c r="AI812" s="5"/>
    </row>
    <row r="813" spans="9:35" x14ac:dyDescent="0.2"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168"/>
      <c r="AF813" s="167"/>
      <c r="AG813" s="168"/>
      <c r="AH813" s="168"/>
      <c r="AI813" s="5"/>
    </row>
    <row r="814" spans="9:35" x14ac:dyDescent="0.2"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168"/>
      <c r="AF814" s="167"/>
      <c r="AG814" s="168"/>
      <c r="AH814" s="168"/>
      <c r="AI814" s="5"/>
    </row>
    <row r="815" spans="9:35" x14ac:dyDescent="0.2"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168"/>
      <c r="AF815" s="167"/>
      <c r="AG815" s="168"/>
      <c r="AH815" s="168"/>
      <c r="AI815" s="5"/>
    </row>
    <row r="816" spans="9:35" x14ac:dyDescent="0.2"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168"/>
      <c r="AF816" s="167"/>
      <c r="AG816" s="168"/>
      <c r="AH816" s="168"/>
      <c r="AI816" s="5"/>
    </row>
    <row r="817" spans="9:35" x14ac:dyDescent="0.2"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168"/>
      <c r="AF817" s="167"/>
      <c r="AG817" s="168"/>
      <c r="AH817" s="168"/>
      <c r="AI817" s="5"/>
    </row>
    <row r="818" spans="9:35" x14ac:dyDescent="0.2"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168"/>
      <c r="AF818" s="167"/>
      <c r="AG818" s="168"/>
      <c r="AH818" s="168"/>
      <c r="AI818" s="5"/>
    </row>
    <row r="819" spans="9:35" x14ac:dyDescent="0.2"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168"/>
      <c r="AF819" s="167"/>
      <c r="AG819" s="168"/>
      <c r="AH819" s="168"/>
      <c r="AI819" s="5"/>
    </row>
    <row r="820" spans="9:35" x14ac:dyDescent="0.2"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168"/>
      <c r="AF820" s="167"/>
      <c r="AG820" s="168"/>
      <c r="AH820" s="168"/>
      <c r="AI820" s="5"/>
    </row>
    <row r="821" spans="9:35" x14ac:dyDescent="0.2"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168"/>
      <c r="AF821" s="167"/>
      <c r="AG821" s="168"/>
      <c r="AH821" s="168"/>
      <c r="AI821" s="5"/>
    </row>
    <row r="822" spans="9:35" x14ac:dyDescent="0.2"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168"/>
      <c r="AF822" s="167"/>
      <c r="AG822" s="168"/>
      <c r="AH822" s="168"/>
      <c r="AI822" s="5"/>
    </row>
    <row r="823" spans="9:35" x14ac:dyDescent="0.2"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168"/>
      <c r="AF823" s="167"/>
      <c r="AG823" s="168"/>
      <c r="AH823" s="168"/>
      <c r="AI823" s="5"/>
    </row>
    <row r="824" spans="9:35" x14ac:dyDescent="0.2"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168"/>
      <c r="AF824" s="167"/>
      <c r="AG824" s="168"/>
      <c r="AH824" s="168"/>
      <c r="AI824" s="5"/>
    </row>
    <row r="825" spans="9:35" x14ac:dyDescent="0.2"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168"/>
      <c r="AF825" s="167"/>
      <c r="AG825" s="168"/>
      <c r="AH825" s="168"/>
      <c r="AI825" s="5"/>
    </row>
    <row r="826" spans="9:35" x14ac:dyDescent="0.2"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168"/>
      <c r="AF826" s="167"/>
      <c r="AG826" s="168"/>
      <c r="AH826" s="168"/>
      <c r="AI826" s="5"/>
    </row>
    <row r="827" spans="9:35" x14ac:dyDescent="0.2"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168"/>
      <c r="AF827" s="167"/>
      <c r="AG827" s="168"/>
      <c r="AH827" s="168"/>
      <c r="AI827" s="5"/>
    </row>
    <row r="828" spans="9:35" x14ac:dyDescent="0.2"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168"/>
      <c r="AF828" s="167"/>
      <c r="AG828" s="168"/>
      <c r="AH828" s="168"/>
      <c r="AI828" s="5"/>
    </row>
    <row r="829" spans="9:35" x14ac:dyDescent="0.2"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168"/>
      <c r="AF829" s="167"/>
      <c r="AG829" s="168"/>
      <c r="AH829" s="168"/>
      <c r="AI829" s="5"/>
    </row>
    <row r="830" spans="9:35" x14ac:dyDescent="0.2"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168"/>
      <c r="AF830" s="167"/>
      <c r="AG830" s="168"/>
      <c r="AH830" s="168"/>
      <c r="AI830" s="5"/>
    </row>
    <row r="831" spans="9:35" x14ac:dyDescent="0.2"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168"/>
      <c r="AF831" s="167"/>
      <c r="AG831" s="168"/>
      <c r="AH831" s="168"/>
      <c r="AI831" s="5"/>
    </row>
    <row r="832" spans="9:35" x14ac:dyDescent="0.2"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168"/>
      <c r="AF832" s="167"/>
      <c r="AG832" s="168"/>
      <c r="AH832" s="168"/>
      <c r="AI832" s="5"/>
    </row>
    <row r="833" spans="9:35" x14ac:dyDescent="0.2"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168"/>
      <c r="AF833" s="167"/>
      <c r="AG833" s="168"/>
      <c r="AH833" s="168"/>
      <c r="AI833" s="5"/>
    </row>
    <row r="834" spans="9:35" x14ac:dyDescent="0.2"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168"/>
      <c r="AF834" s="167"/>
      <c r="AG834" s="168"/>
      <c r="AH834" s="168"/>
      <c r="AI834" s="5"/>
    </row>
    <row r="835" spans="9:35" x14ac:dyDescent="0.2"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168"/>
      <c r="AF835" s="167"/>
      <c r="AG835" s="168"/>
      <c r="AH835" s="168"/>
      <c r="AI835" s="5"/>
    </row>
    <row r="836" spans="9:35" x14ac:dyDescent="0.2"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168"/>
      <c r="AF836" s="167"/>
      <c r="AG836" s="168"/>
      <c r="AH836" s="168"/>
      <c r="AI836" s="5"/>
    </row>
    <row r="837" spans="9:35" x14ac:dyDescent="0.2"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168"/>
      <c r="AF837" s="167"/>
      <c r="AG837" s="168"/>
      <c r="AH837" s="168"/>
      <c r="AI837" s="5"/>
    </row>
    <row r="838" spans="9:35" x14ac:dyDescent="0.2"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168"/>
      <c r="AF838" s="167"/>
      <c r="AG838" s="168"/>
      <c r="AH838" s="168"/>
      <c r="AI838" s="5"/>
    </row>
    <row r="839" spans="9:35" x14ac:dyDescent="0.2"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168"/>
      <c r="AF839" s="167"/>
      <c r="AG839" s="168"/>
      <c r="AH839" s="168"/>
      <c r="AI839" s="5"/>
    </row>
    <row r="840" spans="9:35" x14ac:dyDescent="0.2"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168"/>
      <c r="AF840" s="167"/>
      <c r="AG840" s="168"/>
      <c r="AH840" s="168"/>
      <c r="AI840" s="5"/>
    </row>
    <row r="841" spans="9:35" x14ac:dyDescent="0.2"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168"/>
      <c r="AF841" s="167"/>
      <c r="AG841" s="168"/>
      <c r="AH841" s="168"/>
      <c r="AI841" s="5"/>
    </row>
    <row r="842" spans="9:35" x14ac:dyDescent="0.2"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168"/>
      <c r="AF842" s="167"/>
      <c r="AG842" s="168"/>
      <c r="AH842" s="168"/>
      <c r="AI842" s="5"/>
    </row>
    <row r="843" spans="9:35" x14ac:dyDescent="0.2"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168"/>
      <c r="AF843" s="167"/>
      <c r="AG843" s="168"/>
      <c r="AH843" s="168"/>
      <c r="AI843" s="5"/>
    </row>
    <row r="844" spans="9:35" x14ac:dyDescent="0.2"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168"/>
      <c r="AF844" s="167"/>
      <c r="AG844" s="168"/>
      <c r="AH844" s="168"/>
      <c r="AI844" s="5"/>
    </row>
    <row r="845" spans="9:35" x14ac:dyDescent="0.2"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168"/>
      <c r="AF845" s="167"/>
      <c r="AG845" s="168"/>
      <c r="AH845" s="168"/>
      <c r="AI845" s="5"/>
    </row>
    <row r="846" spans="9:35" x14ac:dyDescent="0.2"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168"/>
      <c r="AF846" s="167"/>
      <c r="AG846" s="168"/>
      <c r="AH846" s="168"/>
      <c r="AI846" s="5"/>
    </row>
    <row r="847" spans="9:35" x14ac:dyDescent="0.2"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168"/>
      <c r="AF847" s="167"/>
      <c r="AG847" s="168"/>
      <c r="AH847" s="168"/>
      <c r="AI847" s="5"/>
    </row>
    <row r="848" spans="9:35" x14ac:dyDescent="0.2"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168"/>
      <c r="AF848" s="167"/>
      <c r="AG848" s="168"/>
      <c r="AH848" s="168"/>
      <c r="AI848" s="5"/>
    </row>
    <row r="849" spans="9:35" x14ac:dyDescent="0.2"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168"/>
      <c r="AF849" s="167"/>
      <c r="AG849" s="168"/>
      <c r="AH849" s="168"/>
      <c r="AI849" s="5"/>
    </row>
    <row r="850" spans="9:35" x14ac:dyDescent="0.2"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168"/>
      <c r="AF850" s="167"/>
      <c r="AG850" s="168"/>
      <c r="AH850" s="168"/>
      <c r="AI850" s="5"/>
    </row>
    <row r="851" spans="9:35" x14ac:dyDescent="0.2"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168"/>
      <c r="AF851" s="167"/>
      <c r="AG851" s="168"/>
      <c r="AH851" s="168"/>
      <c r="AI851" s="5"/>
    </row>
    <row r="852" spans="9:35" x14ac:dyDescent="0.2"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168"/>
      <c r="AF852" s="167"/>
      <c r="AG852" s="168"/>
      <c r="AH852" s="168"/>
      <c r="AI852" s="5"/>
    </row>
    <row r="853" spans="9:35" x14ac:dyDescent="0.2"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168"/>
      <c r="AF853" s="167"/>
      <c r="AG853" s="168"/>
      <c r="AH853" s="168"/>
      <c r="AI853" s="5"/>
    </row>
    <row r="854" spans="9:35" x14ac:dyDescent="0.2"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168"/>
      <c r="AF854" s="167"/>
      <c r="AG854" s="168"/>
      <c r="AH854" s="168"/>
      <c r="AI854" s="5"/>
    </row>
    <row r="855" spans="9:35" x14ac:dyDescent="0.2"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168"/>
      <c r="AF855" s="167"/>
      <c r="AG855" s="168"/>
      <c r="AH855" s="168"/>
      <c r="AI855" s="5"/>
    </row>
    <row r="856" spans="9:35" x14ac:dyDescent="0.2"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168"/>
      <c r="AF856" s="167"/>
      <c r="AG856" s="168"/>
      <c r="AH856" s="168"/>
      <c r="AI856" s="5"/>
    </row>
    <row r="857" spans="9:35" x14ac:dyDescent="0.2"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168"/>
      <c r="AF857" s="167"/>
      <c r="AG857" s="168"/>
      <c r="AH857" s="168"/>
      <c r="AI857" s="5"/>
    </row>
    <row r="858" spans="9:35" x14ac:dyDescent="0.2"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168"/>
      <c r="AF858" s="167"/>
      <c r="AG858" s="168"/>
      <c r="AH858" s="168"/>
      <c r="AI858" s="5"/>
    </row>
    <row r="859" spans="9:35" x14ac:dyDescent="0.2"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168"/>
      <c r="AF859" s="167"/>
      <c r="AG859" s="168"/>
      <c r="AH859" s="168"/>
      <c r="AI859" s="5"/>
    </row>
    <row r="860" spans="9:35" x14ac:dyDescent="0.2"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168"/>
      <c r="AF860" s="167"/>
      <c r="AG860" s="168"/>
      <c r="AH860" s="168"/>
      <c r="AI860" s="5"/>
    </row>
    <row r="861" spans="9:35" x14ac:dyDescent="0.2"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168"/>
      <c r="AF861" s="167"/>
      <c r="AG861" s="168"/>
      <c r="AH861" s="168"/>
      <c r="AI861" s="5"/>
    </row>
    <row r="862" spans="9:35" x14ac:dyDescent="0.2"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168"/>
      <c r="AF862" s="167"/>
      <c r="AG862" s="168"/>
      <c r="AH862" s="168"/>
      <c r="AI862" s="5"/>
    </row>
    <row r="863" spans="9:35" x14ac:dyDescent="0.2"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168"/>
      <c r="AF863" s="167"/>
      <c r="AG863" s="168"/>
      <c r="AH863" s="168"/>
      <c r="AI863" s="5"/>
    </row>
    <row r="864" spans="9:35" x14ac:dyDescent="0.2"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168"/>
      <c r="AF864" s="167"/>
      <c r="AG864" s="168"/>
      <c r="AH864" s="168"/>
      <c r="AI864" s="5"/>
    </row>
    <row r="865" spans="9:35" x14ac:dyDescent="0.2"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168"/>
      <c r="AF865" s="167"/>
      <c r="AG865" s="168"/>
      <c r="AH865" s="168"/>
      <c r="AI865" s="5"/>
    </row>
    <row r="866" spans="9:35" x14ac:dyDescent="0.2"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168"/>
      <c r="AF866" s="167"/>
      <c r="AG866" s="168"/>
      <c r="AH866" s="168"/>
      <c r="AI866" s="5"/>
    </row>
    <row r="867" spans="9:35" x14ac:dyDescent="0.2"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168"/>
      <c r="AF867" s="167"/>
      <c r="AG867" s="168"/>
      <c r="AH867" s="168"/>
      <c r="AI867" s="5"/>
    </row>
    <row r="868" spans="9:35" x14ac:dyDescent="0.2"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168"/>
      <c r="AF868" s="167"/>
      <c r="AG868" s="168"/>
      <c r="AH868" s="168"/>
      <c r="AI868" s="5"/>
    </row>
    <row r="869" spans="9:35" x14ac:dyDescent="0.2"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168"/>
      <c r="AF869" s="167"/>
      <c r="AG869" s="168"/>
      <c r="AH869" s="168"/>
      <c r="AI869" s="5"/>
    </row>
    <row r="870" spans="9:35" x14ac:dyDescent="0.2"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168"/>
      <c r="AF870" s="167"/>
      <c r="AG870" s="168"/>
      <c r="AH870" s="168"/>
      <c r="AI870" s="5"/>
    </row>
    <row r="871" spans="9:35" x14ac:dyDescent="0.2"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168"/>
      <c r="AF871" s="167"/>
      <c r="AG871" s="168"/>
      <c r="AH871" s="168"/>
      <c r="AI871" s="5"/>
    </row>
    <row r="872" spans="9:35" x14ac:dyDescent="0.2"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168"/>
      <c r="AF872" s="167"/>
      <c r="AG872" s="168"/>
      <c r="AH872" s="168"/>
      <c r="AI872" s="5"/>
    </row>
    <row r="873" spans="9:35" x14ac:dyDescent="0.2"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168"/>
      <c r="AF873" s="167"/>
      <c r="AG873" s="168"/>
      <c r="AH873" s="168"/>
      <c r="AI873" s="5"/>
    </row>
    <row r="874" spans="9:35" x14ac:dyDescent="0.2"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168"/>
      <c r="AF874" s="167"/>
      <c r="AG874" s="168"/>
      <c r="AH874" s="168"/>
      <c r="AI874" s="5"/>
    </row>
    <row r="875" spans="9:35" x14ac:dyDescent="0.2"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168"/>
      <c r="AF875" s="167"/>
      <c r="AG875" s="168"/>
      <c r="AH875" s="168"/>
      <c r="AI875" s="5"/>
    </row>
    <row r="876" spans="9:35" x14ac:dyDescent="0.2"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168"/>
      <c r="AF876" s="167"/>
      <c r="AG876" s="168"/>
      <c r="AH876" s="168"/>
      <c r="AI876" s="5"/>
    </row>
    <row r="877" spans="9:35" x14ac:dyDescent="0.2"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168"/>
      <c r="AF877" s="167"/>
      <c r="AG877" s="168"/>
      <c r="AH877" s="168"/>
      <c r="AI877" s="5"/>
    </row>
    <row r="878" spans="9:35" x14ac:dyDescent="0.2"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168"/>
      <c r="AF878" s="167"/>
      <c r="AG878" s="168"/>
      <c r="AH878" s="168"/>
      <c r="AI878" s="5"/>
    </row>
    <row r="879" spans="9:35" x14ac:dyDescent="0.2"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168"/>
      <c r="AF879" s="167"/>
      <c r="AG879" s="168"/>
      <c r="AH879" s="168"/>
      <c r="AI879" s="5"/>
    </row>
    <row r="880" spans="9:35" x14ac:dyDescent="0.2"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168"/>
      <c r="AF880" s="167"/>
      <c r="AG880" s="168"/>
      <c r="AH880" s="168"/>
      <c r="AI880" s="5"/>
    </row>
    <row r="881" spans="9:35" x14ac:dyDescent="0.2"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168"/>
      <c r="AF881" s="167"/>
      <c r="AG881" s="168"/>
      <c r="AH881" s="168"/>
      <c r="AI881" s="5"/>
    </row>
    <row r="882" spans="9:35" x14ac:dyDescent="0.2"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168"/>
      <c r="AF882" s="167"/>
      <c r="AG882" s="168"/>
      <c r="AH882" s="168"/>
      <c r="AI882" s="5"/>
    </row>
    <row r="883" spans="9:35" x14ac:dyDescent="0.2"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168"/>
      <c r="AF883" s="167"/>
      <c r="AG883" s="168"/>
      <c r="AH883" s="168"/>
      <c r="AI883" s="5"/>
    </row>
    <row r="884" spans="9:35" x14ac:dyDescent="0.2"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168"/>
      <c r="AF884" s="167"/>
      <c r="AG884" s="168"/>
      <c r="AH884" s="168"/>
      <c r="AI884" s="5"/>
    </row>
    <row r="885" spans="9:35" x14ac:dyDescent="0.2"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168"/>
      <c r="AF885" s="167"/>
      <c r="AG885" s="168"/>
      <c r="AH885" s="168"/>
      <c r="AI885" s="5"/>
    </row>
    <row r="886" spans="9:35" x14ac:dyDescent="0.2"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168"/>
      <c r="AF886" s="167"/>
      <c r="AG886" s="168"/>
      <c r="AH886" s="168"/>
      <c r="AI886" s="5"/>
    </row>
    <row r="887" spans="9:35" x14ac:dyDescent="0.2"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168"/>
      <c r="AF887" s="167"/>
      <c r="AG887" s="168"/>
      <c r="AH887" s="168"/>
      <c r="AI887" s="5"/>
    </row>
    <row r="888" spans="9:35" x14ac:dyDescent="0.2"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168"/>
      <c r="AF888" s="167"/>
      <c r="AG888" s="168"/>
      <c r="AH888" s="168"/>
      <c r="AI888" s="5"/>
    </row>
    <row r="889" spans="9:35" x14ac:dyDescent="0.2"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168"/>
      <c r="AF889" s="167"/>
      <c r="AG889" s="168"/>
      <c r="AH889" s="168"/>
      <c r="AI889" s="5"/>
    </row>
    <row r="890" spans="9:35" x14ac:dyDescent="0.2"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168"/>
      <c r="AF890" s="167"/>
      <c r="AG890" s="168"/>
      <c r="AH890" s="168"/>
      <c r="AI890" s="5"/>
    </row>
    <row r="891" spans="9:35" x14ac:dyDescent="0.2"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168"/>
      <c r="AF891" s="167"/>
      <c r="AG891" s="168"/>
      <c r="AH891" s="168"/>
      <c r="AI891" s="5"/>
    </row>
    <row r="892" spans="9:35" x14ac:dyDescent="0.2"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168"/>
      <c r="AF892" s="167"/>
      <c r="AG892" s="168"/>
      <c r="AH892" s="168"/>
      <c r="AI892" s="5"/>
    </row>
    <row r="893" spans="9:35" x14ac:dyDescent="0.2"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168"/>
      <c r="AF893" s="167"/>
      <c r="AG893" s="168"/>
      <c r="AH893" s="168"/>
      <c r="AI893" s="5"/>
    </row>
    <row r="894" spans="9:35" x14ac:dyDescent="0.2"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168"/>
      <c r="AF894" s="167"/>
      <c r="AG894" s="168"/>
      <c r="AH894" s="168"/>
      <c r="AI894" s="5"/>
    </row>
    <row r="895" spans="9:35" x14ac:dyDescent="0.2"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168"/>
      <c r="AF895" s="167"/>
      <c r="AG895" s="168"/>
      <c r="AH895" s="168"/>
      <c r="AI895" s="5"/>
    </row>
    <row r="896" spans="9:35" x14ac:dyDescent="0.2"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168"/>
      <c r="AF896" s="167"/>
      <c r="AG896" s="168"/>
      <c r="AH896" s="168"/>
      <c r="AI896" s="5"/>
    </row>
    <row r="897" spans="9:35" x14ac:dyDescent="0.2"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168"/>
      <c r="AF897" s="167"/>
      <c r="AG897" s="168"/>
      <c r="AH897" s="168"/>
      <c r="AI897" s="5"/>
    </row>
    <row r="898" spans="9:35" x14ac:dyDescent="0.2"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168"/>
      <c r="AF898" s="167"/>
      <c r="AG898" s="168"/>
      <c r="AH898" s="168"/>
      <c r="AI898" s="5"/>
    </row>
    <row r="899" spans="9:35" x14ac:dyDescent="0.2"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168"/>
      <c r="AF899" s="167"/>
      <c r="AG899" s="168"/>
      <c r="AH899" s="168"/>
      <c r="AI899" s="5"/>
    </row>
    <row r="900" spans="9:35" x14ac:dyDescent="0.2"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168"/>
      <c r="AF900" s="167"/>
      <c r="AG900" s="168"/>
      <c r="AH900" s="168"/>
      <c r="AI900" s="5"/>
    </row>
    <row r="901" spans="9:35" x14ac:dyDescent="0.2"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168"/>
      <c r="AF901" s="167"/>
      <c r="AG901" s="168"/>
      <c r="AH901" s="168"/>
      <c r="AI901" s="5"/>
    </row>
    <row r="902" spans="9:35" x14ac:dyDescent="0.2"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168"/>
      <c r="AF902" s="167"/>
      <c r="AG902" s="168"/>
      <c r="AH902" s="168"/>
      <c r="AI902" s="5"/>
    </row>
    <row r="903" spans="9:35" x14ac:dyDescent="0.2"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168"/>
      <c r="AF903" s="167"/>
      <c r="AG903" s="168"/>
      <c r="AH903" s="168"/>
      <c r="AI903" s="5"/>
    </row>
    <row r="904" spans="9:35" x14ac:dyDescent="0.2"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168"/>
      <c r="AF904" s="167"/>
      <c r="AG904" s="168"/>
      <c r="AH904" s="168"/>
      <c r="AI904" s="5"/>
    </row>
    <row r="905" spans="9:35" x14ac:dyDescent="0.2"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168"/>
      <c r="AF905" s="167"/>
      <c r="AG905" s="168"/>
      <c r="AH905" s="168"/>
      <c r="AI905" s="5"/>
    </row>
    <row r="906" spans="9:35" x14ac:dyDescent="0.2"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168"/>
      <c r="AF906" s="167"/>
      <c r="AG906" s="168"/>
      <c r="AH906" s="168"/>
      <c r="AI906" s="5"/>
    </row>
    <row r="907" spans="9:35" x14ac:dyDescent="0.2"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168"/>
      <c r="AF907" s="167"/>
      <c r="AG907" s="168"/>
      <c r="AH907" s="168"/>
      <c r="AI907" s="5"/>
    </row>
    <row r="908" spans="9:35" x14ac:dyDescent="0.2"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168"/>
      <c r="AF908" s="167"/>
      <c r="AG908" s="168"/>
      <c r="AH908" s="168"/>
      <c r="AI908" s="5"/>
    </row>
    <row r="909" spans="9:35" x14ac:dyDescent="0.2"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168"/>
      <c r="AF909" s="167"/>
      <c r="AG909" s="168"/>
      <c r="AH909" s="168"/>
      <c r="AI909" s="5"/>
    </row>
    <row r="910" spans="9:35" x14ac:dyDescent="0.2"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168"/>
      <c r="AF910" s="167"/>
      <c r="AG910" s="168"/>
      <c r="AH910" s="168"/>
      <c r="AI910" s="5"/>
    </row>
    <row r="911" spans="9:35" x14ac:dyDescent="0.2"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168"/>
      <c r="AF911" s="167"/>
      <c r="AG911" s="168"/>
      <c r="AH911" s="168"/>
      <c r="AI911" s="5"/>
    </row>
    <row r="912" spans="9:35" x14ac:dyDescent="0.2"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168"/>
      <c r="AF912" s="167"/>
      <c r="AG912" s="168"/>
      <c r="AH912" s="168"/>
      <c r="AI912" s="5"/>
    </row>
    <row r="913" spans="9:35" x14ac:dyDescent="0.2"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168"/>
      <c r="AF913" s="167"/>
      <c r="AG913" s="168"/>
      <c r="AH913" s="168"/>
      <c r="AI913" s="5"/>
    </row>
    <row r="914" spans="9:35" x14ac:dyDescent="0.2"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168"/>
      <c r="AF914" s="167"/>
      <c r="AG914" s="168"/>
      <c r="AH914" s="168"/>
      <c r="AI914" s="5"/>
    </row>
    <row r="915" spans="9:35" x14ac:dyDescent="0.2"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168"/>
      <c r="AF915" s="167"/>
      <c r="AG915" s="168"/>
      <c r="AH915" s="168"/>
      <c r="AI915" s="5"/>
    </row>
    <row r="916" spans="9:35" x14ac:dyDescent="0.2"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168"/>
      <c r="AF916" s="167"/>
      <c r="AG916" s="168"/>
      <c r="AH916" s="168"/>
      <c r="AI916" s="5"/>
    </row>
    <row r="917" spans="9:35" x14ac:dyDescent="0.2"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168"/>
      <c r="AF917" s="167"/>
      <c r="AG917" s="168"/>
      <c r="AH917" s="168"/>
      <c r="AI917" s="5"/>
    </row>
    <row r="918" spans="9:35" x14ac:dyDescent="0.2"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168"/>
      <c r="AF918" s="167"/>
      <c r="AG918" s="168"/>
      <c r="AH918" s="168"/>
      <c r="AI918" s="5"/>
    </row>
    <row r="919" spans="9:35" x14ac:dyDescent="0.2"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168"/>
      <c r="AF919" s="167"/>
      <c r="AG919" s="168"/>
      <c r="AH919" s="168"/>
      <c r="AI919" s="5"/>
    </row>
    <row r="920" spans="9:35" x14ac:dyDescent="0.2"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168"/>
      <c r="AF920" s="167"/>
      <c r="AG920" s="168"/>
      <c r="AH920" s="168"/>
      <c r="AI920" s="5"/>
    </row>
    <row r="921" spans="9:35" x14ac:dyDescent="0.2"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168"/>
      <c r="AF921" s="167"/>
      <c r="AG921" s="168"/>
      <c r="AH921" s="168"/>
      <c r="AI921" s="5"/>
    </row>
    <row r="922" spans="9:35" x14ac:dyDescent="0.2"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168"/>
      <c r="AF922" s="167"/>
      <c r="AG922" s="168"/>
      <c r="AH922" s="168"/>
      <c r="AI922" s="5"/>
    </row>
    <row r="923" spans="9:35" x14ac:dyDescent="0.2"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168"/>
      <c r="AF923" s="167"/>
      <c r="AG923" s="168"/>
      <c r="AH923" s="168"/>
      <c r="AI923" s="5"/>
    </row>
    <row r="924" spans="9:35" x14ac:dyDescent="0.2"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168"/>
      <c r="AF924" s="167"/>
      <c r="AG924" s="168"/>
      <c r="AH924" s="168"/>
      <c r="AI924" s="5"/>
    </row>
    <row r="925" spans="9:35" x14ac:dyDescent="0.2"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168"/>
      <c r="AF925" s="167"/>
      <c r="AG925" s="168"/>
      <c r="AH925" s="168"/>
      <c r="AI925" s="5"/>
    </row>
    <row r="926" spans="9:35" x14ac:dyDescent="0.2"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168"/>
      <c r="AF926" s="167"/>
      <c r="AG926" s="168"/>
      <c r="AH926" s="168"/>
      <c r="AI926" s="5"/>
    </row>
    <row r="927" spans="9:35" x14ac:dyDescent="0.2"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168"/>
      <c r="AF927" s="167"/>
      <c r="AG927" s="168"/>
      <c r="AH927" s="168"/>
      <c r="AI927" s="5"/>
    </row>
    <row r="928" spans="9:35" x14ac:dyDescent="0.2"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168"/>
      <c r="AF928" s="167"/>
      <c r="AG928" s="168"/>
      <c r="AH928" s="168"/>
      <c r="AI928" s="5"/>
    </row>
    <row r="929" spans="9:35" x14ac:dyDescent="0.2"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168"/>
      <c r="AF929" s="167"/>
      <c r="AG929" s="168"/>
      <c r="AH929" s="168"/>
      <c r="AI929" s="5"/>
    </row>
    <row r="930" spans="9:35" x14ac:dyDescent="0.2"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168"/>
      <c r="AF930" s="167"/>
      <c r="AG930" s="168"/>
      <c r="AH930" s="168"/>
      <c r="AI930" s="5"/>
    </row>
    <row r="931" spans="9:35" x14ac:dyDescent="0.2"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168"/>
      <c r="AF931" s="167"/>
      <c r="AG931" s="168"/>
      <c r="AH931" s="168"/>
      <c r="AI931" s="5"/>
    </row>
    <row r="932" spans="9:35" x14ac:dyDescent="0.2"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168"/>
      <c r="AF932" s="167"/>
      <c r="AG932" s="168"/>
      <c r="AH932" s="168"/>
      <c r="AI932" s="5"/>
    </row>
    <row r="933" spans="9:35" x14ac:dyDescent="0.2"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168"/>
      <c r="AF933" s="167"/>
      <c r="AG933" s="168"/>
      <c r="AH933" s="168"/>
      <c r="AI933" s="5"/>
    </row>
    <row r="934" spans="9:35" x14ac:dyDescent="0.2"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168"/>
      <c r="AF934" s="167"/>
      <c r="AG934" s="168"/>
      <c r="AH934" s="168"/>
      <c r="AI934" s="5"/>
    </row>
    <row r="935" spans="9:35" x14ac:dyDescent="0.2"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168"/>
      <c r="AF935" s="167"/>
      <c r="AG935" s="168"/>
      <c r="AH935" s="168"/>
      <c r="AI935" s="5"/>
    </row>
    <row r="936" spans="9:35" x14ac:dyDescent="0.2"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168"/>
      <c r="AF936" s="167"/>
      <c r="AG936" s="168"/>
      <c r="AH936" s="168"/>
      <c r="AI936" s="5"/>
    </row>
    <row r="937" spans="9:35" x14ac:dyDescent="0.2"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168"/>
      <c r="AF937" s="167"/>
      <c r="AG937" s="168"/>
      <c r="AH937" s="168"/>
      <c r="AI937" s="5"/>
    </row>
    <row r="938" spans="9:35" x14ac:dyDescent="0.2"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168"/>
      <c r="AF938" s="167"/>
      <c r="AG938" s="168"/>
      <c r="AH938" s="168"/>
      <c r="AI938" s="5"/>
    </row>
    <row r="939" spans="9:35" x14ac:dyDescent="0.2"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168"/>
      <c r="AF939" s="167"/>
      <c r="AG939" s="168"/>
      <c r="AH939" s="168"/>
      <c r="AI939" s="5"/>
    </row>
    <row r="940" spans="9:35" x14ac:dyDescent="0.2"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168"/>
      <c r="AF940" s="167"/>
      <c r="AG940" s="168"/>
      <c r="AH940" s="168"/>
      <c r="AI940" s="5"/>
    </row>
    <row r="941" spans="9:35" x14ac:dyDescent="0.2"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168"/>
      <c r="AF941" s="167"/>
      <c r="AG941" s="168"/>
      <c r="AH941" s="168"/>
      <c r="AI941" s="5"/>
    </row>
    <row r="942" spans="9:35" x14ac:dyDescent="0.2"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168"/>
      <c r="AF942" s="167"/>
      <c r="AG942" s="168"/>
      <c r="AH942" s="168"/>
      <c r="AI942" s="5"/>
    </row>
    <row r="943" spans="9:35" x14ac:dyDescent="0.2"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168"/>
      <c r="AF943" s="167"/>
      <c r="AG943" s="168"/>
      <c r="AH943" s="168"/>
      <c r="AI943" s="5"/>
    </row>
    <row r="944" spans="9:35" x14ac:dyDescent="0.2"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168"/>
      <c r="AF944" s="167"/>
      <c r="AG944" s="168"/>
      <c r="AH944" s="168"/>
      <c r="AI944" s="5"/>
    </row>
    <row r="945" spans="9:35" x14ac:dyDescent="0.2"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168"/>
      <c r="AF945" s="167"/>
      <c r="AG945" s="168"/>
      <c r="AH945" s="168"/>
      <c r="AI945" s="5"/>
    </row>
    <row r="946" spans="9:35" x14ac:dyDescent="0.2"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168"/>
      <c r="AF946" s="167"/>
      <c r="AG946" s="168"/>
      <c r="AH946" s="168"/>
      <c r="AI946" s="5"/>
    </row>
    <row r="947" spans="9:35" x14ac:dyDescent="0.2"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168"/>
      <c r="AF947" s="167"/>
      <c r="AG947" s="168"/>
      <c r="AH947" s="168"/>
      <c r="AI947" s="5"/>
    </row>
    <row r="948" spans="9:35" x14ac:dyDescent="0.2"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168"/>
      <c r="AF948" s="167"/>
      <c r="AG948" s="168"/>
      <c r="AH948" s="168"/>
      <c r="AI948" s="5"/>
    </row>
    <row r="949" spans="9:35" x14ac:dyDescent="0.2"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168"/>
      <c r="AF949" s="167"/>
      <c r="AG949" s="168"/>
      <c r="AH949" s="168"/>
      <c r="AI949" s="5"/>
    </row>
    <row r="950" spans="9:35" x14ac:dyDescent="0.2"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168"/>
      <c r="AF950" s="167"/>
      <c r="AG950" s="168"/>
      <c r="AH950" s="168"/>
      <c r="AI950" s="5"/>
    </row>
    <row r="951" spans="9:35" x14ac:dyDescent="0.2"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168"/>
      <c r="AF951" s="167"/>
      <c r="AG951" s="168"/>
      <c r="AH951" s="168"/>
      <c r="AI951" s="5"/>
    </row>
    <row r="952" spans="9:35" x14ac:dyDescent="0.2"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168"/>
      <c r="AF952" s="167"/>
      <c r="AG952" s="168"/>
      <c r="AH952" s="168"/>
      <c r="AI952" s="5"/>
    </row>
    <row r="953" spans="9:35" x14ac:dyDescent="0.2"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168"/>
      <c r="AF953" s="167"/>
      <c r="AG953" s="168"/>
      <c r="AH953" s="168"/>
      <c r="AI953" s="5"/>
    </row>
    <row r="954" spans="9:35" x14ac:dyDescent="0.2"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168"/>
      <c r="AF954" s="167"/>
      <c r="AG954" s="168"/>
      <c r="AH954" s="168"/>
      <c r="AI954" s="5"/>
    </row>
    <row r="955" spans="9:35" x14ac:dyDescent="0.2"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168"/>
      <c r="AF955" s="167"/>
      <c r="AG955" s="168"/>
      <c r="AH955" s="168"/>
      <c r="AI955" s="5"/>
    </row>
    <row r="956" spans="9:35" x14ac:dyDescent="0.2"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168"/>
      <c r="AF956" s="167"/>
      <c r="AG956" s="168"/>
      <c r="AH956" s="168"/>
      <c r="AI956" s="5"/>
    </row>
    <row r="957" spans="9:35" x14ac:dyDescent="0.2"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168"/>
      <c r="AF957" s="167"/>
      <c r="AG957" s="168"/>
      <c r="AH957" s="168"/>
      <c r="AI957" s="5"/>
    </row>
    <row r="958" spans="9:35" x14ac:dyDescent="0.2"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168"/>
      <c r="AF958" s="167"/>
      <c r="AG958" s="168"/>
      <c r="AH958" s="168"/>
      <c r="AI958" s="5"/>
    </row>
    <row r="959" spans="9:35" x14ac:dyDescent="0.2"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168"/>
      <c r="AF959" s="167"/>
      <c r="AG959" s="168"/>
      <c r="AH959" s="168"/>
      <c r="AI959" s="5"/>
    </row>
    <row r="960" spans="9:35" x14ac:dyDescent="0.2"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168"/>
      <c r="AF960" s="167"/>
      <c r="AG960" s="168"/>
      <c r="AH960" s="168"/>
      <c r="AI960" s="5"/>
    </row>
    <row r="961" spans="9:35" x14ac:dyDescent="0.2"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168"/>
      <c r="AF961" s="167"/>
      <c r="AG961" s="168"/>
      <c r="AH961" s="168"/>
      <c r="AI961" s="5"/>
    </row>
    <row r="962" spans="9:35" x14ac:dyDescent="0.2"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168"/>
      <c r="AF962" s="167"/>
      <c r="AG962" s="168"/>
      <c r="AH962" s="168"/>
      <c r="AI962" s="5"/>
    </row>
    <row r="963" spans="9:35" x14ac:dyDescent="0.2"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168"/>
      <c r="AF963" s="167"/>
      <c r="AG963" s="168"/>
      <c r="AH963" s="168"/>
      <c r="AI963" s="5"/>
    </row>
    <row r="964" spans="9:35" x14ac:dyDescent="0.2"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168"/>
      <c r="AF964" s="167"/>
      <c r="AG964" s="168"/>
      <c r="AH964" s="168"/>
      <c r="AI964" s="5"/>
    </row>
    <row r="965" spans="9:35" x14ac:dyDescent="0.2"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168"/>
      <c r="AF965" s="167"/>
      <c r="AG965" s="168"/>
      <c r="AH965" s="168"/>
      <c r="AI965" s="5"/>
    </row>
    <row r="966" spans="9:35" x14ac:dyDescent="0.2"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168"/>
      <c r="AF966" s="167"/>
      <c r="AG966" s="168"/>
      <c r="AH966" s="168"/>
      <c r="AI966" s="5"/>
    </row>
    <row r="967" spans="9:35" x14ac:dyDescent="0.2"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168"/>
      <c r="AF967" s="167"/>
      <c r="AG967" s="168"/>
      <c r="AH967" s="168"/>
      <c r="AI967" s="5"/>
    </row>
    <row r="968" spans="9:35" x14ac:dyDescent="0.2"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168"/>
      <c r="AF968" s="167"/>
      <c r="AG968" s="168"/>
      <c r="AH968" s="168"/>
      <c r="AI968" s="5"/>
    </row>
    <row r="969" spans="9:35" x14ac:dyDescent="0.2"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168"/>
      <c r="AF969" s="167"/>
      <c r="AG969" s="168"/>
      <c r="AH969" s="168"/>
      <c r="AI969" s="5"/>
    </row>
    <row r="970" spans="9:35" x14ac:dyDescent="0.2"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168"/>
      <c r="AF970" s="167"/>
      <c r="AG970" s="168"/>
      <c r="AH970" s="168"/>
      <c r="AI970" s="5"/>
    </row>
    <row r="971" spans="9:35" x14ac:dyDescent="0.2"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168"/>
      <c r="AF971" s="167"/>
      <c r="AG971" s="168"/>
      <c r="AH971" s="168"/>
      <c r="AI971" s="5"/>
    </row>
    <row r="972" spans="9:35" x14ac:dyDescent="0.2"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168"/>
      <c r="AF972" s="167"/>
      <c r="AG972" s="168"/>
      <c r="AH972" s="168"/>
      <c r="AI972" s="5"/>
    </row>
    <row r="973" spans="9:35" x14ac:dyDescent="0.2"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168"/>
      <c r="AF973" s="167"/>
      <c r="AG973" s="168"/>
      <c r="AH973" s="168"/>
      <c r="AI973" s="5"/>
    </row>
    <row r="974" spans="9:35" x14ac:dyDescent="0.2"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168"/>
      <c r="AF974" s="167"/>
      <c r="AG974" s="168"/>
      <c r="AH974" s="168"/>
      <c r="AI974" s="5"/>
    </row>
    <row r="975" spans="9:35" x14ac:dyDescent="0.2"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168"/>
      <c r="AF975" s="167"/>
      <c r="AG975" s="168"/>
      <c r="AH975" s="168"/>
      <c r="AI975" s="5"/>
    </row>
    <row r="976" spans="9:35" x14ac:dyDescent="0.2"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168"/>
      <c r="AF976" s="167"/>
      <c r="AG976" s="168"/>
      <c r="AH976" s="168"/>
      <c r="AI976" s="5"/>
    </row>
    <row r="977" spans="9:35" x14ac:dyDescent="0.2"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168"/>
      <c r="AF977" s="167"/>
      <c r="AG977" s="168"/>
      <c r="AH977" s="168"/>
      <c r="AI977" s="5"/>
    </row>
    <row r="978" spans="9:35" x14ac:dyDescent="0.2"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168"/>
      <c r="AF978" s="167"/>
      <c r="AG978" s="168"/>
      <c r="AH978" s="168"/>
      <c r="AI978" s="5"/>
    </row>
    <row r="979" spans="9:35" x14ac:dyDescent="0.2"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168"/>
      <c r="AF979" s="167"/>
      <c r="AG979" s="168"/>
      <c r="AH979" s="168"/>
      <c r="AI979" s="5"/>
    </row>
    <row r="980" spans="9:35" x14ac:dyDescent="0.2"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168"/>
      <c r="AF980" s="167"/>
      <c r="AG980" s="168"/>
      <c r="AH980" s="168"/>
      <c r="AI980" s="5"/>
    </row>
    <row r="981" spans="9:35" x14ac:dyDescent="0.2"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168"/>
      <c r="AF981" s="167"/>
      <c r="AG981" s="168"/>
      <c r="AH981" s="168"/>
      <c r="AI981" s="5"/>
    </row>
    <row r="982" spans="9:35" x14ac:dyDescent="0.2"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168"/>
      <c r="AF982" s="167"/>
      <c r="AG982" s="168"/>
      <c r="AH982" s="168"/>
      <c r="AI982" s="5"/>
    </row>
    <row r="983" spans="9:35" x14ac:dyDescent="0.2"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168"/>
      <c r="AF983" s="167"/>
      <c r="AG983" s="168"/>
      <c r="AH983" s="168"/>
      <c r="AI983" s="5"/>
    </row>
    <row r="984" spans="9:35" x14ac:dyDescent="0.2"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168"/>
      <c r="AF984" s="167"/>
      <c r="AG984" s="168"/>
      <c r="AH984" s="168"/>
      <c r="AI984" s="5"/>
    </row>
    <row r="985" spans="9:35" x14ac:dyDescent="0.2"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168"/>
      <c r="AF985" s="167"/>
      <c r="AG985" s="168"/>
      <c r="AH985" s="168"/>
      <c r="AI985" s="5"/>
    </row>
    <row r="986" spans="9:35" x14ac:dyDescent="0.2"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168"/>
      <c r="AF986" s="167"/>
      <c r="AG986" s="168"/>
      <c r="AH986" s="168"/>
      <c r="AI986" s="5"/>
    </row>
    <row r="987" spans="9:35" x14ac:dyDescent="0.2"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168"/>
      <c r="AF987" s="167"/>
      <c r="AG987" s="168"/>
      <c r="AH987" s="168"/>
      <c r="AI987" s="5"/>
    </row>
    <row r="988" spans="9:35" x14ac:dyDescent="0.2"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168"/>
      <c r="AF988" s="167"/>
      <c r="AG988" s="168"/>
      <c r="AH988" s="168"/>
      <c r="AI988" s="5"/>
    </row>
    <row r="989" spans="9:35" x14ac:dyDescent="0.2"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168"/>
      <c r="AF989" s="167"/>
      <c r="AG989" s="168"/>
      <c r="AH989" s="168"/>
      <c r="AI989" s="5"/>
    </row>
    <row r="990" spans="9:35" x14ac:dyDescent="0.2"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168"/>
      <c r="AF990" s="167"/>
      <c r="AG990" s="168"/>
      <c r="AH990" s="168"/>
      <c r="AI990" s="5"/>
    </row>
    <row r="991" spans="9:35" x14ac:dyDescent="0.2"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168"/>
      <c r="AF991" s="167"/>
      <c r="AG991" s="168"/>
      <c r="AH991" s="168"/>
      <c r="AI991" s="5"/>
    </row>
    <row r="992" spans="9:35" x14ac:dyDescent="0.2"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168"/>
      <c r="AF992" s="167"/>
      <c r="AG992" s="168"/>
      <c r="AH992" s="168"/>
      <c r="AI992" s="5"/>
    </row>
    <row r="993" spans="9:35" x14ac:dyDescent="0.2"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168"/>
      <c r="AF993" s="167"/>
      <c r="AG993" s="168"/>
      <c r="AH993" s="168"/>
      <c r="AI993" s="5"/>
    </row>
    <row r="994" spans="9:35" x14ac:dyDescent="0.2"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168"/>
      <c r="AF994" s="167"/>
      <c r="AG994" s="168"/>
      <c r="AH994" s="168"/>
      <c r="AI994" s="5"/>
    </row>
    <row r="995" spans="9:35" x14ac:dyDescent="0.2"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168"/>
      <c r="AF995" s="167"/>
      <c r="AG995" s="168"/>
      <c r="AH995" s="168"/>
      <c r="AI995" s="5"/>
    </row>
    <row r="996" spans="9:35" x14ac:dyDescent="0.2"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168"/>
      <c r="AF996" s="167"/>
      <c r="AG996" s="168"/>
      <c r="AH996" s="168"/>
      <c r="AI996" s="5"/>
    </row>
    <row r="997" spans="9:35" x14ac:dyDescent="0.2"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168"/>
      <c r="AF997" s="167"/>
      <c r="AG997" s="168"/>
      <c r="AH997" s="168"/>
      <c r="AI997" s="5"/>
    </row>
    <row r="998" spans="9:35" x14ac:dyDescent="0.2"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168"/>
      <c r="AF998" s="167"/>
      <c r="AG998" s="168"/>
      <c r="AH998" s="168"/>
      <c r="AI998" s="5"/>
    </row>
    <row r="999" spans="9:35" x14ac:dyDescent="0.2"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168"/>
      <c r="AF999" s="167"/>
      <c r="AG999" s="168"/>
      <c r="AH999" s="168"/>
      <c r="AI999" s="5"/>
    </row>
    <row r="1000" spans="9:35" x14ac:dyDescent="0.2"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168"/>
      <c r="AF1000" s="167"/>
      <c r="AG1000" s="168"/>
      <c r="AH1000" s="168"/>
      <c r="AI1000" s="5"/>
    </row>
    <row r="1001" spans="9:35" x14ac:dyDescent="0.2"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168"/>
      <c r="AF1001" s="167"/>
      <c r="AG1001" s="168"/>
      <c r="AH1001" s="168"/>
      <c r="AI1001" s="5"/>
    </row>
    <row r="1002" spans="9:35" x14ac:dyDescent="0.2"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168"/>
      <c r="AF1002" s="167"/>
      <c r="AG1002" s="168"/>
      <c r="AH1002" s="168"/>
      <c r="AI1002" s="5"/>
    </row>
    <row r="1003" spans="9:35" x14ac:dyDescent="0.2"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168"/>
      <c r="AF1003" s="167"/>
      <c r="AG1003" s="168"/>
      <c r="AH1003" s="168"/>
      <c r="AI1003" s="5"/>
    </row>
    <row r="1004" spans="9:35" x14ac:dyDescent="0.2"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168"/>
      <c r="AF1004" s="167"/>
      <c r="AG1004" s="168"/>
      <c r="AH1004" s="168"/>
      <c r="AI1004" s="5"/>
    </row>
    <row r="1005" spans="9:35" x14ac:dyDescent="0.2"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168"/>
      <c r="AF1005" s="167"/>
      <c r="AG1005" s="168"/>
      <c r="AH1005" s="168"/>
      <c r="AI1005" s="5"/>
    </row>
    <row r="1006" spans="9:35" x14ac:dyDescent="0.2"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168"/>
      <c r="AF1006" s="167"/>
      <c r="AG1006" s="168"/>
      <c r="AH1006" s="168"/>
      <c r="AI1006" s="5"/>
    </row>
    <row r="1007" spans="9:35" x14ac:dyDescent="0.2"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168"/>
      <c r="AF1007" s="167"/>
      <c r="AG1007" s="168"/>
      <c r="AH1007" s="168"/>
      <c r="AI1007" s="5"/>
    </row>
    <row r="1008" spans="9:35" x14ac:dyDescent="0.2"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168"/>
      <c r="AF1008" s="167"/>
      <c r="AG1008" s="168"/>
      <c r="AH1008" s="168"/>
      <c r="AI1008" s="5"/>
    </row>
    <row r="1009" spans="9:35" x14ac:dyDescent="0.2"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168"/>
      <c r="AF1009" s="167"/>
      <c r="AG1009" s="168"/>
      <c r="AH1009" s="168"/>
      <c r="AI1009" s="5"/>
    </row>
    <row r="1010" spans="9:35" x14ac:dyDescent="0.2"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168"/>
      <c r="AF1010" s="167"/>
      <c r="AG1010" s="168"/>
      <c r="AH1010" s="168"/>
      <c r="AI1010" s="5"/>
    </row>
    <row r="1011" spans="9:35" x14ac:dyDescent="0.2"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168"/>
      <c r="AF1011" s="167"/>
      <c r="AG1011" s="168"/>
      <c r="AH1011" s="168"/>
      <c r="AI1011" s="5"/>
    </row>
    <row r="1012" spans="9:35" x14ac:dyDescent="0.2"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168"/>
      <c r="AF1012" s="167"/>
      <c r="AG1012" s="168"/>
      <c r="AH1012" s="168"/>
      <c r="AI1012" s="5"/>
    </row>
    <row r="1013" spans="9:35" x14ac:dyDescent="0.2"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168"/>
      <c r="AF1013" s="167"/>
      <c r="AG1013" s="168"/>
      <c r="AH1013" s="168"/>
      <c r="AI1013" s="5"/>
    </row>
    <row r="1014" spans="9:35" x14ac:dyDescent="0.2"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168"/>
      <c r="AF1014" s="167"/>
      <c r="AG1014" s="168"/>
      <c r="AH1014" s="168"/>
      <c r="AI1014" s="5"/>
    </row>
    <row r="1015" spans="9:35" x14ac:dyDescent="0.2"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168"/>
      <c r="AF1015" s="167"/>
      <c r="AG1015" s="168"/>
      <c r="AH1015" s="168"/>
      <c r="AI1015" s="5"/>
    </row>
    <row r="1016" spans="9:35" x14ac:dyDescent="0.2"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168"/>
      <c r="AF1016" s="167"/>
      <c r="AG1016" s="168"/>
      <c r="AH1016" s="168"/>
      <c r="AI1016" s="5"/>
    </row>
    <row r="1017" spans="9:35" x14ac:dyDescent="0.2"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168"/>
      <c r="AF1017" s="167"/>
      <c r="AG1017" s="168"/>
      <c r="AH1017" s="168"/>
      <c r="AI1017" s="5"/>
    </row>
    <row r="1018" spans="9:35" x14ac:dyDescent="0.2"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168"/>
      <c r="AF1018" s="167"/>
      <c r="AG1018" s="168"/>
      <c r="AH1018" s="168"/>
      <c r="AI1018" s="5"/>
    </row>
    <row r="1019" spans="9:35" x14ac:dyDescent="0.2"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168"/>
      <c r="AF1019" s="167"/>
      <c r="AG1019" s="168"/>
      <c r="AH1019" s="168"/>
      <c r="AI1019" s="5"/>
    </row>
    <row r="1020" spans="9:35" x14ac:dyDescent="0.2"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168"/>
      <c r="AF1020" s="167"/>
      <c r="AG1020" s="168"/>
      <c r="AH1020" s="168"/>
      <c r="AI1020" s="5"/>
    </row>
    <row r="1021" spans="9:35" x14ac:dyDescent="0.2"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168"/>
      <c r="AF1021" s="167"/>
      <c r="AG1021" s="168"/>
      <c r="AH1021" s="168"/>
      <c r="AI1021" s="5"/>
    </row>
    <row r="1022" spans="9:35" x14ac:dyDescent="0.2"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168"/>
      <c r="AF1022" s="167"/>
      <c r="AG1022" s="168"/>
      <c r="AH1022" s="168"/>
      <c r="AI1022" s="5"/>
    </row>
    <row r="1023" spans="9:35" x14ac:dyDescent="0.2"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168"/>
      <c r="AF1023" s="167"/>
      <c r="AG1023" s="168"/>
      <c r="AH1023" s="168"/>
      <c r="AI1023" s="5"/>
    </row>
    <row r="1024" spans="9:35" x14ac:dyDescent="0.2"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168"/>
      <c r="AF1024" s="167"/>
      <c r="AG1024" s="168"/>
      <c r="AH1024" s="168"/>
      <c r="AI1024" s="5"/>
    </row>
    <row r="1025" spans="9:35" x14ac:dyDescent="0.2"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168"/>
      <c r="AF1025" s="167"/>
      <c r="AG1025" s="168"/>
      <c r="AH1025" s="168"/>
      <c r="AI1025" s="5"/>
    </row>
    <row r="1026" spans="9:35" x14ac:dyDescent="0.2"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168"/>
      <c r="AF1026" s="167"/>
      <c r="AG1026" s="168"/>
      <c r="AH1026" s="168"/>
      <c r="AI1026" s="5"/>
    </row>
    <row r="1027" spans="9:35" x14ac:dyDescent="0.2"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168"/>
      <c r="AF1027" s="167"/>
      <c r="AG1027" s="168"/>
      <c r="AH1027" s="168"/>
      <c r="AI1027" s="5"/>
    </row>
    <row r="1028" spans="9:35" x14ac:dyDescent="0.2"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168"/>
      <c r="AF1028" s="167"/>
      <c r="AG1028" s="168"/>
      <c r="AH1028" s="168"/>
      <c r="AI1028" s="5"/>
    </row>
    <row r="1029" spans="9:35" x14ac:dyDescent="0.2"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168"/>
      <c r="AF1029" s="167"/>
      <c r="AG1029" s="168"/>
      <c r="AH1029" s="168"/>
      <c r="AI1029" s="5"/>
    </row>
    <row r="1030" spans="9:35" x14ac:dyDescent="0.2"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168"/>
      <c r="AF1030" s="167"/>
      <c r="AG1030" s="168"/>
      <c r="AH1030" s="168"/>
      <c r="AI1030" s="5"/>
    </row>
    <row r="1031" spans="9:35" x14ac:dyDescent="0.2"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168"/>
      <c r="AF1031" s="167"/>
      <c r="AG1031" s="168"/>
      <c r="AH1031" s="168"/>
      <c r="AI1031" s="5"/>
    </row>
    <row r="1032" spans="9:35" x14ac:dyDescent="0.2"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168"/>
      <c r="AF1032" s="167"/>
      <c r="AG1032" s="168"/>
      <c r="AH1032" s="168"/>
      <c r="AI1032" s="5"/>
    </row>
    <row r="1033" spans="9:35" x14ac:dyDescent="0.2"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168"/>
      <c r="AF1033" s="167"/>
      <c r="AG1033" s="168"/>
      <c r="AH1033" s="168"/>
      <c r="AI1033" s="5"/>
    </row>
    <row r="1034" spans="9:35" x14ac:dyDescent="0.2"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168"/>
      <c r="AF1034" s="167"/>
      <c r="AG1034" s="168"/>
      <c r="AH1034" s="168"/>
      <c r="AI1034" s="5"/>
    </row>
    <row r="1035" spans="9:35" x14ac:dyDescent="0.2"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168"/>
      <c r="AF1035" s="167"/>
      <c r="AG1035" s="168"/>
      <c r="AH1035" s="168"/>
      <c r="AI1035" s="5"/>
    </row>
    <row r="1036" spans="9:35" x14ac:dyDescent="0.2"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168"/>
      <c r="AF1036" s="167"/>
      <c r="AG1036" s="168"/>
      <c r="AH1036" s="168"/>
      <c r="AI1036" s="5"/>
    </row>
    <row r="1037" spans="9:35" x14ac:dyDescent="0.2"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168"/>
      <c r="AF1037" s="167"/>
      <c r="AG1037" s="168"/>
      <c r="AH1037" s="168"/>
      <c r="AI1037" s="5"/>
    </row>
    <row r="1038" spans="9:35" x14ac:dyDescent="0.2"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168"/>
      <c r="AF1038" s="167"/>
      <c r="AG1038" s="168"/>
      <c r="AH1038" s="168"/>
      <c r="AI1038" s="5"/>
    </row>
    <row r="1039" spans="9:35" x14ac:dyDescent="0.2"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168"/>
      <c r="AF1039" s="167"/>
      <c r="AG1039" s="168"/>
      <c r="AH1039" s="168"/>
      <c r="AI1039" s="5"/>
    </row>
    <row r="1040" spans="9:35" x14ac:dyDescent="0.2"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168"/>
      <c r="AF1040" s="167"/>
      <c r="AG1040" s="168"/>
      <c r="AH1040" s="168"/>
      <c r="AI1040" s="5"/>
    </row>
    <row r="1041" spans="9:35" x14ac:dyDescent="0.2"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168"/>
      <c r="AF1041" s="167"/>
      <c r="AG1041" s="168"/>
      <c r="AH1041" s="168"/>
      <c r="AI1041" s="5"/>
    </row>
    <row r="1042" spans="9:35" x14ac:dyDescent="0.2"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168"/>
      <c r="AF1042" s="167"/>
      <c r="AG1042" s="168"/>
      <c r="AH1042" s="168"/>
      <c r="AI1042" s="5"/>
    </row>
    <row r="1043" spans="9:35" x14ac:dyDescent="0.2"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168"/>
      <c r="AF1043" s="167"/>
      <c r="AG1043" s="168"/>
      <c r="AH1043" s="168"/>
      <c r="AI1043" s="5"/>
    </row>
    <row r="1044" spans="9:35" x14ac:dyDescent="0.2"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168"/>
      <c r="AF1044" s="167"/>
      <c r="AG1044" s="168"/>
      <c r="AH1044" s="168"/>
      <c r="AI1044" s="5"/>
    </row>
    <row r="1045" spans="9:35" x14ac:dyDescent="0.2"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168"/>
      <c r="AF1045" s="167"/>
      <c r="AG1045" s="168"/>
      <c r="AH1045" s="168"/>
      <c r="AI1045" s="5"/>
    </row>
    <row r="1046" spans="9:35" x14ac:dyDescent="0.2"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168"/>
      <c r="AF1046" s="167"/>
      <c r="AG1046" s="168"/>
      <c r="AH1046" s="168"/>
      <c r="AI1046" s="5"/>
    </row>
    <row r="1047" spans="9:35" x14ac:dyDescent="0.2"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168"/>
      <c r="AF1047" s="167"/>
      <c r="AG1047" s="168"/>
      <c r="AH1047" s="168"/>
      <c r="AI1047" s="5"/>
    </row>
    <row r="1048" spans="9:35" x14ac:dyDescent="0.2"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168"/>
      <c r="AF1048" s="167"/>
      <c r="AG1048" s="168"/>
      <c r="AH1048" s="168"/>
      <c r="AI1048" s="5"/>
    </row>
    <row r="1049" spans="9:35" x14ac:dyDescent="0.2"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168"/>
      <c r="AF1049" s="167"/>
      <c r="AG1049" s="168"/>
      <c r="AH1049" s="168"/>
      <c r="AI1049" s="5"/>
    </row>
    <row r="1050" spans="9:35" x14ac:dyDescent="0.2"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168"/>
      <c r="AF1050" s="167"/>
      <c r="AG1050" s="168"/>
      <c r="AH1050" s="168"/>
      <c r="AI1050" s="5"/>
    </row>
    <row r="1051" spans="9:35" x14ac:dyDescent="0.2"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168"/>
      <c r="AF1051" s="167"/>
      <c r="AG1051" s="168"/>
      <c r="AH1051" s="168"/>
      <c r="AI1051" s="5"/>
    </row>
    <row r="1052" spans="9:35" x14ac:dyDescent="0.2"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168"/>
      <c r="AF1052" s="167"/>
      <c r="AG1052" s="168"/>
      <c r="AH1052" s="168"/>
      <c r="AI1052" s="5"/>
    </row>
    <row r="1053" spans="9:35" x14ac:dyDescent="0.2"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168"/>
      <c r="AF1053" s="167"/>
      <c r="AG1053" s="168"/>
      <c r="AH1053" s="168"/>
      <c r="AI1053" s="5"/>
    </row>
    <row r="1054" spans="9:35" x14ac:dyDescent="0.2"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168"/>
      <c r="AF1054" s="167"/>
      <c r="AG1054" s="168"/>
      <c r="AH1054" s="168"/>
      <c r="AI1054" s="5"/>
    </row>
    <row r="1055" spans="9:35" x14ac:dyDescent="0.2"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168"/>
      <c r="AF1055" s="167"/>
      <c r="AG1055" s="168"/>
      <c r="AH1055" s="168"/>
      <c r="AI1055" s="5"/>
    </row>
    <row r="1056" spans="9:35" x14ac:dyDescent="0.2"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168"/>
      <c r="AF1056" s="167"/>
      <c r="AG1056" s="168"/>
      <c r="AH1056" s="168"/>
      <c r="AI1056" s="5"/>
    </row>
    <row r="1057" spans="9:35" x14ac:dyDescent="0.2"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168"/>
      <c r="AF1057" s="167"/>
      <c r="AG1057" s="168"/>
      <c r="AH1057" s="168"/>
      <c r="AI1057" s="5"/>
    </row>
    <row r="1058" spans="9:35" x14ac:dyDescent="0.2"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168"/>
      <c r="AF1058" s="167"/>
      <c r="AG1058" s="168"/>
      <c r="AH1058" s="168"/>
      <c r="AI1058" s="5"/>
    </row>
    <row r="1059" spans="9:35" x14ac:dyDescent="0.2"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168"/>
      <c r="AF1059" s="167"/>
      <c r="AG1059" s="168"/>
      <c r="AH1059" s="168"/>
      <c r="AI1059" s="5"/>
    </row>
    <row r="1060" spans="9:35" x14ac:dyDescent="0.2"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168"/>
      <c r="AF1060" s="167"/>
      <c r="AG1060" s="168"/>
      <c r="AH1060" s="168"/>
      <c r="AI1060" s="5"/>
    </row>
    <row r="1061" spans="9:35" x14ac:dyDescent="0.2"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168"/>
      <c r="AF1061" s="167"/>
      <c r="AG1061" s="168"/>
      <c r="AH1061" s="168"/>
      <c r="AI1061" s="5"/>
    </row>
    <row r="1062" spans="9:35" x14ac:dyDescent="0.2"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168"/>
      <c r="AF1062" s="167"/>
      <c r="AG1062" s="168"/>
      <c r="AH1062" s="168"/>
      <c r="AI1062" s="5"/>
    </row>
    <row r="1063" spans="9:35" x14ac:dyDescent="0.2"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168"/>
      <c r="AF1063" s="167"/>
      <c r="AG1063" s="168"/>
      <c r="AH1063" s="168"/>
      <c r="AI1063" s="5"/>
    </row>
    <row r="1064" spans="9:35" x14ac:dyDescent="0.2"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168"/>
      <c r="AF1064" s="167"/>
      <c r="AG1064" s="168"/>
      <c r="AH1064" s="168"/>
      <c r="AI1064" s="5"/>
    </row>
    <row r="1065" spans="9:35" x14ac:dyDescent="0.2"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168"/>
      <c r="AF1065" s="167"/>
      <c r="AG1065" s="168"/>
      <c r="AH1065" s="168"/>
      <c r="AI1065" s="5"/>
    </row>
    <row r="1066" spans="9:35" x14ac:dyDescent="0.2"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168"/>
      <c r="AF1066" s="167"/>
      <c r="AG1066" s="168"/>
      <c r="AH1066" s="168"/>
      <c r="AI1066" s="5"/>
    </row>
    <row r="1067" spans="9:35" x14ac:dyDescent="0.2"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168"/>
      <c r="AF1067" s="167"/>
      <c r="AG1067" s="168"/>
      <c r="AH1067" s="168"/>
      <c r="AI1067" s="5"/>
    </row>
    <row r="1068" spans="9:35" x14ac:dyDescent="0.2"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168"/>
      <c r="AF1068" s="167"/>
      <c r="AG1068" s="168"/>
      <c r="AH1068" s="168"/>
      <c r="AI1068" s="5"/>
    </row>
    <row r="1069" spans="9:35" x14ac:dyDescent="0.2"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168"/>
      <c r="AF1069" s="167"/>
      <c r="AG1069" s="168"/>
      <c r="AH1069" s="168"/>
      <c r="AI1069" s="5"/>
    </row>
    <row r="1070" spans="9:35" x14ac:dyDescent="0.2"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168"/>
      <c r="AF1070" s="167"/>
      <c r="AG1070" s="168"/>
      <c r="AH1070" s="168"/>
      <c r="AI1070" s="5"/>
    </row>
    <row r="1071" spans="9:35" x14ac:dyDescent="0.2"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168"/>
      <c r="AF1071" s="167"/>
      <c r="AG1071" s="168"/>
      <c r="AH1071" s="168"/>
      <c r="AI1071" s="5"/>
    </row>
    <row r="1072" spans="9:35" x14ac:dyDescent="0.2"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168"/>
      <c r="AF1072" s="167"/>
      <c r="AG1072" s="168"/>
      <c r="AH1072" s="168"/>
      <c r="AI1072" s="5"/>
    </row>
    <row r="1073" spans="9:35" x14ac:dyDescent="0.2"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168"/>
      <c r="AF1073" s="167"/>
      <c r="AG1073" s="168"/>
      <c r="AH1073" s="168"/>
      <c r="AI1073" s="5"/>
    </row>
    <row r="1074" spans="9:35" x14ac:dyDescent="0.2"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168"/>
      <c r="AF1074" s="167"/>
      <c r="AG1074" s="168"/>
      <c r="AH1074" s="168"/>
      <c r="AI1074" s="5"/>
    </row>
    <row r="1075" spans="9:35" x14ac:dyDescent="0.2"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168"/>
      <c r="AF1075" s="167"/>
      <c r="AG1075" s="168"/>
      <c r="AH1075" s="168"/>
      <c r="AI1075" s="5"/>
    </row>
    <row r="1076" spans="9:35" x14ac:dyDescent="0.2"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168"/>
      <c r="AF1076" s="167"/>
      <c r="AG1076" s="168"/>
      <c r="AH1076" s="168"/>
      <c r="AI1076" s="5"/>
    </row>
    <row r="1077" spans="9:35" x14ac:dyDescent="0.2"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168"/>
      <c r="AF1077" s="167"/>
      <c r="AG1077" s="168"/>
      <c r="AH1077" s="168"/>
      <c r="AI1077" s="5"/>
    </row>
    <row r="1078" spans="9:35" x14ac:dyDescent="0.2"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168"/>
      <c r="AF1078" s="167"/>
      <c r="AG1078" s="168"/>
      <c r="AH1078" s="168"/>
      <c r="AI1078" s="5"/>
    </row>
    <row r="1079" spans="9:35" x14ac:dyDescent="0.2"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168"/>
      <c r="AF1079" s="167"/>
      <c r="AG1079" s="168"/>
      <c r="AH1079" s="168"/>
      <c r="AI1079" s="5"/>
    </row>
    <row r="1080" spans="9:35" x14ac:dyDescent="0.2"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168"/>
      <c r="AF1080" s="167"/>
      <c r="AG1080" s="168"/>
      <c r="AH1080" s="168"/>
      <c r="AI1080" s="5"/>
    </row>
    <row r="1081" spans="9:35" x14ac:dyDescent="0.2"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168"/>
      <c r="AF1081" s="167"/>
      <c r="AG1081" s="168"/>
      <c r="AH1081" s="168"/>
      <c r="AI1081" s="5"/>
    </row>
    <row r="1082" spans="9:35" x14ac:dyDescent="0.2"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168"/>
      <c r="AF1082" s="167"/>
      <c r="AG1082" s="168"/>
      <c r="AH1082" s="168"/>
      <c r="AI1082" s="5"/>
    </row>
    <row r="1083" spans="9:35" x14ac:dyDescent="0.2"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168"/>
      <c r="AF1083" s="167"/>
      <c r="AG1083" s="168"/>
      <c r="AH1083" s="168"/>
      <c r="AI1083" s="5"/>
    </row>
    <row r="1084" spans="9:35" x14ac:dyDescent="0.2"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168"/>
      <c r="AF1084" s="167"/>
      <c r="AG1084" s="168"/>
      <c r="AH1084" s="168"/>
      <c r="AI1084" s="5"/>
    </row>
    <row r="1085" spans="9:35" x14ac:dyDescent="0.2"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168"/>
      <c r="AF1085" s="167"/>
      <c r="AG1085" s="168"/>
      <c r="AH1085" s="168"/>
      <c r="AI1085" s="5"/>
    </row>
    <row r="1086" spans="9:35" x14ac:dyDescent="0.2"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168"/>
      <c r="AF1086" s="167"/>
      <c r="AG1086" s="168"/>
      <c r="AH1086" s="168"/>
      <c r="AI1086" s="5"/>
    </row>
    <row r="1087" spans="9:35" x14ac:dyDescent="0.2"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168"/>
      <c r="AF1087" s="167"/>
      <c r="AG1087" s="168"/>
      <c r="AH1087" s="168"/>
      <c r="AI1087" s="5"/>
    </row>
    <row r="1088" spans="9:35" x14ac:dyDescent="0.2"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168"/>
      <c r="AF1088" s="167"/>
      <c r="AG1088" s="168"/>
      <c r="AH1088" s="168"/>
      <c r="AI1088" s="5"/>
    </row>
    <row r="1089" spans="9:35" x14ac:dyDescent="0.2"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168"/>
      <c r="AF1089" s="167"/>
      <c r="AG1089" s="168"/>
      <c r="AH1089" s="168"/>
      <c r="AI1089" s="5"/>
    </row>
    <row r="1090" spans="9:35" x14ac:dyDescent="0.2"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168"/>
      <c r="AF1090" s="167"/>
      <c r="AG1090" s="168"/>
      <c r="AH1090" s="168"/>
      <c r="AI1090" s="5"/>
    </row>
    <row r="1091" spans="9:35" x14ac:dyDescent="0.2"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168"/>
      <c r="AF1091" s="167"/>
      <c r="AG1091" s="168"/>
      <c r="AH1091" s="168"/>
      <c r="AI1091" s="5"/>
    </row>
    <row r="1092" spans="9:35" x14ac:dyDescent="0.2"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168"/>
      <c r="AF1092" s="167"/>
      <c r="AG1092" s="168"/>
      <c r="AH1092" s="168"/>
      <c r="AI1092" s="5"/>
    </row>
    <row r="1093" spans="9:35" x14ac:dyDescent="0.2"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168"/>
      <c r="AF1093" s="167"/>
      <c r="AG1093" s="168"/>
      <c r="AH1093" s="168"/>
      <c r="AI1093" s="5"/>
    </row>
    <row r="1094" spans="9:35" x14ac:dyDescent="0.2"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168"/>
      <c r="AF1094" s="167"/>
      <c r="AG1094" s="168"/>
      <c r="AH1094" s="168"/>
      <c r="AI1094" s="5"/>
    </row>
    <row r="1095" spans="9:35" x14ac:dyDescent="0.2"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168"/>
      <c r="AF1095" s="167"/>
      <c r="AG1095" s="168"/>
      <c r="AH1095" s="168"/>
      <c r="AI1095" s="5"/>
    </row>
    <row r="1096" spans="9:35" x14ac:dyDescent="0.2"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168"/>
      <c r="AF1096" s="167"/>
      <c r="AG1096" s="168"/>
      <c r="AH1096" s="168"/>
      <c r="AI1096" s="5"/>
    </row>
    <row r="1097" spans="9:35" x14ac:dyDescent="0.2"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168"/>
      <c r="AF1097" s="167"/>
      <c r="AG1097" s="168"/>
      <c r="AH1097" s="168"/>
      <c r="AI1097" s="5"/>
    </row>
    <row r="1098" spans="9:35" x14ac:dyDescent="0.2"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168"/>
      <c r="AF1098" s="167"/>
      <c r="AG1098" s="168"/>
      <c r="AH1098" s="168"/>
      <c r="AI1098" s="5"/>
    </row>
    <row r="1099" spans="9:35" x14ac:dyDescent="0.2"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168"/>
      <c r="AF1099" s="167"/>
      <c r="AG1099" s="168"/>
      <c r="AH1099" s="168"/>
      <c r="AI1099" s="5"/>
    </row>
    <row r="1100" spans="9:35" x14ac:dyDescent="0.2"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168"/>
      <c r="AF1100" s="167"/>
      <c r="AG1100" s="168"/>
      <c r="AH1100" s="168"/>
      <c r="AI1100" s="5"/>
    </row>
    <row r="1101" spans="9:35" x14ac:dyDescent="0.2"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168"/>
      <c r="AF1101" s="167"/>
      <c r="AG1101" s="168"/>
      <c r="AH1101" s="168"/>
      <c r="AI1101" s="5"/>
    </row>
    <row r="1102" spans="9:35" x14ac:dyDescent="0.2"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168"/>
      <c r="AF1102" s="167"/>
      <c r="AG1102" s="168"/>
      <c r="AH1102" s="168"/>
      <c r="AI1102" s="5"/>
    </row>
    <row r="1103" spans="9:35" x14ac:dyDescent="0.2"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168"/>
      <c r="AF1103" s="167"/>
      <c r="AG1103" s="168"/>
      <c r="AH1103" s="168"/>
      <c r="AI1103" s="5"/>
    </row>
    <row r="1104" spans="9:35" x14ac:dyDescent="0.2"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168"/>
      <c r="AF1104" s="167"/>
      <c r="AG1104" s="168"/>
      <c r="AH1104" s="168"/>
      <c r="AI1104" s="5"/>
    </row>
    <row r="1105" spans="9:35" x14ac:dyDescent="0.2"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168"/>
      <c r="AF1105" s="167"/>
      <c r="AG1105" s="168"/>
      <c r="AH1105" s="168"/>
      <c r="AI1105" s="5"/>
    </row>
    <row r="1106" spans="9:35" x14ac:dyDescent="0.2"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168"/>
      <c r="AF1106" s="167"/>
      <c r="AG1106" s="168"/>
      <c r="AH1106" s="168"/>
      <c r="AI1106" s="5"/>
    </row>
    <row r="1107" spans="9:35" x14ac:dyDescent="0.2"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168"/>
      <c r="AF1107" s="167"/>
      <c r="AG1107" s="168"/>
      <c r="AH1107" s="168"/>
      <c r="AI1107" s="5"/>
    </row>
    <row r="1108" spans="9:35" x14ac:dyDescent="0.2"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168"/>
      <c r="AF1108" s="167"/>
      <c r="AG1108" s="168"/>
      <c r="AH1108" s="168"/>
      <c r="AI1108" s="5"/>
    </row>
    <row r="1109" spans="9:35" x14ac:dyDescent="0.2"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168"/>
      <c r="AF1109" s="167"/>
      <c r="AG1109" s="168"/>
      <c r="AH1109" s="168"/>
      <c r="AI1109" s="5"/>
    </row>
    <row r="1110" spans="9:35" x14ac:dyDescent="0.2"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168"/>
      <c r="AF1110" s="167"/>
      <c r="AG1110" s="168"/>
      <c r="AH1110" s="168"/>
      <c r="AI1110" s="5"/>
    </row>
    <row r="1111" spans="9:35" x14ac:dyDescent="0.2"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168"/>
      <c r="AF1111" s="167"/>
      <c r="AG1111" s="168"/>
      <c r="AH1111" s="168"/>
      <c r="AI1111" s="5"/>
    </row>
    <row r="1112" spans="9:35" x14ac:dyDescent="0.2"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168"/>
      <c r="AF1112" s="167"/>
      <c r="AG1112" s="168"/>
      <c r="AH1112" s="168"/>
      <c r="AI1112" s="5"/>
    </row>
    <row r="1113" spans="9:35" x14ac:dyDescent="0.2"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168"/>
      <c r="AF1113" s="167"/>
      <c r="AG1113" s="168"/>
      <c r="AH1113" s="168"/>
      <c r="AI1113" s="5"/>
    </row>
    <row r="1114" spans="9:35" x14ac:dyDescent="0.2"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168"/>
      <c r="AF1114" s="167"/>
      <c r="AG1114" s="168"/>
      <c r="AH1114" s="168"/>
      <c r="AI1114" s="5"/>
    </row>
    <row r="1115" spans="9:35" x14ac:dyDescent="0.2"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168"/>
      <c r="AF1115" s="167"/>
      <c r="AG1115" s="168"/>
      <c r="AH1115" s="168"/>
      <c r="AI1115" s="5"/>
    </row>
    <row r="1116" spans="9:35" x14ac:dyDescent="0.2"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168"/>
      <c r="AF1116" s="167"/>
      <c r="AG1116" s="168"/>
      <c r="AH1116" s="168"/>
      <c r="AI1116" s="5"/>
    </row>
    <row r="1117" spans="9:35" x14ac:dyDescent="0.2"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168"/>
      <c r="AF1117" s="167"/>
      <c r="AG1117" s="168"/>
      <c r="AH1117" s="168"/>
      <c r="AI1117" s="5"/>
    </row>
    <row r="1118" spans="9:35" x14ac:dyDescent="0.2"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168"/>
      <c r="AF1118" s="167"/>
      <c r="AG1118" s="168"/>
      <c r="AH1118" s="168"/>
      <c r="AI1118" s="5"/>
    </row>
    <row r="1119" spans="9:35" x14ac:dyDescent="0.2"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168"/>
      <c r="AF1119" s="167"/>
      <c r="AG1119" s="168"/>
      <c r="AH1119" s="168"/>
      <c r="AI1119" s="5"/>
    </row>
    <row r="1120" spans="9:35" x14ac:dyDescent="0.2"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168"/>
      <c r="AF1120" s="167"/>
      <c r="AG1120" s="168"/>
      <c r="AH1120" s="168"/>
      <c r="AI1120" s="5"/>
    </row>
    <row r="1121" spans="9:35" x14ac:dyDescent="0.2"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168"/>
      <c r="AF1121" s="167"/>
      <c r="AG1121" s="168"/>
      <c r="AH1121" s="168"/>
      <c r="AI1121" s="5"/>
    </row>
    <row r="1122" spans="9:35" x14ac:dyDescent="0.2"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168"/>
      <c r="AF1122" s="167"/>
      <c r="AG1122" s="168"/>
      <c r="AH1122" s="168"/>
      <c r="AI1122" s="5"/>
    </row>
    <row r="1123" spans="9:35" x14ac:dyDescent="0.2"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168"/>
      <c r="AF1123" s="167"/>
      <c r="AG1123" s="168"/>
      <c r="AH1123" s="168"/>
      <c r="AI1123" s="5"/>
    </row>
    <row r="1124" spans="9:35" x14ac:dyDescent="0.2"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168"/>
      <c r="AF1124" s="167"/>
      <c r="AG1124" s="168"/>
      <c r="AH1124" s="168"/>
      <c r="AI1124" s="5"/>
    </row>
    <row r="1125" spans="9:35" x14ac:dyDescent="0.2"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168"/>
      <c r="AF1125" s="167"/>
      <c r="AG1125" s="168"/>
      <c r="AH1125" s="168"/>
      <c r="AI1125" s="5"/>
    </row>
    <row r="1126" spans="9:35" x14ac:dyDescent="0.2"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168"/>
      <c r="AF1126" s="167"/>
      <c r="AG1126" s="168"/>
      <c r="AH1126" s="168"/>
      <c r="AI1126" s="5"/>
    </row>
    <row r="1127" spans="9:35" x14ac:dyDescent="0.2"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168"/>
      <c r="AF1127" s="167"/>
      <c r="AG1127" s="168"/>
      <c r="AH1127" s="168"/>
      <c r="AI1127" s="5"/>
    </row>
    <row r="1128" spans="9:35" x14ac:dyDescent="0.2"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168"/>
      <c r="AF1128" s="167"/>
      <c r="AG1128" s="168"/>
      <c r="AH1128" s="168"/>
      <c r="AI1128" s="5"/>
    </row>
    <row r="1129" spans="9:35" x14ac:dyDescent="0.2"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168"/>
      <c r="AF1129" s="167"/>
      <c r="AG1129" s="168"/>
      <c r="AH1129" s="168"/>
      <c r="AI1129" s="5"/>
    </row>
    <row r="1130" spans="9:35" x14ac:dyDescent="0.2"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168"/>
      <c r="AF1130" s="167"/>
      <c r="AG1130" s="168"/>
      <c r="AH1130" s="168"/>
      <c r="AI1130" s="5"/>
    </row>
    <row r="1131" spans="9:35" x14ac:dyDescent="0.2"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168"/>
      <c r="AF1131" s="167"/>
      <c r="AG1131" s="168"/>
      <c r="AH1131" s="168"/>
      <c r="AI1131" s="5"/>
    </row>
    <row r="1132" spans="9:35" x14ac:dyDescent="0.2"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168"/>
      <c r="AF1132" s="167"/>
      <c r="AG1132" s="168"/>
      <c r="AH1132" s="168"/>
      <c r="AI1132" s="5"/>
    </row>
    <row r="1133" spans="9:35" x14ac:dyDescent="0.2"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168"/>
      <c r="AF1133" s="167"/>
      <c r="AG1133" s="168"/>
      <c r="AH1133" s="168"/>
      <c r="AI1133" s="5"/>
    </row>
    <row r="1134" spans="9:35" x14ac:dyDescent="0.2"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168"/>
      <c r="AF1134" s="167"/>
      <c r="AG1134" s="168"/>
      <c r="AH1134" s="168"/>
      <c r="AI1134" s="5"/>
    </row>
    <row r="1135" spans="9:35" x14ac:dyDescent="0.2"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168"/>
      <c r="AF1135" s="167"/>
      <c r="AG1135" s="168"/>
      <c r="AH1135" s="168"/>
      <c r="AI1135" s="5"/>
    </row>
    <row r="1136" spans="9:35" x14ac:dyDescent="0.2"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168"/>
      <c r="AF1136" s="167"/>
      <c r="AG1136" s="168"/>
      <c r="AH1136" s="168"/>
      <c r="AI1136" s="5"/>
    </row>
    <row r="1137" spans="9:35" x14ac:dyDescent="0.2"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168"/>
      <c r="AF1137" s="167"/>
      <c r="AG1137" s="168"/>
      <c r="AH1137" s="168"/>
      <c r="AI1137" s="5"/>
    </row>
    <row r="1138" spans="9:35" x14ac:dyDescent="0.2"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168"/>
      <c r="AF1138" s="167"/>
      <c r="AG1138" s="168"/>
      <c r="AH1138" s="168"/>
      <c r="AI1138" s="5"/>
    </row>
    <row r="1139" spans="9:35" x14ac:dyDescent="0.2"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168"/>
      <c r="AF1139" s="167"/>
      <c r="AG1139" s="168"/>
      <c r="AH1139" s="168"/>
      <c r="AI1139" s="5"/>
    </row>
    <row r="1140" spans="9:35" x14ac:dyDescent="0.2"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168"/>
      <c r="AF1140" s="167"/>
      <c r="AG1140" s="168"/>
      <c r="AH1140" s="168"/>
      <c r="AI1140" s="5"/>
    </row>
    <row r="1141" spans="9:35" x14ac:dyDescent="0.2"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168"/>
      <c r="AF1141" s="167"/>
      <c r="AG1141" s="168"/>
      <c r="AH1141" s="168"/>
      <c r="AI1141" s="5"/>
    </row>
    <row r="1142" spans="9:35" x14ac:dyDescent="0.2"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168"/>
      <c r="AF1142" s="167"/>
      <c r="AG1142" s="168"/>
      <c r="AH1142" s="168"/>
      <c r="AI1142" s="5"/>
    </row>
    <row r="1143" spans="9:35" x14ac:dyDescent="0.2"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168"/>
      <c r="AF1143" s="167"/>
      <c r="AG1143" s="168"/>
      <c r="AH1143" s="168"/>
      <c r="AI1143" s="5"/>
    </row>
    <row r="1144" spans="9:35" x14ac:dyDescent="0.2"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168"/>
      <c r="AF1144" s="167"/>
      <c r="AG1144" s="168"/>
      <c r="AH1144" s="168"/>
      <c r="AI1144" s="5"/>
    </row>
    <row r="1145" spans="9:35" x14ac:dyDescent="0.2"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168"/>
      <c r="AF1145" s="167"/>
      <c r="AG1145" s="168"/>
      <c r="AH1145" s="168"/>
      <c r="AI1145" s="5"/>
    </row>
    <row r="1146" spans="9:35" x14ac:dyDescent="0.2"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168"/>
      <c r="AF1146" s="167"/>
      <c r="AG1146" s="168"/>
      <c r="AH1146" s="168"/>
      <c r="AI1146" s="5"/>
    </row>
    <row r="1147" spans="9:35" x14ac:dyDescent="0.2"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168"/>
      <c r="AF1147" s="167"/>
      <c r="AG1147" s="168"/>
      <c r="AH1147" s="168"/>
      <c r="AI1147" s="5"/>
    </row>
    <row r="1148" spans="9:35" x14ac:dyDescent="0.2"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168"/>
      <c r="AF1148" s="167"/>
      <c r="AG1148" s="168"/>
      <c r="AH1148" s="168"/>
      <c r="AI1148" s="5"/>
    </row>
    <row r="1149" spans="9:35" x14ac:dyDescent="0.2"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168"/>
      <c r="AF1149" s="167"/>
      <c r="AG1149" s="168"/>
      <c r="AH1149" s="168"/>
      <c r="AI1149" s="5"/>
    </row>
    <row r="1150" spans="9:35" x14ac:dyDescent="0.2"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168"/>
      <c r="AF1150" s="167"/>
      <c r="AG1150" s="168"/>
      <c r="AH1150" s="168"/>
      <c r="AI1150" s="5"/>
    </row>
    <row r="1151" spans="9:35" x14ac:dyDescent="0.2"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168"/>
      <c r="AF1151" s="167"/>
      <c r="AG1151" s="168"/>
      <c r="AH1151" s="168"/>
      <c r="AI1151" s="5"/>
    </row>
    <row r="1152" spans="9:35" x14ac:dyDescent="0.2"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168"/>
      <c r="AF1152" s="167"/>
      <c r="AG1152" s="168"/>
      <c r="AH1152" s="168"/>
      <c r="AI1152" s="5"/>
    </row>
    <row r="1153" spans="9:35" x14ac:dyDescent="0.2"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168"/>
      <c r="AF1153" s="167"/>
      <c r="AG1153" s="168"/>
      <c r="AH1153" s="168"/>
      <c r="AI1153" s="5"/>
    </row>
    <row r="1154" spans="9:35" x14ac:dyDescent="0.2"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168"/>
      <c r="AF1154" s="167"/>
      <c r="AG1154" s="168"/>
      <c r="AH1154" s="168"/>
      <c r="AI1154" s="5"/>
    </row>
    <row r="1155" spans="9:35" x14ac:dyDescent="0.2"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168"/>
      <c r="AF1155" s="167"/>
      <c r="AG1155" s="168"/>
      <c r="AH1155" s="168"/>
      <c r="AI1155" s="5"/>
    </row>
    <row r="1156" spans="9:35" x14ac:dyDescent="0.2"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168"/>
      <c r="AF1156" s="167"/>
      <c r="AG1156" s="168"/>
      <c r="AH1156" s="168"/>
      <c r="AI1156" s="5"/>
    </row>
    <row r="1157" spans="9:35" x14ac:dyDescent="0.2"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168"/>
      <c r="AF1157" s="167"/>
      <c r="AG1157" s="168"/>
      <c r="AH1157" s="168"/>
      <c r="AI1157" s="5"/>
    </row>
    <row r="1158" spans="9:35" x14ac:dyDescent="0.2"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168"/>
      <c r="AF1158" s="167"/>
      <c r="AG1158" s="168"/>
      <c r="AH1158" s="168"/>
      <c r="AI1158" s="5"/>
    </row>
    <row r="1159" spans="9:35" x14ac:dyDescent="0.2"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168"/>
      <c r="AF1159" s="167"/>
      <c r="AG1159" s="168"/>
      <c r="AH1159" s="168"/>
      <c r="AI1159" s="5"/>
    </row>
    <row r="1160" spans="9:35" x14ac:dyDescent="0.2"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168"/>
      <c r="AF1160" s="167"/>
      <c r="AG1160" s="168"/>
      <c r="AH1160" s="168"/>
      <c r="AI1160" s="5"/>
    </row>
    <row r="1161" spans="9:35" x14ac:dyDescent="0.2"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168"/>
      <c r="AF1161" s="167"/>
      <c r="AG1161" s="168"/>
      <c r="AH1161" s="168"/>
      <c r="AI1161" s="5"/>
    </row>
    <row r="1162" spans="9:35" x14ac:dyDescent="0.2"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168"/>
      <c r="AF1162" s="167"/>
      <c r="AG1162" s="168"/>
      <c r="AH1162" s="168"/>
      <c r="AI1162" s="5"/>
    </row>
    <row r="1163" spans="9:35" x14ac:dyDescent="0.2"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168"/>
      <c r="AF1163" s="167"/>
      <c r="AG1163" s="168"/>
      <c r="AH1163" s="168"/>
      <c r="AI1163" s="5"/>
    </row>
    <row r="1164" spans="9:35" x14ac:dyDescent="0.2"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168"/>
      <c r="AF1164" s="167"/>
      <c r="AG1164" s="168"/>
      <c r="AH1164" s="168"/>
      <c r="AI1164" s="5"/>
    </row>
    <row r="1165" spans="9:35" x14ac:dyDescent="0.2"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168"/>
      <c r="AF1165" s="167"/>
      <c r="AG1165" s="168"/>
      <c r="AH1165" s="168"/>
      <c r="AI1165" s="5"/>
    </row>
    <row r="1166" spans="9:35" x14ac:dyDescent="0.2"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168"/>
      <c r="AF1166" s="167"/>
      <c r="AG1166" s="168"/>
      <c r="AH1166" s="168"/>
      <c r="AI1166" s="5"/>
    </row>
    <row r="1167" spans="9:35" x14ac:dyDescent="0.2"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168"/>
      <c r="AF1167" s="167"/>
      <c r="AG1167" s="168"/>
      <c r="AH1167" s="168"/>
      <c r="AI1167" s="5"/>
    </row>
    <row r="1168" spans="9:35" x14ac:dyDescent="0.2"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168"/>
      <c r="AF1168" s="167"/>
      <c r="AG1168" s="168"/>
      <c r="AH1168" s="168"/>
      <c r="AI1168" s="5"/>
    </row>
    <row r="1169" spans="9:35" x14ac:dyDescent="0.2"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168"/>
      <c r="AF1169" s="167"/>
      <c r="AG1169" s="168"/>
      <c r="AH1169" s="168"/>
      <c r="AI1169" s="5"/>
    </row>
    <row r="1170" spans="9:35" x14ac:dyDescent="0.2"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168"/>
      <c r="AF1170" s="167"/>
      <c r="AG1170" s="168"/>
      <c r="AH1170" s="168"/>
      <c r="AI1170" s="5"/>
    </row>
    <row r="1171" spans="9:35" x14ac:dyDescent="0.2"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168"/>
      <c r="AF1171" s="167"/>
      <c r="AG1171" s="168"/>
      <c r="AH1171" s="168"/>
      <c r="AI1171" s="5"/>
    </row>
    <row r="1172" spans="9:35" x14ac:dyDescent="0.2"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168"/>
      <c r="AF1172" s="167"/>
      <c r="AG1172" s="168"/>
      <c r="AH1172" s="168"/>
      <c r="AI1172" s="5"/>
    </row>
    <row r="1173" spans="9:35" x14ac:dyDescent="0.2"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168"/>
      <c r="AF1173" s="167"/>
      <c r="AG1173" s="168"/>
      <c r="AH1173" s="168"/>
      <c r="AI1173" s="5"/>
    </row>
    <row r="1174" spans="9:35" x14ac:dyDescent="0.2"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168"/>
      <c r="AF1174" s="167"/>
      <c r="AG1174" s="168"/>
      <c r="AH1174" s="168"/>
      <c r="AI1174" s="5"/>
    </row>
    <row r="1175" spans="9:35" x14ac:dyDescent="0.2"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168"/>
      <c r="AF1175" s="167"/>
      <c r="AG1175" s="168"/>
      <c r="AH1175" s="168"/>
      <c r="AI1175" s="5"/>
    </row>
    <row r="1176" spans="9:35" x14ac:dyDescent="0.2"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168"/>
      <c r="AF1176" s="167"/>
      <c r="AG1176" s="168"/>
      <c r="AH1176" s="168"/>
      <c r="AI1176" s="5"/>
    </row>
    <row r="1177" spans="9:35" x14ac:dyDescent="0.2"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168"/>
      <c r="AF1177" s="167"/>
      <c r="AG1177" s="168"/>
      <c r="AH1177" s="168"/>
      <c r="AI1177" s="5"/>
    </row>
    <row r="1178" spans="9:35" x14ac:dyDescent="0.2"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168"/>
      <c r="AF1178" s="167"/>
      <c r="AG1178" s="168"/>
      <c r="AH1178" s="168"/>
      <c r="AI1178" s="5"/>
    </row>
    <row r="1179" spans="9:35" x14ac:dyDescent="0.2"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168"/>
      <c r="AF1179" s="167"/>
      <c r="AG1179" s="168"/>
      <c r="AH1179" s="168"/>
      <c r="AI1179" s="5"/>
    </row>
    <row r="1180" spans="9:35" x14ac:dyDescent="0.2"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168"/>
      <c r="AF1180" s="167"/>
      <c r="AG1180" s="168"/>
      <c r="AH1180" s="168"/>
      <c r="AI1180" s="5"/>
    </row>
    <row r="1181" spans="9:35" x14ac:dyDescent="0.2"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168"/>
      <c r="AF1181" s="167"/>
      <c r="AG1181" s="168"/>
      <c r="AH1181" s="168"/>
      <c r="AI1181" s="5"/>
    </row>
    <row r="1182" spans="9:35" x14ac:dyDescent="0.2"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168"/>
      <c r="AF1182" s="167"/>
      <c r="AG1182" s="168"/>
      <c r="AH1182" s="168"/>
      <c r="AI1182" s="5"/>
    </row>
    <row r="1183" spans="9:35" x14ac:dyDescent="0.2"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168"/>
      <c r="AF1183" s="167"/>
      <c r="AG1183" s="168"/>
      <c r="AH1183" s="168"/>
      <c r="AI1183" s="5"/>
    </row>
    <row r="1184" spans="9:35" x14ac:dyDescent="0.2"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168"/>
      <c r="AF1184" s="167"/>
      <c r="AG1184" s="168"/>
      <c r="AH1184" s="168"/>
      <c r="AI1184" s="5"/>
    </row>
    <row r="1185" spans="9:35" x14ac:dyDescent="0.2"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168"/>
      <c r="AF1185" s="167"/>
      <c r="AG1185" s="168"/>
      <c r="AH1185" s="168"/>
      <c r="AI1185" s="5"/>
    </row>
    <row r="1186" spans="9:35" x14ac:dyDescent="0.2"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168"/>
      <c r="AF1186" s="167"/>
      <c r="AG1186" s="168"/>
      <c r="AH1186" s="168"/>
      <c r="AI1186" s="5"/>
    </row>
    <row r="1187" spans="9:35" x14ac:dyDescent="0.2"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168"/>
      <c r="AF1187" s="167"/>
      <c r="AG1187" s="168"/>
      <c r="AH1187" s="168"/>
      <c r="AI1187" s="5"/>
    </row>
    <row r="1188" spans="9:35" x14ac:dyDescent="0.2"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168"/>
      <c r="AF1188" s="167"/>
      <c r="AG1188" s="168"/>
      <c r="AH1188" s="168"/>
      <c r="AI1188" s="5"/>
    </row>
    <row r="1189" spans="9:35" x14ac:dyDescent="0.2"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168"/>
      <c r="AF1189" s="167"/>
      <c r="AG1189" s="168"/>
      <c r="AH1189" s="168"/>
      <c r="AI1189" s="5"/>
    </row>
    <row r="1190" spans="9:35" x14ac:dyDescent="0.2"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168"/>
      <c r="AF1190" s="167"/>
      <c r="AG1190" s="168"/>
      <c r="AH1190" s="168"/>
      <c r="AI1190" s="5"/>
    </row>
    <row r="1191" spans="9:35" x14ac:dyDescent="0.2"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168"/>
      <c r="AF1191" s="167"/>
      <c r="AG1191" s="168"/>
      <c r="AH1191" s="168"/>
      <c r="AI1191" s="5"/>
    </row>
    <row r="1192" spans="9:35" x14ac:dyDescent="0.2"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168"/>
      <c r="AF1192" s="167"/>
      <c r="AG1192" s="168"/>
      <c r="AH1192" s="168"/>
      <c r="AI1192" s="5"/>
    </row>
    <row r="1193" spans="9:35" x14ac:dyDescent="0.2"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168"/>
      <c r="AF1193" s="167"/>
      <c r="AG1193" s="168"/>
      <c r="AH1193" s="168"/>
      <c r="AI1193" s="5"/>
    </row>
    <row r="1194" spans="9:35" x14ac:dyDescent="0.2"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168"/>
      <c r="AF1194" s="167"/>
      <c r="AG1194" s="168"/>
      <c r="AH1194" s="168"/>
      <c r="AI1194" s="5"/>
    </row>
    <row r="1195" spans="9:35" x14ac:dyDescent="0.2"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168"/>
      <c r="AF1195" s="167"/>
      <c r="AG1195" s="168"/>
      <c r="AH1195" s="168"/>
      <c r="AI1195" s="5"/>
    </row>
    <row r="1196" spans="9:35" x14ac:dyDescent="0.2"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168"/>
      <c r="AF1196" s="167"/>
      <c r="AG1196" s="168"/>
      <c r="AH1196" s="168"/>
      <c r="AI1196" s="5"/>
    </row>
    <row r="1197" spans="9:35" x14ac:dyDescent="0.2"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168"/>
      <c r="AF1197" s="167"/>
      <c r="AG1197" s="168"/>
      <c r="AH1197" s="168"/>
      <c r="AI1197" s="5"/>
    </row>
    <row r="1198" spans="9:35" x14ac:dyDescent="0.2"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168"/>
      <c r="AF1198" s="167"/>
      <c r="AG1198" s="168"/>
      <c r="AH1198" s="168"/>
      <c r="AI1198" s="5"/>
    </row>
    <row r="1199" spans="9:35" x14ac:dyDescent="0.2"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168"/>
      <c r="AF1199" s="167"/>
      <c r="AG1199" s="168"/>
      <c r="AH1199" s="168"/>
      <c r="AI1199" s="5"/>
    </row>
    <row r="1200" spans="9:35" x14ac:dyDescent="0.2"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168"/>
      <c r="AF1200" s="167"/>
      <c r="AG1200" s="168"/>
      <c r="AH1200" s="168"/>
      <c r="AI1200" s="5"/>
    </row>
    <row r="1201" spans="9:35" x14ac:dyDescent="0.2"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168"/>
      <c r="AF1201" s="167"/>
      <c r="AG1201" s="168"/>
      <c r="AH1201" s="168"/>
      <c r="AI1201" s="5"/>
    </row>
    <row r="1202" spans="9:35" x14ac:dyDescent="0.2"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168"/>
      <c r="AF1202" s="167"/>
      <c r="AG1202" s="168"/>
      <c r="AH1202" s="168"/>
      <c r="AI1202" s="5"/>
    </row>
    <row r="1203" spans="9:35" x14ac:dyDescent="0.2"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168"/>
      <c r="AF1203" s="167"/>
      <c r="AG1203" s="168"/>
      <c r="AH1203" s="168"/>
      <c r="AI1203" s="5"/>
    </row>
    <row r="1204" spans="9:35" x14ac:dyDescent="0.2"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168"/>
      <c r="AF1204" s="167"/>
      <c r="AG1204" s="168"/>
      <c r="AH1204" s="168"/>
      <c r="AI1204" s="5"/>
    </row>
    <row r="1205" spans="9:35" x14ac:dyDescent="0.2"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168"/>
      <c r="AF1205" s="167"/>
      <c r="AG1205" s="168"/>
      <c r="AH1205" s="168"/>
      <c r="AI1205" s="5"/>
    </row>
    <row r="1206" spans="9:35" x14ac:dyDescent="0.2"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168"/>
      <c r="AF1206" s="167"/>
      <c r="AG1206" s="168"/>
      <c r="AH1206" s="168"/>
      <c r="AI1206" s="5"/>
    </row>
    <row r="1207" spans="9:35" x14ac:dyDescent="0.2"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168"/>
      <c r="AF1207" s="167"/>
      <c r="AG1207" s="168"/>
      <c r="AH1207" s="168"/>
      <c r="AI1207" s="5"/>
    </row>
    <row r="1208" spans="9:35" x14ac:dyDescent="0.2"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168"/>
      <c r="AF1208" s="167"/>
      <c r="AG1208" s="168"/>
      <c r="AH1208" s="168"/>
      <c r="AI1208" s="5"/>
    </row>
    <row r="1209" spans="9:35" x14ac:dyDescent="0.2"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168"/>
      <c r="AF1209" s="167"/>
      <c r="AG1209" s="168"/>
      <c r="AH1209" s="168"/>
      <c r="AI1209" s="5"/>
    </row>
    <row r="1210" spans="9:35" x14ac:dyDescent="0.2"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168"/>
      <c r="AF1210" s="167"/>
      <c r="AG1210" s="168"/>
      <c r="AH1210" s="168"/>
      <c r="AI1210" s="5"/>
    </row>
    <row r="1211" spans="9:35" x14ac:dyDescent="0.2"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168"/>
      <c r="AF1211" s="167"/>
      <c r="AG1211" s="168"/>
      <c r="AH1211" s="168"/>
      <c r="AI1211" s="5"/>
    </row>
    <row r="1212" spans="9:35" x14ac:dyDescent="0.2"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168"/>
      <c r="AF1212" s="167"/>
      <c r="AG1212" s="168"/>
      <c r="AH1212" s="168"/>
      <c r="AI1212" s="5"/>
    </row>
    <row r="1213" spans="9:35" x14ac:dyDescent="0.2"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168"/>
      <c r="AF1213" s="167"/>
      <c r="AG1213" s="168"/>
      <c r="AH1213" s="168"/>
      <c r="AI1213" s="5"/>
    </row>
    <row r="1214" spans="9:35" x14ac:dyDescent="0.2"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168"/>
      <c r="AF1214" s="167"/>
      <c r="AG1214" s="168"/>
      <c r="AH1214" s="168"/>
      <c r="AI1214" s="5"/>
    </row>
    <row r="1215" spans="9:35" x14ac:dyDescent="0.2"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168"/>
      <c r="AF1215" s="167"/>
      <c r="AG1215" s="168"/>
      <c r="AH1215" s="168"/>
      <c r="AI1215" s="5"/>
    </row>
    <row r="1216" spans="9:35" x14ac:dyDescent="0.2"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168"/>
      <c r="AF1216" s="167"/>
      <c r="AG1216" s="168"/>
      <c r="AH1216" s="168"/>
      <c r="AI1216" s="5"/>
    </row>
    <row r="1217" spans="9:35" x14ac:dyDescent="0.2"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168"/>
      <c r="AF1217" s="167"/>
      <c r="AG1217" s="168"/>
      <c r="AH1217" s="168"/>
      <c r="AI1217" s="5"/>
    </row>
    <row r="1218" spans="9:35" x14ac:dyDescent="0.2"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168"/>
      <c r="AF1218" s="167"/>
      <c r="AG1218" s="168"/>
      <c r="AH1218" s="168"/>
      <c r="AI1218" s="5"/>
    </row>
    <row r="1219" spans="9:35" x14ac:dyDescent="0.2"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168"/>
      <c r="AF1219" s="167"/>
      <c r="AG1219" s="168"/>
      <c r="AH1219" s="168"/>
      <c r="AI1219" s="5"/>
    </row>
    <row r="1220" spans="9:35" x14ac:dyDescent="0.2"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168"/>
      <c r="AF1220" s="167"/>
      <c r="AG1220" s="168"/>
      <c r="AH1220" s="168"/>
      <c r="AI1220" s="5"/>
    </row>
    <row r="1221" spans="9:35" x14ac:dyDescent="0.2"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168"/>
      <c r="AF1221" s="167"/>
      <c r="AG1221" s="168"/>
      <c r="AH1221" s="168"/>
      <c r="AI1221" s="5"/>
    </row>
    <row r="1222" spans="9:35" x14ac:dyDescent="0.2"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168"/>
      <c r="AF1222" s="167"/>
      <c r="AG1222" s="168"/>
      <c r="AH1222" s="168"/>
      <c r="AI1222" s="5"/>
    </row>
    <row r="1223" spans="9:35" x14ac:dyDescent="0.2"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168"/>
      <c r="AF1223" s="167"/>
      <c r="AG1223" s="168"/>
      <c r="AH1223" s="168"/>
      <c r="AI1223" s="5"/>
    </row>
    <row r="1224" spans="9:35" x14ac:dyDescent="0.2"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168"/>
      <c r="AF1224" s="167"/>
      <c r="AG1224" s="168"/>
      <c r="AH1224" s="168"/>
      <c r="AI1224" s="5"/>
    </row>
    <row r="1225" spans="9:35" x14ac:dyDescent="0.2"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168"/>
      <c r="AF1225" s="167"/>
      <c r="AG1225" s="168"/>
      <c r="AH1225" s="168"/>
      <c r="AI1225" s="5"/>
    </row>
    <row r="1226" spans="9:35" x14ac:dyDescent="0.2"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168"/>
      <c r="AF1226" s="167"/>
      <c r="AG1226" s="168"/>
      <c r="AH1226" s="168"/>
      <c r="AI1226" s="5"/>
    </row>
    <row r="1227" spans="9:35" x14ac:dyDescent="0.2"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168"/>
      <c r="AF1227" s="167"/>
      <c r="AG1227" s="168"/>
      <c r="AH1227" s="168"/>
      <c r="AI1227" s="5"/>
    </row>
    <row r="1228" spans="9:35" x14ac:dyDescent="0.2"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168"/>
      <c r="AF1228" s="167"/>
      <c r="AG1228" s="168"/>
      <c r="AH1228" s="168"/>
      <c r="AI1228" s="5"/>
    </row>
    <row r="1229" spans="9:35" x14ac:dyDescent="0.2"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168"/>
      <c r="AF1229" s="167"/>
      <c r="AG1229" s="168"/>
      <c r="AH1229" s="168"/>
      <c r="AI1229" s="5"/>
    </row>
    <row r="1230" spans="9:35" x14ac:dyDescent="0.2"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168"/>
      <c r="AF1230" s="167"/>
      <c r="AG1230" s="168"/>
      <c r="AH1230" s="168"/>
      <c r="AI1230" s="5"/>
    </row>
    <row r="1231" spans="9:35" x14ac:dyDescent="0.2"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168"/>
      <c r="AF1231" s="167"/>
      <c r="AG1231" s="168"/>
      <c r="AH1231" s="168"/>
      <c r="AI1231" s="5"/>
    </row>
    <row r="1232" spans="9:35" x14ac:dyDescent="0.2"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168"/>
      <c r="AF1232" s="167"/>
      <c r="AG1232" s="168"/>
      <c r="AH1232" s="168"/>
      <c r="AI1232" s="5"/>
    </row>
    <row r="1233" spans="9:35" x14ac:dyDescent="0.2"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168"/>
      <c r="AF1233" s="167"/>
      <c r="AG1233" s="168"/>
      <c r="AH1233" s="168"/>
      <c r="AI1233" s="5"/>
    </row>
    <row r="1234" spans="9:35" x14ac:dyDescent="0.2"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168"/>
      <c r="AF1234" s="167"/>
      <c r="AG1234" s="168"/>
      <c r="AH1234" s="168"/>
      <c r="AI1234" s="5"/>
    </row>
    <row r="1235" spans="9:35" x14ac:dyDescent="0.2"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168"/>
      <c r="AF1235" s="167"/>
      <c r="AG1235" s="168"/>
      <c r="AH1235" s="168"/>
      <c r="AI1235" s="5"/>
    </row>
    <row r="1236" spans="9:35" x14ac:dyDescent="0.2"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168"/>
      <c r="AF1236" s="167"/>
      <c r="AG1236" s="168"/>
      <c r="AH1236" s="168"/>
      <c r="AI1236" s="5"/>
    </row>
    <row r="1237" spans="9:35" x14ac:dyDescent="0.2"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168"/>
      <c r="AF1237" s="167"/>
      <c r="AG1237" s="168"/>
      <c r="AH1237" s="168"/>
      <c r="AI1237" s="5"/>
    </row>
    <row r="1238" spans="9:35" x14ac:dyDescent="0.2"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168"/>
      <c r="AF1238" s="167"/>
      <c r="AG1238" s="168"/>
      <c r="AH1238" s="168"/>
      <c r="AI1238" s="5"/>
    </row>
    <row r="1239" spans="9:35" x14ac:dyDescent="0.2"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168"/>
      <c r="AF1239" s="167"/>
      <c r="AG1239" s="168"/>
      <c r="AH1239" s="168"/>
      <c r="AI1239" s="5"/>
    </row>
    <row r="1240" spans="9:35" x14ac:dyDescent="0.2"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168"/>
      <c r="AF1240" s="167"/>
      <c r="AG1240" s="168"/>
      <c r="AH1240" s="168"/>
      <c r="AI1240" s="5"/>
    </row>
    <row r="1241" spans="9:35" x14ac:dyDescent="0.2"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168"/>
      <c r="AF1241" s="167"/>
      <c r="AG1241" s="168"/>
      <c r="AH1241" s="168"/>
      <c r="AI1241" s="5"/>
    </row>
    <row r="1242" spans="9:35" x14ac:dyDescent="0.2"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168"/>
      <c r="AF1242" s="167"/>
      <c r="AG1242" s="168"/>
      <c r="AH1242" s="168"/>
      <c r="AI1242" s="5"/>
    </row>
    <row r="1243" spans="9:35" x14ac:dyDescent="0.2"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168"/>
      <c r="AF1243" s="167"/>
      <c r="AG1243" s="168"/>
      <c r="AH1243" s="168"/>
      <c r="AI1243" s="5"/>
    </row>
    <row r="1244" spans="9:35" x14ac:dyDescent="0.2"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168"/>
      <c r="AF1244" s="167"/>
      <c r="AG1244" s="168"/>
      <c r="AH1244" s="168"/>
      <c r="AI1244" s="5"/>
    </row>
    <row r="1245" spans="9:35" x14ac:dyDescent="0.2"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168"/>
      <c r="AF1245" s="167"/>
      <c r="AG1245" s="168"/>
      <c r="AH1245" s="168"/>
      <c r="AI1245" s="5"/>
    </row>
    <row r="1246" spans="9:35" x14ac:dyDescent="0.2"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168"/>
      <c r="AF1246" s="167"/>
      <c r="AG1246" s="168"/>
      <c r="AH1246" s="168"/>
      <c r="AI1246" s="5"/>
    </row>
    <row r="1247" spans="9:35" x14ac:dyDescent="0.2"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168"/>
      <c r="AF1247" s="167"/>
      <c r="AG1247" s="168"/>
      <c r="AH1247" s="168"/>
      <c r="AI1247" s="5"/>
    </row>
    <row r="1248" spans="9:35" x14ac:dyDescent="0.2"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168"/>
      <c r="AF1248" s="167"/>
      <c r="AG1248" s="168"/>
      <c r="AH1248" s="168"/>
      <c r="AI1248" s="5"/>
    </row>
    <row r="1249" spans="9:35" x14ac:dyDescent="0.2"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168"/>
      <c r="AF1249" s="167"/>
      <c r="AG1249" s="168"/>
      <c r="AH1249" s="168"/>
      <c r="AI1249" s="5"/>
    </row>
    <row r="1250" spans="9:35" x14ac:dyDescent="0.2"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168"/>
      <c r="AF1250" s="167"/>
      <c r="AG1250" s="168"/>
      <c r="AH1250" s="168"/>
      <c r="AI1250" s="5"/>
    </row>
    <row r="1251" spans="9:35" x14ac:dyDescent="0.2"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168"/>
      <c r="AF1251" s="167"/>
      <c r="AG1251" s="168"/>
      <c r="AH1251" s="168"/>
      <c r="AI1251" s="5"/>
    </row>
    <row r="1252" spans="9:35" x14ac:dyDescent="0.2"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168"/>
      <c r="AF1252" s="167"/>
      <c r="AG1252" s="168"/>
      <c r="AH1252" s="168"/>
      <c r="AI1252" s="5"/>
    </row>
    <row r="1253" spans="9:35" x14ac:dyDescent="0.2"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168"/>
      <c r="AF1253" s="167"/>
      <c r="AG1253" s="168"/>
      <c r="AH1253" s="168"/>
      <c r="AI1253" s="5"/>
    </row>
    <row r="1254" spans="9:35" x14ac:dyDescent="0.2"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168"/>
      <c r="AF1254" s="167"/>
      <c r="AG1254" s="168"/>
      <c r="AH1254" s="168"/>
      <c r="AI1254" s="5"/>
    </row>
    <row r="1255" spans="9:35" x14ac:dyDescent="0.2"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168"/>
      <c r="AF1255" s="167"/>
      <c r="AG1255" s="168"/>
      <c r="AH1255" s="168"/>
      <c r="AI1255" s="5"/>
    </row>
    <row r="1256" spans="9:35" x14ac:dyDescent="0.2"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168"/>
      <c r="AF1256" s="167"/>
      <c r="AG1256" s="168"/>
      <c r="AH1256" s="168"/>
      <c r="AI1256" s="5"/>
    </row>
    <row r="1257" spans="9:35" x14ac:dyDescent="0.2"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168"/>
      <c r="AF1257" s="167"/>
      <c r="AG1257" s="168"/>
      <c r="AH1257" s="168"/>
      <c r="AI1257" s="5"/>
    </row>
    <row r="1258" spans="9:35" x14ac:dyDescent="0.2"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168"/>
      <c r="AF1258" s="167"/>
      <c r="AG1258" s="168"/>
      <c r="AH1258" s="168"/>
      <c r="AI1258" s="5"/>
    </row>
    <row r="1259" spans="9:35" x14ac:dyDescent="0.2"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168"/>
      <c r="AF1259" s="167"/>
      <c r="AG1259" s="168"/>
      <c r="AH1259" s="168"/>
      <c r="AI1259" s="5"/>
    </row>
    <row r="1260" spans="9:35" x14ac:dyDescent="0.2"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168"/>
      <c r="AF1260" s="167"/>
      <c r="AG1260" s="168"/>
      <c r="AH1260" s="168"/>
      <c r="AI1260" s="5"/>
    </row>
    <row r="1261" spans="9:35" x14ac:dyDescent="0.2"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168"/>
      <c r="AF1261" s="167"/>
      <c r="AG1261" s="168"/>
      <c r="AH1261" s="168"/>
      <c r="AI1261" s="5"/>
    </row>
    <row r="1262" spans="9:35" x14ac:dyDescent="0.2"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168"/>
      <c r="AF1262" s="167"/>
      <c r="AG1262" s="168"/>
      <c r="AH1262" s="168"/>
      <c r="AI1262" s="5"/>
    </row>
    <row r="1263" spans="9:35" x14ac:dyDescent="0.2"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168"/>
      <c r="AF1263" s="167"/>
      <c r="AG1263" s="168"/>
      <c r="AH1263" s="168"/>
      <c r="AI1263" s="5"/>
    </row>
    <row r="1264" spans="9:35" x14ac:dyDescent="0.2"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168"/>
      <c r="AF1264" s="167"/>
      <c r="AG1264" s="168"/>
      <c r="AH1264" s="168"/>
      <c r="AI1264" s="5"/>
    </row>
    <row r="1265" spans="9:35" x14ac:dyDescent="0.2"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168"/>
      <c r="AF1265" s="167"/>
      <c r="AG1265" s="168"/>
      <c r="AH1265" s="168"/>
      <c r="AI1265" s="5"/>
    </row>
    <row r="1266" spans="9:35" x14ac:dyDescent="0.2"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168"/>
      <c r="AF1266" s="167"/>
      <c r="AG1266" s="168"/>
      <c r="AH1266" s="168"/>
      <c r="AI1266" s="5"/>
    </row>
    <row r="1267" spans="9:35" x14ac:dyDescent="0.2"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168"/>
      <c r="AF1267" s="167"/>
      <c r="AG1267" s="168"/>
      <c r="AH1267" s="168"/>
      <c r="AI1267" s="5"/>
    </row>
    <row r="1268" spans="9:35" x14ac:dyDescent="0.2"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168"/>
      <c r="AF1268" s="167"/>
      <c r="AG1268" s="168"/>
      <c r="AH1268" s="168"/>
      <c r="AI1268" s="5"/>
    </row>
    <row r="1269" spans="9:35" x14ac:dyDescent="0.2"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168"/>
      <c r="AF1269" s="167"/>
      <c r="AG1269" s="168"/>
      <c r="AH1269" s="168"/>
      <c r="AI1269" s="5"/>
    </row>
    <row r="1270" spans="9:35" x14ac:dyDescent="0.2"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168"/>
      <c r="AF1270" s="167"/>
      <c r="AG1270" s="168"/>
      <c r="AH1270" s="168"/>
      <c r="AI1270" s="5"/>
    </row>
    <row r="1271" spans="9:35" x14ac:dyDescent="0.2"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168"/>
      <c r="AF1271" s="167"/>
      <c r="AG1271" s="168"/>
      <c r="AH1271" s="168"/>
      <c r="AI1271" s="5"/>
    </row>
    <row r="1272" spans="9:35" x14ac:dyDescent="0.2"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168"/>
      <c r="AF1272" s="167"/>
      <c r="AG1272" s="168"/>
      <c r="AH1272" s="168"/>
      <c r="AI1272" s="5"/>
    </row>
    <row r="1273" spans="9:35" x14ac:dyDescent="0.2"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168"/>
      <c r="AF1273" s="167"/>
      <c r="AG1273" s="168"/>
      <c r="AH1273" s="168"/>
      <c r="AI1273" s="5"/>
    </row>
    <row r="1274" spans="9:35" x14ac:dyDescent="0.2"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168"/>
      <c r="AF1274" s="167"/>
      <c r="AG1274" s="168"/>
      <c r="AH1274" s="168"/>
      <c r="AI1274" s="5"/>
    </row>
    <row r="1275" spans="9:35" x14ac:dyDescent="0.2"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168"/>
      <c r="AF1275" s="167"/>
      <c r="AG1275" s="168"/>
      <c r="AH1275" s="168"/>
      <c r="AI1275" s="5"/>
    </row>
    <row r="1276" spans="9:35" x14ac:dyDescent="0.2"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168"/>
      <c r="AF1276" s="167"/>
      <c r="AG1276" s="168"/>
      <c r="AH1276" s="168"/>
      <c r="AI1276" s="5"/>
    </row>
    <row r="1277" spans="9:35" x14ac:dyDescent="0.2"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168"/>
      <c r="AF1277" s="167"/>
      <c r="AG1277" s="168"/>
      <c r="AH1277" s="168"/>
      <c r="AI1277" s="5"/>
    </row>
    <row r="1278" spans="9:35" x14ac:dyDescent="0.2"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168"/>
      <c r="AF1278" s="167"/>
      <c r="AG1278" s="168"/>
      <c r="AH1278" s="168"/>
      <c r="AI1278" s="5"/>
    </row>
    <row r="1279" spans="9:35" x14ac:dyDescent="0.2"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168"/>
      <c r="AF1279" s="167"/>
      <c r="AG1279" s="168"/>
      <c r="AH1279" s="168"/>
      <c r="AI1279" s="5"/>
    </row>
    <row r="1280" spans="9:35" x14ac:dyDescent="0.2"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168"/>
      <c r="AF1280" s="167"/>
      <c r="AG1280" s="168"/>
      <c r="AH1280" s="168"/>
      <c r="AI1280" s="5"/>
    </row>
    <row r="1281" spans="9:35" x14ac:dyDescent="0.2"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168"/>
      <c r="AF1281" s="167"/>
      <c r="AG1281" s="168"/>
      <c r="AH1281" s="168"/>
      <c r="AI1281" s="5"/>
    </row>
    <row r="1282" spans="9:35" x14ac:dyDescent="0.2"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168"/>
      <c r="AF1282" s="167"/>
      <c r="AG1282" s="168"/>
      <c r="AH1282" s="168"/>
      <c r="AI1282" s="5"/>
    </row>
    <row r="1283" spans="9:35" x14ac:dyDescent="0.2"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168"/>
      <c r="AF1283" s="167"/>
      <c r="AG1283" s="168"/>
      <c r="AH1283" s="168"/>
      <c r="AI1283" s="5"/>
    </row>
    <row r="1284" spans="9:35" x14ac:dyDescent="0.2"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168"/>
      <c r="AF1284" s="167"/>
      <c r="AG1284" s="168"/>
      <c r="AH1284" s="168"/>
      <c r="AI1284" s="5"/>
    </row>
    <row r="1285" spans="9:35" x14ac:dyDescent="0.2"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168"/>
      <c r="AF1285" s="167"/>
      <c r="AG1285" s="168"/>
      <c r="AH1285" s="168"/>
      <c r="AI1285" s="5"/>
    </row>
    <row r="1286" spans="9:35" x14ac:dyDescent="0.2"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168"/>
      <c r="AF1286" s="167"/>
      <c r="AG1286" s="168"/>
      <c r="AH1286" s="168"/>
      <c r="AI1286" s="5"/>
    </row>
    <row r="1287" spans="9:35" x14ac:dyDescent="0.2"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168"/>
      <c r="AF1287" s="167"/>
      <c r="AG1287" s="168"/>
      <c r="AH1287" s="168"/>
      <c r="AI1287" s="5"/>
    </row>
    <row r="1288" spans="9:35" x14ac:dyDescent="0.2"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168"/>
      <c r="AF1288" s="167"/>
      <c r="AG1288" s="168"/>
      <c r="AH1288" s="168"/>
      <c r="AI1288" s="5"/>
    </row>
    <row r="1289" spans="9:35" x14ac:dyDescent="0.2"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168"/>
      <c r="AF1289" s="167"/>
      <c r="AG1289" s="168"/>
      <c r="AH1289" s="168"/>
      <c r="AI1289" s="5"/>
    </row>
    <row r="1290" spans="9:35" x14ac:dyDescent="0.2"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168"/>
      <c r="AF1290" s="167"/>
      <c r="AG1290" s="168"/>
      <c r="AH1290" s="168"/>
      <c r="AI1290" s="5"/>
    </row>
    <row r="1291" spans="9:35" x14ac:dyDescent="0.2"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168"/>
      <c r="AF1291" s="167"/>
      <c r="AG1291" s="168"/>
      <c r="AH1291" s="168"/>
      <c r="AI1291" s="5"/>
    </row>
    <row r="1292" spans="9:35" x14ac:dyDescent="0.2"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168"/>
      <c r="AF1292" s="167"/>
      <c r="AG1292" s="168"/>
      <c r="AH1292" s="168"/>
      <c r="AI1292" s="5"/>
    </row>
    <row r="1293" spans="9:35" x14ac:dyDescent="0.2"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168"/>
      <c r="AF1293" s="167"/>
      <c r="AG1293" s="168"/>
      <c r="AH1293" s="168"/>
      <c r="AI1293" s="5"/>
    </row>
    <row r="1294" spans="9:35" x14ac:dyDescent="0.2"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168"/>
      <c r="AF1294" s="167"/>
      <c r="AG1294" s="168"/>
      <c r="AH1294" s="168"/>
      <c r="AI1294" s="5"/>
    </row>
    <row r="1295" spans="9:35" x14ac:dyDescent="0.2"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168"/>
      <c r="AF1295" s="167"/>
      <c r="AG1295" s="168"/>
      <c r="AH1295" s="168"/>
      <c r="AI1295" s="5"/>
    </row>
    <row r="1296" spans="9:35" x14ac:dyDescent="0.2"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168"/>
      <c r="AF1296" s="167"/>
      <c r="AG1296" s="168"/>
      <c r="AH1296" s="168"/>
      <c r="AI1296" s="5"/>
    </row>
    <row r="1297" spans="9:35" x14ac:dyDescent="0.2"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168"/>
      <c r="AF1297" s="167"/>
      <c r="AG1297" s="168"/>
      <c r="AH1297" s="168"/>
      <c r="AI1297" s="5"/>
    </row>
    <row r="1298" spans="9:35" x14ac:dyDescent="0.2"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168"/>
      <c r="AF1298" s="167"/>
      <c r="AG1298" s="168"/>
      <c r="AH1298" s="168"/>
      <c r="AI1298" s="5"/>
    </row>
    <row r="1299" spans="9:35" x14ac:dyDescent="0.2"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168"/>
      <c r="AF1299" s="167"/>
      <c r="AG1299" s="168"/>
      <c r="AH1299" s="168"/>
      <c r="AI1299" s="5"/>
    </row>
    <row r="1300" spans="9:35" x14ac:dyDescent="0.2"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168"/>
      <c r="AF1300" s="167"/>
      <c r="AG1300" s="168"/>
      <c r="AH1300" s="168"/>
      <c r="AI1300" s="5"/>
    </row>
    <row r="1301" spans="9:35" x14ac:dyDescent="0.2"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168"/>
      <c r="AF1301" s="167"/>
      <c r="AG1301" s="168"/>
      <c r="AH1301" s="168"/>
      <c r="AI1301" s="5"/>
    </row>
    <row r="1302" spans="9:35" x14ac:dyDescent="0.2"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168"/>
      <c r="AF1302" s="167"/>
      <c r="AG1302" s="168"/>
      <c r="AH1302" s="168"/>
      <c r="AI1302" s="5"/>
    </row>
    <row r="1303" spans="9:35" x14ac:dyDescent="0.2"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168"/>
      <c r="AF1303" s="167"/>
      <c r="AG1303" s="168"/>
      <c r="AH1303" s="168"/>
      <c r="AI1303" s="5"/>
    </row>
    <row r="1304" spans="9:35" x14ac:dyDescent="0.2"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168"/>
      <c r="AF1304" s="167"/>
      <c r="AG1304" s="168"/>
      <c r="AH1304" s="168"/>
      <c r="AI1304" s="5"/>
    </row>
    <row r="1305" spans="9:35" x14ac:dyDescent="0.2"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168"/>
      <c r="AF1305" s="167"/>
      <c r="AG1305" s="168"/>
      <c r="AH1305" s="168"/>
      <c r="AI1305" s="5"/>
    </row>
    <row r="1306" spans="9:35" x14ac:dyDescent="0.2"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168"/>
      <c r="AF1306" s="167"/>
      <c r="AG1306" s="168"/>
      <c r="AH1306" s="168"/>
      <c r="AI1306" s="5"/>
    </row>
    <row r="1307" spans="9:35" x14ac:dyDescent="0.2"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168"/>
      <c r="AF1307" s="167"/>
      <c r="AG1307" s="168"/>
      <c r="AH1307" s="168"/>
      <c r="AI1307" s="5"/>
    </row>
    <row r="1308" spans="9:35" x14ac:dyDescent="0.2"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168"/>
      <c r="AF1308" s="167"/>
      <c r="AG1308" s="168"/>
      <c r="AH1308" s="168"/>
      <c r="AI1308" s="5"/>
    </row>
    <row r="1309" spans="9:35" x14ac:dyDescent="0.2"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168"/>
      <c r="AF1309" s="167"/>
      <c r="AG1309" s="168"/>
      <c r="AH1309" s="168"/>
      <c r="AI1309" s="5"/>
    </row>
    <row r="1310" spans="9:35" x14ac:dyDescent="0.2"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168"/>
      <c r="AF1310" s="167"/>
      <c r="AG1310" s="168"/>
      <c r="AH1310" s="168"/>
      <c r="AI1310" s="5"/>
    </row>
    <row r="1311" spans="9:35" x14ac:dyDescent="0.2"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168"/>
      <c r="AF1311" s="167"/>
      <c r="AG1311" s="168"/>
      <c r="AH1311" s="168"/>
      <c r="AI1311" s="5"/>
    </row>
    <row r="1312" spans="9:35" x14ac:dyDescent="0.2"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168"/>
      <c r="AF1312" s="167"/>
      <c r="AG1312" s="168"/>
      <c r="AH1312" s="168"/>
      <c r="AI1312" s="5"/>
    </row>
    <row r="1313" spans="9:35" x14ac:dyDescent="0.2"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168"/>
      <c r="AF1313" s="167"/>
      <c r="AG1313" s="168"/>
      <c r="AH1313" s="168"/>
      <c r="AI1313" s="5"/>
    </row>
    <row r="1314" spans="9:35" x14ac:dyDescent="0.2"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168"/>
      <c r="AF1314" s="167"/>
      <c r="AG1314" s="168"/>
      <c r="AH1314" s="168"/>
      <c r="AI1314" s="5"/>
    </row>
    <row r="1315" spans="9:35" x14ac:dyDescent="0.2"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168"/>
      <c r="AF1315" s="167"/>
      <c r="AG1315" s="168"/>
      <c r="AH1315" s="168"/>
      <c r="AI1315" s="5"/>
    </row>
    <row r="1316" spans="9:35" x14ac:dyDescent="0.2"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168"/>
      <c r="AF1316" s="167"/>
      <c r="AG1316" s="168"/>
      <c r="AH1316" s="168"/>
      <c r="AI1316" s="5"/>
    </row>
    <row r="1317" spans="9:35" x14ac:dyDescent="0.2"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168"/>
      <c r="AF1317" s="167"/>
      <c r="AG1317" s="168"/>
      <c r="AH1317" s="168"/>
      <c r="AI1317" s="5"/>
    </row>
    <row r="1318" spans="9:35" x14ac:dyDescent="0.2"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168"/>
      <c r="AF1318" s="167"/>
      <c r="AG1318" s="168"/>
      <c r="AH1318" s="168"/>
      <c r="AI1318" s="5"/>
    </row>
    <row r="1319" spans="9:35" x14ac:dyDescent="0.2"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168"/>
      <c r="AF1319" s="167"/>
      <c r="AG1319" s="168"/>
      <c r="AH1319" s="168"/>
      <c r="AI1319" s="5"/>
    </row>
    <row r="1320" spans="9:35" x14ac:dyDescent="0.2"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168"/>
      <c r="AF1320" s="167"/>
      <c r="AG1320" s="168"/>
      <c r="AH1320" s="168"/>
      <c r="AI1320" s="5"/>
    </row>
    <row r="1321" spans="9:35" x14ac:dyDescent="0.2"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168"/>
      <c r="AF1321" s="167"/>
      <c r="AG1321" s="168"/>
      <c r="AH1321" s="168"/>
      <c r="AI1321" s="5"/>
    </row>
    <row r="1322" spans="9:35" x14ac:dyDescent="0.2"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168"/>
      <c r="AF1322" s="167"/>
      <c r="AG1322" s="168"/>
      <c r="AH1322" s="168"/>
      <c r="AI1322" s="5"/>
    </row>
    <row r="1323" spans="9:35" x14ac:dyDescent="0.2"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168"/>
      <c r="AF1323" s="167"/>
      <c r="AG1323" s="168"/>
      <c r="AH1323" s="168"/>
      <c r="AI1323" s="5"/>
    </row>
    <row r="1324" spans="9:35" x14ac:dyDescent="0.2"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168"/>
      <c r="AF1324" s="167"/>
      <c r="AG1324" s="168"/>
      <c r="AH1324" s="168"/>
      <c r="AI1324" s="5"/>
    </row>
    <row r="1325" spans="9:35" x14ac:dyDescent="0.2"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168"/>
      <c r="AF1325" s="167"/>
      <c r="AG1325" s="168"/>
      <c r="AH1325" s="168"/>
      <c r="AI1325" s="5"/>
    </row>
    <row r="1326" spans="9:35" x14ac:dyDescent="0.2"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168"/>
      <c r="AF1326" s="167"/>
      <c r="AG1326" s="168"/>
      <c r="AH1326" s="168"/>
      <c r="AI1326" s="5"/>
    </row>
    <row r="1327" spans="9:35" x14ac:dyDescent="0.2"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168"/>
      <c r="AF1327" s="167"/>
      <c r="AG1327" s="168"/>
      <c r="AH1327" s="168"/>
      <c r="AI1327" s="5"/>
    </row>
    <row r="1328" spans="9:35" x14ac:dyDescent="0.2"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168"/>
      <c r="AF1328" s="167"/>
      <c r="AG1328" s="168"/>
      <c r="AH1328" s="168"/>
      <c r="AI1328" s="5"/>
    </row>
    <row r="1329" spans="9:35" x14ac:dyDescent="0.2"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168"/>
      <c r="AF1329" s="167"/>
      <c r="AG1329" s="168"/>
      <c r="AH1329" s="168"/>
      <c r="AI1329" s="5"/>
    </row>
    <row r="1330" spans="9:35" x14ac:dyDescent="0.2"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168"/>
      <c r="AF1330" s="167"/>
      <c r="AG1330" s="168"/>
      <c r="AH1330" s="168"/>
      <c r="AI1330" s="5"/>
    </row>
    <row r="1331" spans="9:35" x14ac:dyDescent="0.2"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168"/>
      <c r="AF1331" s="167"/>
      <c r="AG1331" s="168"/>
      <c r="AH1331" s="168"/>
      <c r="AI1331" s="5"/>
    </row>
    <row r="1332" spans="9:35" x14ac:dyDescent="0.2"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168"/>
      <c r="AF1332" s="167"/>
      <c r="AG1332" s="168"/>
      <c r="AH1332" s="168"/>
      <c r="AI1332" s="5"/>
    </row>
    <row r="1333" spans="9:35" x14ac:dyDescent="0.2"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168"/>
      <c r="AF1333" s="167"/>
      <c r="AG1333" s="168"/>
      <c r="AH1333" s="168"/>
      <c r="AI1333" s="5"/>
    </row>
    <row r="1334" spans="9:35" x14ac:dyDescent="0.2"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168"/>
      <c r="AF1334" s="167"/>
      <c r="AG1334" s="168"/>
      <c r="AH1334" s="168"/>
      <c r="AI1334" s="5"/>
    </row>
    <row r="1335" spans="9:35" x14ac:dyDescent="0.2"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168"/>
      <c r="AF1335" s="167"/>
      <c r="AG1335" s="168"/>
      <c r="AH1335" s="168"/>
      <c r="AI1335" s="5"/>
    </row>
    <row r="1336" spans="9:35" x14ac:dyDescent="0.2"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168"/>
      <c r="AF1336" s="167"/>
      <c r="AG1336" s="168"/>
      <c r="AH1336" s="168"/>
      <c r="AI1336" s="5"/>
    </row>
    <row r="1337" spans="9:35" x14ac:dyDescent="0.2"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168"/>
      <c r="AF1337" s="167"/>
      <c r="AG1337" s="168"/>
      <c r="AH1337" s="168"/>
      <c r="AI1337" s="5"/>
    </row>
    <row r="1338" spans="9:35" x14ac:dyDescent="0.2"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168"/>
      <c r="AF1338" s="167"/>
      <c r="AG1338" s="168"/>
      <c r="AH1338" s="168"/>
      <c r="AI1338" s="5"/>
    </row>
    <row r="1339" spans="9:35" x14ac:dyDescent="0.2"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168"/>
      <c r="AF1339" s="167"/>
      <c r="AG1339" s="168"/>
      <c r="AH1339" s="168"/>
      <c r="AI1339" s="5"/>
    </row>
    <row r="1340" spans="9:35" x14ac:dyDescent="0.2"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168"/>
      <c r="AF1340" s="167"/>
      <c r="AG1340" s="168"/>
      <c r="AH1340" s="168"/>
      <c r="AI1340" s="5"/>
    </row>
    <row r="1341" spans="9:35" x14ac:dyDescent="0.2"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168"/>
      <c r="AF1341" s="167"/>
      <c r="AG1341" s="168"/>
      <c r="AH1341" s="168"/>
      <c r="AI1341" s="5"/>
    </row>
    <row r="1342" spans="9:35" x14ac:dyDescent="0.2"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168"/>
      <c r="AF1342" s="167"/>
      <c r="AG1342" s="168"/>
      <c r="AH1342" s="168"/>
      <c r="AI1342" s="5"/>
    </row>
    <row r="1343" spans="9:35" x14ac:dyDescent="0.2"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168"/>
      <c r="AF1343" s="167"/>
      <c r="AG1343" s="168"/>
      <c r="AH1343" s="168"/>
      <c r="AI1343" s="5"/>
    </row>
    <row r="1344" spans="9:35" x14ac:dyDescent="0.2"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168"/>
      <c r="AF1344" s="167"/>
      <c r="AG1344" s="168"/>
      <c r="AH1344" s="168"/>
      <c r="AI1344" s="5"/>
    </row>
    <row r="1345" spans="9:35" x14ac:dyDescent="0.2"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168"/>
      <c r="AF1345" s="167"/>
      <c r="AG1345" s="168"/>
      <c r="AH1345" s="168"/>
      <c r="AI1345" s="5"/>
    </row>
    <row r="1346" spans="9:35" x14ac:dyDescent="0.2"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168"/>
      <c r="AF1346" s="167"/>
      <c r="AG1346" s="168"/>
      <c r="AH1346" s="168"/>
      <c r="AI1346" s="5"/>
    </row>
    <row r="1347" spans="9:35" x14ac:dyDescent="0.2"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168"/>
      <c r="AF1347" s="167"/>
      <c r="AG1347" s="168"/>
      <c r="AH1347" s="168"/>
      <c r="AI1347" s="5"/>
    </row>
    <row r="1348" spans="9:35" x14ac:dyDescent="0.2"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168"/>
      <c r="AF1348" s="167"/>
      <c r="AG1348" s="168"/>
      <c r="AH1348" s="168"/>
      <c r="AI1348" s="5"/>
    </row>
    <row r="1349" spans="9:35" x14ac:dyDescent="0.2"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168"/>
      <c r="AF1349" s="167"/>
      <c r="AG1349" s="168"/>
      <c r="AH1349" s="168"/>
      <c r="AI1349" s="5"/>
    </row>
    <row r="1350" spans="9:35" x14ac:dyDescent="0.2"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168"/>
      <c r="AF1350" s="167"/>
      <c r="AG1350" s="168"/>
      <c r="AH1350" s="168"/>
      <c r="AI1350" s="5"/>
    </row>
    <row r="1351" spans="9:35" x14ac:dyDescent="0.2"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168"/>
      <c r="AF1351" s="167"/>
      <c r="AG1351" s="168"/>
      <c r="AH1351" s="168"/>
      <c r="AI1351" s="5"/>
    </row>
    <row r="1352" spans="9:35" x14ac:dyDescent="0.2"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168"/>
      <c r="AF1352" s="167"/>
      <c r="AG1352" s="168"/>
      <c r="AH1352" s="168"/>
      <c r="AI1352" s="5"/>
    </row>
    <row r="1353" spans="9:35" x14ac:dyDescent="0.2"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168"/>
      <c r="AF1353" s="167"/>
      <c r="AG1353" s="168"/>
      <c r="AH1353" s="168"/>
      <c r="AI1353" s="5"/>
    </row>
    <row r="1354" spans="9:35" x14ac:dyDescent="0.2"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168"/>
      <c r="AF1354" s="167"/>
      <c r="AG1354" s="168"/>
      <c r="AH1354" s="168"/>
      <c r="AI1354" s="5"/>
    </row>
    <row r="1355" spans="9:35" x14ac:dyDescent="0.2"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168"/>
      <c r="AF1355" s="167"/>
      <c r="AG1355" s="168"/>
      <c r="AH1355" s="168"/>
      <c r="AI1355" s="5"/>
    </row>
    <row r="1356" spans="9:35" x14ac:dyDescent="0.2"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168"/>
      <c r="AF1356" s="167"/>
      <c r="AG1356" s="168"/>
      <c r="AH1356" s="168"/>
      <c r="AI1356" s="5"/>
    </row>
    <row r="1357" spans="9:35" x14ac:dyDescent="0.2"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168"/>
      <c r="AF1357" s="167"/>
      <c r="AG1357" s="168"/>
      <c r="AH1357" s="168"/>
      <c r="AI1357" s="5"/>
    </row>
    <row r="1358" spans="9:35" x14ac:dyDescent="0.2"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168"/>
      <c r="AF1358" s="167"/>
      <c r="AG1358" s="168"/>
      <c r="AH1358" s="168"/>
      <c r="AI1358" s="5"/>
    </row>
    <row r="1359" spans="9:35" x14ac:dyDescent="0.2"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168"/>
      <c r="AF1359" s="167"/>
      <c r="AG1359" s="168"/>
      <c r="AH1359" s="168"/>
      <c r="AI1359" s="5"/>
    </row>
    <row r="1360" spans="9:35" x14ac:dyDescent="0.2"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168"/>
      <c r="AF1360" s="167"/>
      <c r="AG1360" s="168"/>
      <c r="AH1360" s="168"/>
      <c r="AI1360" s="5"/>
    </row>
    <row r="1361" spans="9:35" x14ac:dyDescent="0.2"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168"/>
      <c r="AF1361" s="167"/>
      <c r="AG1361" s="168"/>
      <c r="AH1361" s="168"/>
      <c r="AI1361" s="5"/>
    </row>
    <row r="1362" spans="9:35" x14ac:dyDescent="0.2"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168"/>
      <c r="AF1362" s="167"/>
      <c r="AG1362" s="168"/>
      <c r="AH1362" s="168"/>
      <c r="AI1362" s="5"/>
    </row>
    <row r="1363" spans="9:35" x14ac:dyDescent="0.2"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168"/>
      <c r="AF1363" s="167"/>
      <c r="AG1363" s="168"/>
      <c r="AH1363" s="168"/>
      <c r="AI1363" s="5"/>
    </row>
    <row r="1364" spans="9:35" x14ac:dyDescent="0.2"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168"/>
      <c r="AF1364" s="167"/>
      <c r="AG1364" s="168"/>
      <c r="AH1364" s="168"/>
      <c r="AI1364" s="5"/>
    </row>
    <row r="1365" spans="9:35" x14ac:dyDescent="0.2"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168"/>
      <c r="AF1365" s="167"/>
      <c r="AG1365" s="168"/>
      <c r="AH1365" s="168"/>
      <c r="AI1365" s="5"/>
    </row>
    <row r="1366" spans="9:35" x14ac:dyDescent="0.2"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168"/>
      <c r="AF1366" s="167"/>
      <c r="AG1366" s="168"/>
      <c r="AH1366" s="168"/>
      <c r="AI1366" s="5"/>
    </row>
    <row r="1367" spans="9:35" x14ac:dyDescent="0.2"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168"/>
      <c r="AF1367" s="167"/>
      <c r="AG1367" s="168"/>
      <c r="AH1367" s="168"/>
      <c r="AI1367" s="5"/>
    </row>
    <row r="1368" spans="9:35" x14ac:dyDescent="0.2"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168"/>
      <c r="AF1368" s="167"/>
      <c r="AG1368" s="168"/>
      <c r="AH1368" s="168"/>
      <c r="AI1368" s="5"/>
    </row>
    <row r="1369" spans="9:35" x14ac:dyDescent="0.2"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168"/>
      <c r="AF1369" s="167"/>
      <c r="AG1369" s="168"/>
      <c r="AH1369" s="168"/>
      <c r="AI1369" s="5"/>
    </row>
    <row r="1370" spans="9:35" x14ac:dyDescent="0.2"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168"/>
      <c r="AF1370" s="167"/>
      <c r="AG1370" s="168"/>
      <c r="AH1370" s="168"/>
      <c r="AI1370" s="5"/>
    </row>
    <row r="1371" spans="9:35" x14ac:dyDescent="0.2"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168"/>
      <c r="AF1371" s="167"/>
      <c r="AG1371" s="168"/>
      <c r="AH1371" s="168"/>
      <c r="AI1371" s="5"/>
    </row>
    <row r="1372" spans="9:35" x14ac:dyDescent="0.2"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168"/>
      <c r="AF1372" s="167"/>
      <c r="AG1372" s="168"/>
      <c r="AH1372" s="168"/>
      <c r="AI1372" s="5"/>
    </row>
    <row r="1373" spans="9:35" x14ac:dyDescent="0.2"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168"/>
      <c r="AF1373" s="167"/>
      <c r="AG1373" s="168"/>
      <c r="AH1373" s="168"/>
      <c r="AI1373" s="5"/>
    </row>
    <row r="1374" spans="9:35" x14ac:dyDescent="0.2"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168"/>
      <c r="AF1374" s="167"/>
      <c r="AG1374" s="168"/>
      <c r="AH1374" s="168"/>
      <c r="AI1374" s="5"/>
    </row>
    <row r="1375" spans="9:35" x14ac:dyDescent="0.2"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168"/>
      <c r="AF1375" s="167"/>
      <c r="AG1375" s="168"/>
      <c r="AH1375" s="168"/>
      <c r="AI1375" s="5"/>
    </row>
    <row r="1376" spans="9:35" x14ac:dyDescent="0.2"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168"/>
      <c r="AF1376" s="167"/>
      <c r="AG1376" s="168"/>
      <c r="AH1376" s="168"/>
      <c r="AI1376" s="5"/>
    </row>
    <row r="1377" spans="9:35" x14ac:dyDescent="0.2"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168"/>
      <c r="AF1377" s="167"/>
      <c r="AG1377" s="168"/>
      <c r="AH1377" s="168"/>
      <c r="AI1377" s="5"/>
    </row>
    <row r="1378" spans="9:35" x14ac:dyDescent="0.2"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168"/>
      <c r="AF1378" s="167"/>
      <c r="AG1378" s="168"/>
      <c r="AH1378" s="168"/>
      <c r="AI1378" s="5"/>
    </row>
    <row r="1379" spans="9:35" x14ac:dyDescent="0.2"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168"/>
      <c r="AF1379" s="167"/>
      <c r="AG1379" s="168"/>
      <c r="AH1379" s="168"/>
      <c r="AI1379" s="5"/>
    </row>
    <row r="1380" spans="9:35" x14ac:dyDescent="0.2"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168"/>
      <c r="AF1380" s="167"/>
      <c r="AG1380" s="168"/>
      <c r="AH1380" s="168"/>
      <c r="AI1380" s="5"/>
    </row>
    <row r="1381" spans="9:35" x14ac:dyDescent="0.2"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168"/>
      <c r="AF1381" s="167"/>
      <c r="AG1381" s="168"/>
      <c r="AH1381" s="168"/>
      <c r="AI1381" s="5"/>
    </row>
    <row r="1382" spans="9:35" x14ac:dyDescent="0.2"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168"/>
      <c r="AF1382" s="167"/>
      <c r="AG1382" s="168"/>
      <c r="AH1382" s="168"/>
      <c r="AI1382" s="5"/>
    </row>
    <row r="1383" spans="9:35" x14ac:dyDescent="0.2"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168"/>
      <c r="AF1383" s="167"/>
      <c r="AG1383" s="168"/>
      <c r="AH1383" s="168"/>
      <c r="AI1383" s="5"/>
    </row>
    <row r="1384" spans="9:35" x14ac:dyDescent="0.2"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168"/>
      <c r="AF1384" s="167"/>
      <c r="AG1384" s="168"/>
      <c r="AH1384" s="168"/>
      <c r="AI1384" s="5"/>
    </row>
    <row r="1385" spans="9:35" x14ac:dyDescent="0.2"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168"/>
      <c r="AF1385" s="167"/>
      <c r="AG1385" s="168"/>
      <c r="AH1385" s="168"/>
      <c r="AI1385" s="5"/>
    </row>
    <row r="1386" spans="9:35" x14ac:dyDescent="0.2"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168"/>
      <c r="AF1386" s="167"/>
      <c r="AG1386" s="168"/>
      <c r="AH1386" s="168"/>
      <c r="AI1386" s="5"/>
    </row>
    <row r="1387" spans="9:35" x14ac:dyDescent="0.2"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168"/>
      <c r="AF1387" s="167"/>
      <c r="AG1387" s="168"/>
      <c r="AH1387" s="168"/>
      <c r="AI1387" s="5"/>
    </row>
    <row r="1388" spans="9:35" x14ac:dyDescent="0.2"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168"/>
      <c r="AF1388" s="167"/>
      <c r="AG1388" s="168"/>
      <c r="AH1388" s="168"/>
      <c r="AI1388" s="5"/>
    </row>
    <row r="1389" spans="9:35" x14ac:dyDescent="0.2"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168"/>
      <c r="AF1389" s="167"/>
      <c r="AG1389" s="168"/>
      <c r="AH1389" s="168"/>
      <c r="AI1389" s="5"/>
    </row>
    <row r="1390" spans="9:35" x14ac:dyDescent="0.2"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168"/>
      <c r="AF1390" s="167"/>
      <c r="AG1390" s="168"/>
      <c r="AH1390" s="168"/>
      <c r="AI1390" s="5"/>
    </row>
    <row r="1391" spans="9:35" x14ac:dyDescent="0.2"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168"/>
      <c r="AF1391" s="167"/>
      <c r="AG1391" s="168"/>
      <c r="AH1391" s="168"/>
      <c r="AI1391" s="5"/>
    </row>
    <row r="1392" spans="9:35" x14ac:dyDescent="0.2"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168"/>
      <c r="AF1392" s="167"/>
      <c r="AG1392" s="168"/>
      <c r="AH1392" s="168"/>
      <c r="AI1392" s="5"/>
    </row>
    <row r="1393" spans="9:35" x14ac:dyDescent="0.2"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168"/>
      <c r="AF1393" s="167"/>
      <c r="AG1393" s="168"/>
      <c r="AH1393" s="168"/>
      <c r="AI1393" s="5"/>
    </row>
    <row r="1394" spans="9:35" x14ac:dyDescent="0.2"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168"/>
      <c r="AF1394" s="167"/>
      <c r="AG1394" s="168"/>
      <c r="AH1394" s="168"/>
      <c r="AI1394" s="5"/>
    </row>
    <row r="1395" spans="9:35" x14ac:dyDescent="0.2"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168"/>
      <c r="AF1395" s="167"/>
      <c r="AG1395" s="168"/>
      <c r="AH1395" s="168"/>
      <c r="AI1395" s="5"/>
    </row>
    <row r="1396" spans="9:35" x14ac:dyDescent="0.2"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168"/>
      <c r="AF1396" s="167"/>
      <c r="AG1396" s="168"/>
      <c r="AH1396" s="168"/>
      <c r="AI1396" s="5"/>
    </row>
    <row r="1397" spans="9:35" x14ac:dyDescent="0.2"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168"/>
      <c r="AF1397" s="167"/>
      <c r="AG1397" s="168"/>
      <c r="AH1397" s="168"/>
      <c r="AI1397" s="5"/>
    </row>
    <row r="1398" spans="9:35" x14ac:dyDescent="0.2"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168"/>
      <c r="AF1398" s="167"/>
      <c r="AG1398" s="168"/>
      <c r="AH1398" s="168"/>
      <c r="AI1398" s="5"/>
    </row>
    <row r="1399" spans="9:35" x14ac:dyDescent="0.2"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168"/>
      <c r="AF1399" s="167"/>
      <c r="AG1399" s="168"/>
      <c r="AH1399" s="168"/>
      <c r="AI1399" s="5"/>
    </row>
    <row r="1400" spans="9:35" x14ac:dyDescent="0.2"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168"/>
      <c r="AF1400" s="167"/>
      <c r="AG1400" s="168"/>
      <c r="AH1400" s="168"/>
      <c r="AI1400" s="5"/>
    </row>
    <row r="1401" spans="9:35" x14ac:dyDescent="0.2"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168"/>
      <c r="AF1401" s="167"/>
      <c r="AG1401" s="168"/>
      <c r="AH1401" s="168"/>
      <c r="AI1401" s="5"/>
    </row>
    <row r="1402" spans="9:35" x14ac:dyDescent="0.2"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168"/>
      <c r="AF1402" s="167"/>
      <c r="AG1402" s="168"/>
      <c r="AH1402" s="168"/>
      <c r="AI1402" s="5"/>
    </row>
    <row r="1403" spans="9:35" x14ac:dyDescent="0.2"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168"/>
      <c r="AF1403" s="167"/>
      <c r="AG1403" s="168"/>
      <c r="AH1403" s="168"/>
      <c r="AI1403" s="5"/>
    </row>
    <row r="1404" spans="9:35" x14ac:dyDescent="0.2"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168"/>
      <c r="AF1404" s="167"/>
      <c r="AG1404" s="168"/>
      <c r="AH1404" s="168"/>
      <c r="AI1404" s="5"/>
    </row>
    <row r="1405" spans="9:35" x14ac:dyDescent="0.2"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168"/>
      <c r="AF1405" s="167"/>
      <c r="AG1405" s="168"/>
      <c r="AH1405" s="168"/>
      <c r="AI1405" s="5"/>
    </row>
    <row r="1406" spans="9:35" x14ac:dyDescent="0.2"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168"/>
      <c r="AF1406" s="167"/>
      <c r="AG1406" s="168"/>
      <c r="AH1406" s="168"/>
      <c r="AI1406" s="5"/>
    </row>
    <row r="1407" spans="9:35" x14ac:dyDescent="0.2"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168"/>
      <c r="AF1407" s="167"/>
      <c r="AG1407" s="168"/>
      <c r="AH1407" s="168"/>
      <c r="AI1407" s="5"/>
    </row>
    <row r="1408" spans="9:35" x14ac:dyDescent="0.2"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168"/>
      <c r="AF1408" s="167"/>
      <c r="AG1408" s="168"/>
      <c r="AH1408" s="168"/>
      <c r="AI1408" s="5"/>
    </row>
    <row r="1409" spans="9:35" x14ac:dyDescent="0.2"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168"/>
      <c r="AF1409" s="167"/>
      <c r="AG1409" s="168"/>
      <c r="AH1409" s="168"/>
      <c r="AI1409" s="5"/>
    </row>
    <row r="1410" spans="9:35" x14ac:dyDescent="0.2"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168"/>
      <c r="AF1410" s="167"/>
      <c r="AG1410" s="168"/>
      <c r="AH1410" s="168"/>
      <c r="AI1410" s="5"/>
    </row>
    <row r="1411" spans="9:35" x14ac:dyDescent="0.2"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168"/>
      <c r="AF1411" s="167"/>
      <c r="AG1411" s="168"/>
      <c r="AH1411" s="168"/>
      <c r="AI1411" s="5"/>
    </row>
    <row r="1412" spans="9:35" x14ac:dyDescent="0.2"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168"/>
      <c r="AF1412" s="167"/>
      <c r="AG1412" s="168"/>
      <c r="AH1412" s="168"/>
      <c r="AI1412" s="5"/>
    </row>
    <row r="1413" spans="9:35" x14ac:dyDescent="0.2"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168"/>
      <c r="AF1413" s="167"/>
      <c r="AG1413" s="168"/>
      <c r="AH1413" s="168"/>
      <c r="AI1413" s="5"/>
    </row>
    <row r="1414" spans="9:35" x14ac:dyDescent="0.2"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168"/>
      <c r="AF1414" s="167"/>
      <c r="AG1414" s="168"/>
      <c r="AH1414" s="168"/>
      <c r="AI1414" s="5"/>
    </row>
    <row r="1415" spans="9:35" x14ac:dyDescent="0.2"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168"/>
      <c r="AF1415" s="167"/>
      <c r="AG1415" s="168"/>
      <c r="AH1415" s="168"/>
      <c r="AI1415" s="5"/>
    </row>
    <row r="1416" spans="9:35" x14ac:dyDescent="0.2"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168"/>
      <c r="AF1416" s="167"/>
      <c r="AG1416" s="168"/>
      <c r="AH1416" s="168"/>
      <c r="AI1416" s="5"/>
    </row>
    <row r="1417" spans="9:35" x14ac:dyDescent="0.2"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168"/>
      <c r="AF1417" s="167"/>
      <c r="AG1417" s="168"/>
      <c r="AH1417" s="168"/>
      <c r="AI1417" s="5"/>
    </row>
    <row r="1418" spans="9:35" x14ac:dyDescent="0.2"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168"/>
      <c r="AF1418" s="167"/>
      <c r="AG1418" s="168"/>
      <c r="AH1418" s="168"/>
      <c r="AI1418" s="5"/>
    </row>
    <row r="1419" spans="9:35" x14ac:dyDescent="0.2"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168"/>
      <c r="AF1419" s="167"/>
      <c r="AG1419" s="168"/>
      <c r="AH1419" s="168"/>
      <c r="AI1419" s="5"/>
    </row>
    <row r="1420" spans="9:35" x14ac:dyDescent="0.2"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168"/>
      <c r="AF1420" s="167"/>
      <c r="AG1420" s="168"/>
      <c r="AH1420" s="168"/>
      <c r="AI1420" s="5"/>
    </row>
    <row r="1421" spans="9:35" x14ac:dyDescent="0.2"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168"/>
      <c r="AF1421" s="167"/>
      <c r="AG1421" s="168"/>
      <c r="AH1421" s="168"/>
      <c r="AI1421" s="5"/>
    </row>
    <row r="1422" spans="9:35" x14ac:dyDescent="0.2"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168"/>
      <c r="AF1422" s="167"/>
      <c r="AG1422" s="168"/>
      <c r="AH1422" s="168"/>
      <c r="AI1422" s="5"/>
    </row>
    <row r="1423" spans="9:35" x14ac:dyDescent="0.2"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168"/>
      <c r="AF1423" s="167"/>
      <c r="AG1423" s="168"/>
      <c r="AH1423" s="168"/>
      <c r="AI1423" s="5"/>
    </row>
    <row r="1424" spans="9:35" x14ac:dyDescent="0.2"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168"/>
      <c r="AF1424" s="167"/>
      <c r="AG1424" s="168"/>
      <c r="AH1424" s="168"/>
      <c r="AI1424" s="5"/>
    </row>
    <row r="1425" spans="9:35" x14ac:dyDescent="0.2"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168"/>
      <c r="AF1425" s="167"/>
      <c r="AG1425" s="168"/>
      <c r="AH1425" s="168"/>
      <c r="AI1425" s="5"/>
    </row>
    <row r="1426" spans="9:35" x14ac:dyDescent="0.2"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168"/>
      <c r="AF1426" s="167"/>
      <c r="AG1426" s="168"/>
      <c r="AH1426" s="168"/>
      <c r="AI1426" s="5"/>
    </row>
    <row r="1427" spans="9:35" x14ac:dyDescent="0.2"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168"/>
      <c r="AF1427" s="167"/>
      <c r="AG1427" s="168"/>
      <c r="AH1427" s="168"/>
      <c r="AI1427" s="5"/>
    </row>
    <row r="1428" spans="9:35" x14ac:dyDescent="0.2"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168"/>
      <c r="AF1428" s="167"/>
      <c r="AG1428" s="168"/>
      <c r="AH1428" s="168"/>
      <c r="AI1428" s="5"/>
    </row>
    <row r="1429" spans="9:35" x14ac:dyDescent="0.2"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168"/>
      <c r="AF1429" s="167"/>
      <c r="AG1429" s="168"/>
      <c r="AH1429" s="168"/>
      <c r="AI1429" s="5"/>
    </row>
    <row r="1430" spans="9:35" x14ac:dyDescent="0.2"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168"/>
      <c r="AF1430" s="167"/>
      <c r="AG1430" s="168"/>
      <c r="AH1430" s="168"/>
      <c r="AI1430" s="5"/>
    </row>
    <row r="1431" spans="9:35" x14ac:dyDescent="0.2"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168"/>
      <c r="AF1431" s="167"/>
      <c r="AG1431" s="168"/>
      <c r="AH1431" s="168"/>
      <c r="AI1431" s="5"/>
    </row>
    <row r="1432" spans="9:35" x14ac:dyDescent="0.2"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168"/>
      <c r="AF1432" s="167"/>
      <c r="AG1432" s="168"/>
      <c r="AH1432" s="168"/>
      <c r="AI1432" s="5"/>
    </row>
    <row r="1433" spans="9:35" x14ac:dyDescent="0.2"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168"/>
      <c r="AF1433" s="167"/>
      <c r="AG1433" s="168"/>
      <c r="AH1433" s="168"/>
      <c r="AI1433" s="5"/>
    </row>
    <row r="1434" spans="9:35" x14ac:dyDescent="0.2"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168"/>
      <c r="AF1434" s="167"/>
      <c r="AG1434" s="168"/>
      <c r="AH1434" s="168"/>
      <c r="AI1434" s="5"/>
    </row>
    <row r="1435" spans="9:35" x14ac:dyDescent="0.2"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168"/>
      <c r="AF1435" s="167"/>
      <c r="AG1435" s="168"/>
      <c r="AH1435" s="168"/>
      <c r="AI1435" s="5"/>
    </row>
    <row r="1436" spans="9:35" x14ac:dyDescent="0.2"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168"/>
      <c r="AF1436" s="167"/>
      <c r="AG1436" s="168"/>
      <c r="AH1436" s="168"/>
      <c r="AI1436" s="5"/>
    </row>
    <row r="1437" spans="9:35" x14ac:dyDescent="0.2"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168"/>
      <c r="AF1437" s="167"/>
      <c r="AG1437" s="168"/>
      <c r="AH1437" s="168"/>
      <c r="AI1437" s="5"/>
    </row>
    <row r="1438" spans="9:35" x14ac:dyDescent="0.2"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168"/>
      <c r="AF1438" s="167"/>
      <c r="AG1438" s="168"/>
      <c r="AH1438" s="168"/>
      <c r="AI1438" s="5"/>
    </row>
    <row r="1439" spans="9:35" x14ac:dyDescent="0.2"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168"/>
      <c r="AF1439" s="167"/>
      <c r="AG1439" s="168"/>
      <c r="AH1439" s="168"/>
      <c r="AI1439" s="5"/>
    </row>
    <row r="1440" spans="9:35" x14ac:dyDescent="0.2"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168"/>
      <c r="AF1440" s="167"/>
      <c r="AG1440" s="168"/>
      <c r="AH1440" s="168"/>
      <c r="AI1440" s="5"/>
    </row>
    <row r="1441" spans="9:35" x14ac:dyDescent="0.2"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168"/>
      <c r="AF1441" s="167"/>
      <c r="AG1441" s="168"/>
      <c r="AH1441" s="168"/>
      <c r="AI1441" s="5"/>
    </row>
    <row r="1442" spans="9:35" x14ac:dyDescent="0.2"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168"/>
      <c r="AF1442" s="167"/>
      <c r="AG1442" s="168"/>
      <c r="AH1442" s="168"/>
      <c r="AI1442" s="5"/>
    </row>
    <row r="1443" spans="9:35" x14ac:dyDescent="0.2"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168"/>
      <c r="AF1443" s="167"/>
      <c r="AG1443" s="168"/>
      <c r="AH1443" s="168"/>
      <c r="AI1443" s="5"/>
    </row>
    <row r="1444" spans="9:35" x14ac:dyDescent="0.2"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168"/>
      <c r="AF1444" s="167"/>
      <c r="AG1444" s="168"/>
      <c r="AH1444" s="168"/>
      <c r="AI1444" s="5"/>
    </row>
    <row r="1445" spans="9:35" x14ac:dyDescent="0.2"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168"/>
      <c r="AF1445" s="167"/>
      <c r="AG1445" s="168"/>
      <c r="AH1445" s="168"/>
      <c r="AI1445" s="5"/>
    </row>
    <row r="1446" spans="9:35" x14ac:dyDescent="0.2"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168"/>
      <c r="AF1446" s="167"/>
      <c r="AG1446" s="168"/>
      <c r="AH1446" s="168"/>
      <c r="AI1446" s="5"/>
    </row>
    <row r="1447" spans="9:35" x14ac:dyDescent="0.2"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168"/>
      <c r="AF1447" s="167"/>
      <c r="AG1447" s="168"/>
      <c r="AH1447" s="168"/>
      <c r="AI1447" s="5"/>
    </row>
    <row r="1448" spans="9:35" x14ac:dyDescent="0.2"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168"/>
      <c r="AF1448" s="167"/>
      <c r="AG1448" s="168"/>
      <c r="AH1448" s="168"/>
      <c r="AI1448" s="5"/>
    </row>
    <row r="1449" spans="9:35" x14ac:dyDescent="0.2"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168"/>
      <c r="AF1449" s="167"/>
      <c r="AG1449" s="168"/>
      <c r="AH1449" s="168"/>
      <c r="AI1449" s="5"/>
    </row>
    <row r="1450" spans="9:35" x14ac:dyDescent="0.2"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168"/>
      <c r="AF1450" s="167"/>
      <c r="AG1450" s="168"/>
      <c r="AH1450" s="168"/>
      <c r="AI1450" s="5"/>
    </row>
    <row r="1451" spans="9:35" x14ac:dyDescent="0.2"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168"/>
      <c r="AF1451" s="167"/>
      <c r="AG1451" s="168"/>
      <c r="AH1451" s="168"/>
      <c r="AI1451" s="5"/>
    </row>
    <row r="1452" spans="9:35" x14ac:dyDescent="0.2"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168"/>
      <c r="AF1452" s="167"/>
      <c r="AG1452" s="168"/>
      <c r="AH1452" s="168"/>
      <c r="AI1452" s="5"/>
    </row>
    <row r="1453" spans="9:35" x14ac:dyDescent="0.2"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168"/>
      <c r="AF1453" s="167"/>
      <c r="AG1453" s="168"/>
      <c r="AH1453" s="168"/>
      <c r="AI1453" s="5"/>
    </row>
    <row r="1454" spans="9:35" x14ac:dyDescent="0.2"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168"/>
      <c r="AF1454" s="167"/>
      <c r="AG1454" s="168"/>
      <c r="AH1454" s="168"/>
      <c r="AI1454" s="5"/>
    </row>
    <row r="1455" spans="9:35" x14ac:dyDescent="0.2"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168"/>
      <c r="AF1455" s="167"/>
      <c r="AG1455" s="168"/>
      <c r="AH1455" s="168"/>
      <c r="AI1455" s="5"/>
    </row>
    <row r="1456" spans="9:35" x14ac:dyDescent="0.2"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168"/>
      <c r="AF1456" s="167"/>
      <c r="AG1456" s="168"/>
      <c r="AH1456" s="168"/>
      <c r="AI1456" s="5"/>
    </row>
    <row r="1457" spans="9:35" x14ac:dyDescent="0.2"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168"/>
      <c r="AF1457" s="167"/>
      <c r="AG1457" s="168"/>
      <c r="AH1457" s="168"/>
      <c r="AI1457" s="5"/>
    </row>
    <row r="1458" spans="9:35" x14ac:dyDescent="0.2"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168"/>
      <c r="AF1458" s="167"/>
      <c r="AG1458" s="168"/>
      <c r="AH1458" s="168"/>
      <c r="AI1458" s="5"/>
    </row>
    <row r="1459" spans="9:35" x14ac:dyDescent="0.2"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168"/>
      <c r="AF1459" s="167"/>
      <c r="AG1459" s="168"/>
      <c r="AH1459" s="168"/>
      <c r="AI1459" s="5"/>
    </row>
    <row r="1460" spans="9:35" x14ac:dyDescent="0.2"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168"/>
      <c r="AF1460" s="167"/>
      <c r="AG1460" s="168"/>
      <c r="AH1460" s="168"/>
      <c r="AI1460" s="5"/>
    </row>
    <row r="1461" spans="9:35" x14ac:dyDescent="0.2"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168"/>
      <c r="AF1461" s="167"/>
      <c r="AG1461" s="168"/>
      <c r="AH1461" s="168"/>
      <c r="AI1461" s="5"/>
    </row>
    <row r="1462" spans="9:35" x14ac:dyDescent="0.2"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168"/>
      <c r="AF1462" s="167"/>
      <c r="AG1462" s="168"/>
      <c r="AH1462" s="168"/>
      <c r="AI1462" s="5"/>
    </row>
    <row r="1463" spans="9:35" x14ac:dyDescent="0.2"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168"/>
      <c r="AF1463" s="167"/>
      <c r="AG1463" s="168"/>
      <c r="AH1463" s="168"/>
      <c r="AI1463" s="5"/>
    </row>
    <row r="1464" spans="9:35" x14ac:dyDescent="0.2"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168"/>
      <c r="AF1464" s="167"/>
      <c r="AG1464" s="168"/>
      <c r="AH1464" s="168"/>
      <c r="AI1464" s="5"/>
    </row>
    <row r="1465" spans="9:35" x14ac:dyDescent="0.2"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168"/>
      <c r="AF1465" s="167"/>
      <c r="AG1465" s="168"/>
      <c r="AH1465" s="168"/>
      <c r="AI1465" s="5"/>
    </row>
    <row r="1466" spans="9:35" x14ac:dyDescent="0.2"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168"/>
      <c r="AF1466" s="167"/>
      <c r="AG1466" s="168"/>
      <c r="AH1466" s="168"/>
      <c r="AI1466" s="5"/>
    </row>
    <row r="1467" spans="9:35" x14ac:dyDescent="0.2"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168"/>
      <c r="AF1467" s="167"/>
      <c r="AG1467" s="168"/>
      <c r="AH1467" s="168"/>
      <c r="AI1467" s="5"/>
    </row>
    <row r="1468" spans="9:35" x14ac:dyDescent="0.2"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168"/>
      <c r="AF1468" s="167"/>
      <c r="AG1468" s="168"/>
      <c r="AH1468" s="168"/>
      <c r="AI1468" s="5"/>
    </row>
    <row r="1469" spans="9:35" x14ac:dyDescent="0.2"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168"/>
      <c r="AF1469" s="167"/>
      <c r="AG1469" s="168"/>
      <c r="AH1469" s="168"/>
      <c r="AI1469" s="5"/>
    </row>
    <row r="1470" spans="9:35" x14ac:dyDescent="0.2"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168"/>
      <c r="AF1470" s="167"/>
      <c r="AG1470" s="168"/>
      <c r="AH1470" s="168"/>
      <c r="AI1470" s="5"/>
    </row>
    <row r="1471" spans="9:35" x14ac:dyDescent="0.2"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168"/>
      <c r="AF1471" s="167"/>
      <c r="AG1471" s="168"/>
      <c r="AH1471" s="168"/>
      <c r="AI1471" s="5"/>
    </row>
    <row r="1472" spans="9:35" x14ac:dyDescent="0.2"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168"/>
      <c r="AF1472" s="167"/>
      <c r="AG1472" s="168"/>
      <c r="AH1472" s="168"/>
      <c r="AI1472" s="5"/>
    </row>
    <row r="1473" spans="9:35" x14ac:dyDescent="0.2"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168"/>
      <c r="AF1473" s="167"/>
      <c r="AG1473" s="168"/>
      <c r="AH1473" s="168"/>
      <c r="AI1473" s="5"/>
    </row>
    <row r="1474" spans="9:35" x14ac:dyDescent="0.2"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168"/>
      <c r="AF1474" s="167"/>
      <c r="AG1474" s="168"/>
      <c r="AH1474" s="168"/>
      <c r="AI1474" s="5"/>
    </row>
    <row r="1475" spans="9:35" x14ac:dyDescent="0.2"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168"/>
      <c r="AF1475" s="167"/>
      <c r="AG1475" s="168"/>
      <c r="AH1475" s="168"/>
      <c r="AI1475" s="5"/>
    </row>
    <row r="1476" spans="9:35" x14ac:dyDescent="0.2"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168"/>
      <c r="AF1476" s="167"/>
      <c r="AG1476" s="168"/>
      <c r="AH1476" s="168"/>
      <c r="AI1476" s="5"/>
    </row>
    <row r="1477" spans="9:35" x14ac:dyDescent="0.2"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168"/>
      <c r="AF1477" s="167"/>
      <c r="AG1477" s="168"/>
      <c r="AH1477" s="168"/>
      <c r="AI1477" s="5"/>
    </row>
    <row r="1478" spans="9:35" x14ac:dyDescent="0.2"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168"/>
      <c r="AF1478" s="167"/>
      <c r="AG1478" s="168"/>
      <c r="AH1478" s="168"/>
      <c r="AI1478" s="5"/>
    </row>
    <row r="1479" spans="9:35" x14ac:dyDescent="0.2"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168"/>
      <c r="AF1479" s="167"/>
      <c r="AG1479" s="168"/>
      <c r="AH1479" s="168"/>
      <c r="AI1479" s="5"/>
    </row>
    <row r="1480" spans="9:35" x14ac:dyDescent="0.2"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168"/>
      <c r="AF1480" s="167"/>
      <c r="AG1480" s="168"/>
      <c r="AH1480" s="168"/>
      <c r="AI1480" s="5"/>
    </row>
    <row r="1481" spans="9:35" x14ac:dyDescent="0.2"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168"/>
      <c r="AF1481" s="167"/>
      <c r="AG1481" s="168"/>
      <c r="AH1481" s="168"/>
      <c r="AI1481" s="5"/>
    </row>
    <row r="1482" spans="9:35" x14ac:dyDescent="0.2"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168"/>
      <c r="AF1482" s="167"/>
      <c r="AG1482" s="168"/>
      <c r="AH1482" s="168"/>
      <c r="AI1482" s="5"/>
    </row>
    <row r="1483" spans="9:35" x14ac:dyDescent="0.2"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168"/>
      <c r="AF1483" s="167"/>
      <c r="AG1483" s="168"/>
      <c r="AH1483" s="168"/>
      <c r="AI1483" s="5"/>
    </row>
    <row r="1484" spans="9:35" x14ac:dyDescent="0.2"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168"/>
      <c r="AF1484" s="167"/>
      <c r="AG1484" s="168"/>
      <c r="AH1484" s="168"/>
      <c r="AI1484" s="5"/>
    </row>
    <row r="1485" spans="9:35" x14ac:dyDescent="0.2"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168"/>
      <c r="AF1485" s="167"/>
      <c r="AG1485" s="168"/>
      <c r="AH1485" s="168"/>
      <c r="AI1485" s="5"/>
    </row>
    <row r="1486" spans="9:35" x14ac:dyDescent="0.2"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168"/>
      <c r="AF1486" s="167"/>
      <c r="AG1486" s="168"/>
      <c r="AH1486" s="168"/>
      <c r="AI1486" s="5"/>
    </row>
    <row r="1487" spans="9:35" x14ac:dyDescent="0.2"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168"/>
      <c r="AF1487" s="167"/>
      <c r="AG1487" s="168"/>
      <c r="AH1487" s="168"/>
      <c r="AI1487" s="5"/>
    </row>
    <row r="1488" spans="9:35" x14ac:dyDescent="0.2"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168"/>
      <c r="AF1488" s="167"/>
      <c r="AG1488" s="168"/>
      <c r="AH1488" s="168"/>
      <c r="AI1488" s="5"/>
    </row>
    <row r="1489" spans="9:35" x14ac:dyDescent="0.2"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168"/>
      <c r="AF1489" s="167"/>
      <c r="AG1489" s="168"/>
      <c r="AH1489" s="168"/>
      <c r="AI1489" s="5"/>
    </row>
    <row r="1490" spans="9:35" x14ac:dyDescent="0.2"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168"/>
      <c r="AF1490" s="167"/>
      <c r="AG1490" s="168"/>
      <c r="AH1490" s="168"/>
      <c r="AI1490" s="5"/>
    </row>
    <row r="1491" spans="9:35" x14ac:dyDescent="0.2"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168"/>
      <c r="AF1491" s="167"/>
      <c r="AG1491" s="168"/>
      <c r="AH1491" s="168"/>
      <c r="AI1491" s="5"/>
    </row>
    <row r="1492" spans="9:35" x14ac:dyDescent="0.2"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168"/>
      <c r="AF1492" s="167"/>
      <c r="AG1492" s="168"/>
      <c r="AH1492" s="168"/>
      <c r="AI1492" s="5"/>
    </row>
    <row r="1493" spans="9:35" x14ac:dyDescent="0.2"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168"/>
      <c r="AF1493" s="167"/>
      <c r="AG1493" s="168"/>
      <c r="AH1493" s="168"/>
      <c r="AI1493" s="5"/>
    </row>
    <row r="1494" spans="9:35" x14ac:dyDescent="0.2"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168"/>
      <c r="AF1494" s="167"/>
      <c r="AG1494" s="168"/>
      <c r="AH1494" s="168"/>
      <c r="AI1494" s="5"/>
    </row>
    <row r="1495" spans="9:35" x14ac:dyDescent="0.2"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168"/>
      <c r="AF1495" s="167"/>
      <c r="AG1495" s="168"/>
      <c r="AH1495" s="168"/>
      <c r="AI1495" s="5"/>
    </row>
    <row r="1496" spans="9:35" x14ac:dyDescent="0.2"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168"/>
      <c r="AF1496" s="167"/>
      <c r="AG1496" s="168"/>
      <c r="AH1496" s="168"/>
      <c r="AI1496" s="5"/>
    </row>
    <row r="1497" spans="9:35" x14ac:dyDescent="0.2"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168"/>
      <c r="AF1497" s="167"/>
      <c r="AG1497" s="168"/>
      <c r="AH1497" s="168"/>
      <c r="AI1497" s="5"/>
    </row>
    <row r="1498" spans="9:35" x14ac:dyDescent="0.2"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168"/>
      <c r="AF1498" s="167"/>
      <c r="AG1498" s="168"/>
      <c r="AH1498" s="168"/>
      <c r="AI1498" s="5"/>
    </row>
    <row r="1499" spans="9:35" x14ac:dyDescent="0.2"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168"/>
      <c r="AF1499" s="167"/>
      <c r="AG1499" s="168"/>
      <c r="AH1499" s="168"/>
      <c r="AI1499" s="5"/>
    </row>
    <row r="1500" spans="9:35" x14ac:dyDescent="0.2"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168"/>
      <c r="AF1500" s="167"/>
      <c r="AG1500" s="168"/>
      <c r="AH1500" s="168"/>
      <c r="AI1500" s="5"/>
    </row>
    <row r="1501" spans="9:35" x14ac:dyDescent="0.2"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168"/>
      <c r="AF1501" s="167"/>
      <c r="AG1501" s="168"/>
      <c r="AH1501" s="168"/>
      <c r="AI1501" s="5"/>
    </row>
    <row r="1502" spans="9:35" x14ac:dyDescent="0.2"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168"/>
      <c r="AF1502" s="167"/>
      <c r="AG1502" s="168"/>
      <c r="AH1502" s="168"/>
      <c r="AI1502" s="5"/>
    </row>
    <row r="1503" spans="9:35" x14ac:dyDescent="0.2"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168"/>
      <c r="AF1503" s="167"/>
      <c r="AG1503" s="168"/>
      <c r="AH1503" s="168"/>
      <c r="AI1503" s="5"/>
    </row>
    <row r="1504" spans="9:35" x14ac:dyDescent="0.2"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168"/>
      <c r="AF1504" s="167"/>
      <c r="AG1504" s="168"/>
      <c r="AH1504" s="168"/>
      <c r="AI1504" s="5"/>
    </row>
    <row r="1505" spans="9:35" x14ac:dyDescent="0.2"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168"/>
      <c r="AF1505" s="167"/>
      <c r="AG1505" s="168"/>
      <c r="AH1505" s="168"/>
      <c r="AI1505" s="5"/>
    </row>
    <row r="1506" spans="9:35" x14ac:dyDescent="0.2"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168"/>
      <c r="AF1506" s="167"/>
      <c r="AG1506" s="168"/>
      <c r="AH1506" s="168"/>
      <c r="AI1506" s="5"/>
    </row>
    <row r="1507" spans="9:35" x14ac:dyDescent="0.2"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168"/>
      <c r="AF1507" s="167"/>
      <c r="AG1507" s="168"/>
      <c r="AH1507" s="168"/>
      <c r="AI1507" s="5"/>
    </row>
    <row r="1508" spans="9:35" x14ac:dyDescent="0.2"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168"/>
      <c r="AF1508" s="167"/>
      <c r="AG1508" s="168"/>
      <c r="AH1508" s="168"/>
      <c r="AI1508" s="5"/>
    </row>
    <row r="1509" spans="9:35" x14ac:dyDescent="0.2"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168"/>
      <c r="AF1509" s="167"/>
      <c r="AG1509" s="168"/>
      <c r="AH1509" s="168"/>
      <c r="AI1509" s="5"/>
    </row>
    <row r="1510" spans="9:35" x14ac:dyDescent="0.2"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168"/>
      <c r="AF1510" s="167"/>
      <c r="AG1510" s="168"/>
      <c r="AH1510" s="168"/>
      <c r="AI1510" s="5"/>
    </row>
    <row r="1511" spans="9:35" x14ac:dyDescent="0.2"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168"/>
      <c r="AF1511" s="167"/>
      <c r="AG1511" s="168"/>
      <c r="AH1511" s="168"/>
      <c r="AI1511" s="5"/>
    </row>
    <row r="1512" spans="9:35" x14ac:dyDescent="0.2"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168"/>
      <c r="AF1512" s="167"/>
      <c r="AG1512" s="168"/>
      <c r="AH1512" s="168"/>
      <c r="AI1512" s="5"/>
    </row>
    <row r="1513" spans="9:35" x14ac:dyDescent="0.2"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168"/>
      <c r="AF1513" s="167"/>
      <c r="AG1513" s="168"/>
      <c r="AH1513" s="168"/>
      <c r="AI1513" s="5"/>
    </row>
    <row r="1514" spans="9:35" x14ac:dyDescent="0.2"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168"/>
      <c r="AF1514" s="167"/>
      <c r="AG1514" s="168"/>
      <c r="AH1514" s="168"/>
      <c r="AI1514" s="5"/>
    </row>
    <row r="1515" spans="9:35" x14ac:dyDescent="0.2"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168"/>
      <c r="AF1515" s="167"/>
      <c r="AG1515" s="168"/>
      <c r="AH1515" s="168"/>
      <c r="AI1515" s="5"/>
    </row>
    <row r="1516" spans="9:35" x14ac:dyDescent="0.2"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168"/>
      <c r="AF1516" s="167"/>
      <c r="AG1516" s="168"/>
      <c r="AH1516" s="168"/>
      <c r="AI1516" s="5"/>
    </row>
    <row r="1517" spans="9:35" x14ac:dyDescent="0.2"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168"/>
      <c r="AF1517" s="167"/>
      <c r="AG1517" s="168"/>
      <c r="AH1517" s="168"/>
      <c r="AI1517" s="5"/>
    </row>
    <row r="1518" spans="9:35" x14ac:dyDescent="0.2"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168"/>
      <c r="AF1518" s="167"/>
      <c r="AG1518" s="168"/>
      <c r="AH1518" s="168"/>
      <c r="AI1518" s="5"/>
    </row>
    <row r="1519" spans="9:35" x14ac:dyDescent="0.2"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168"/>
      <c r="AF1519" s="167"/>
      <c r="AG1519" s="168"/>
      <c r="AH1519" s="168"/>
      <c r="AI1519" s="5"/>
    </row>
    <row r="1520" spans="9:35" x14ac:dyDescent="0.2"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168"/>
      <c r="AF1520" s="167"/>
      <c r="AG1520" s="168"/>
      <c r="AH1520" s="168"/>
      <c r="AI1520" s="5"/>
    </row>
    <row r="1521" spans="9:35" x14ac:dyDescent="0.2"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168"/>
      <c r="AF1521" s="167"/>
      <c r="AG1521" s="168"/>
      <c r="AH1521" s="168"/>
      <c r="AI1521" s="5"/>
    </row>
    <row r="1522" spans="9:35" x14ac:dyDescent="0.2"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168"/>
      <c r="AF1522" s="167"/>
      <c r="AG1522" s="168"/>
      <c r="AH1522" s="168"/>
      <c r="AI1522" s="5"/>
    </row>
    <row r="1523" spans="9:35" x14ac:dyDescent="0.2"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168"/>
      <c r="AF1523" s="167"/>
      <c r="AG1523" s="168"/>
      <c r="AH1523" s="168"/>
      <c r="AI1523" s="5"/>
    </row>
    <row r="1524" spans="9:35" x14ac:dyDescent="0.2"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168"/>
      <c r="AF1524" s="167"/>
      <c r="AG1524" s="168"/>
      <c r="AH1524" s="168"/>
      <c r="AI1524" s="5"/>
    </row>
    <row r="1525" spans="9:35" x14ac:dyDescent="0.2"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168"/>
      <c r="AF1525" s="167"/>
      <c r="AG1525" s="168"/>
      <c r="AH1525" s="168"/>
      <c r="AI1525" s="5"/>
    </row>
    <row r="1526" spans="9:35" x14ac:dyDescent="0.2"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168"/>
      <c r="AF1526" s="167"/>
      <c r="AG1526" s="168"/>
      <c r="AH1526" s="168"/>
      <c r="AI1526" s="5"/>
    </row>
    <row r="1527" spans="9:35" x14ac:dyDescent="0.2"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168"/>
      <c r="AF1527" s="167"/>
      <c r="AG1527" s="168"/>
      <c r="AH1527" s="168"/>
      <c r="AI1527" s="5"/>
    </row>
    <row r="1528" spans="9:35" x14ac:dyDescent="0.2"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168"/>
      <c r="AF1528" s="167"/>
      <c r="AG1528" s="168"/>
      <c r="AH1528" s="168"/>
      <c r="AI1528" s="5"/>
    </row>
    <row r="1529" spans="9:35" x14ac:dyDescent="0.2"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168"/>
      <c r="AF1529" s="167"/>
      <c r="AG1529" s="168"/>
      <c r="AH1529" s="168"/>
      <c r="AI1529" s="5"/>
    </row>
    <row r="1530" spans="9:35" x14ac:dyDescent="0.2"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168"/>
      <c r="AF1530" s="167"/>
      <c r="AG1530" s="168"/>
      <c r="AH1530" s="168"/>
      <c r="AI1530" s="5"/>
    </row>
    <row r="1531" spans="9:35" x14ac:dyDescent="0.2"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168"/>
      <c r="AF1531" s="167"/>
      <c r="AG1531" s="168"/>
      <c r="AH1531" s="168"/>
      <c r="AI1531" s="5"/>
    </row>
    <row r="1532" spans="9:35" x14ac:dyDescent="0.2"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168"/>
      <c r="AF1532" s="167"/>
      <c r="AG1532" s="168"/>
      <c r="AH1532" s="168"/>
      <c r="AI1532" s="5"/>
    </row>
    <row r="1533" spans="9:35" x14ac:dyDescent="0.2"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168"/>
      <c r="AF1533" s="167"/>
      <c r="AG1533" s="168"/>
      <c r="AH1533" s="168"/>
      <c r="AI1533" s="5"/>
    </row>
    <row r="1534" spans="9:35" x14ac:dyDescent="0.2"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168"/>
      <c r="AF1534" s="167"/>
      <c r="AG1534" s="168"/>
      <c r="AH1534" s="168"/>
      <c r="AI1534" s="5"/>
    </row>
    <row r="1535" spans="9:35" x14ac:dyDescent="0.2"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168"/>
      <c r="AF1535" s="167"/>
      <c r="AG1535" s="168"/>
      <c r="AH1535" s="168"/>
      <c r="AI1535" s="5"/>
    </row>
    <row r="1536" spans="9:35" x14ac:dyDescent="0.2"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168"/>
      <c r="AF1536" s="167"/>
      <c r="AG1536" s="168"/>
      <c r="AH1536" s="168"/>
      <c r="AI1536" s="5"/>
    </row>
    <row r="1537" spans="9:35" x14ac:dyDescent="0.2"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168"/>
      <c r="AF1537" s="167"/>
      <c r="AG1537" s="168"/>
      <c r="AH1537" s="168"/>
      <c r="AI1537" s="5"/>
    </row>
    <row r="1538" spans="9:35" x14ac:dyDescent="0.2"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168"/>
      <c r="AF1538" s="167"/>
      <c r="AG1538" s="168"/>
      <c r="AH1538" s="168"/>
      <c r="AI1538" s="5"/>
    </row>
    <row r="1539" spans="9:35" x14ac:dyDescent="0.2"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168"/>
      <c r="AF1539" s="167"/>
      <c r="AG1539" s="168"/>
      <c r="AH1539" s="168"/>
      <c r="AI1539" s="5"/>
    </row>
    <row r="1540" spans="9:35" x14ac:dyDescent="0.2"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168"/>
      <c r="AF1540" s="167"/>
      <c r="AG1540" s="168"/>
      <c r="AH1540" s="168"/>
      <c r="AI1540" s="5"/>
    </row>
    <row r="1541" spans="9:35" x14ac:dyDescent="0.2"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168"/>
      <c r="AF1541" s="167"/>
      <c r="AG1541" s="168"/>
      <c r="AH1541" s="168"/>
      <c r="AI1541" s="5"/>
    </row>
    <row r="1542" spans="9:35" x14ac:dyDescent="0.2"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168"/>
      <c r="AF1542" s="167"/>
      <c r="AG1542" s="168"/>
      <c r="AH1542" s="168"/>
      <c r="AI1542" s="5"/>
    </row>
    <row r="1543" spans="9:35" x14ac:dyDescent="0.2"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168"/>
      <c r="AF1543" s="167"/>
      <c r="AG1543" s="168"/>
      <c r="AH1543" s="168"/>
      <c r="AI1543" s="5"/>
    </row>
    <row r="1544" spans="9:35" x14ac:dyDescent="0.2"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168"/>
      <c r="AF1544" s="167"/>
      <c r="AG1544" s="168"/>
      <c r="AH1544" s="168"/>
      <c r="AI1544" s="5"/>
    </row>
    <row r="1545" spans="9:35" x14ac:dyDescent="0.2"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168"/>
      <c r="AF1545" s="167"/>
      <c r="AG1545" s="168"/>
      <c r="AH1545" s="168"/>
      <c r="AI1545" s="5"/>
    </row>
    <row r="1546" spans="9:35" x14ac:dyDescent="0.2"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168"/>
      <c r="AF1546" s="167"/>
      <c r="AG1546" s="168"/>
      <c r="AH1546" s="168"/>
      <c r="AI1546" s="5"/>
    </row>
    <row r="1547" spans="9:35" x14ac:dyDescent="0.2"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168"/>
      <c r="AF1547" s="167"/>
      <c r="AG1547" s="168"/>
      <c r="AH1547" s="168"/>
      <c r="AI1547" s="5"/>
    </row>
    <row r="1548" spans="9:35" x14ac:dyDescent="0.2"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168"/>
      <c r="AF1548" s="167"/>
      <c r="AG1548" s="168"/>
      <c r="AH1548" s="168"/>
      <c r="AI1548" s="5"/>
    </row>
    <row r="1549" spans="9:35" x14ac:dyDescent="0.2"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168"/>
      <c r="AF1549" s="167"/>
      <c r="AG1549" s="168"/>
      <c r="AH1549" s="168"/>
      <c r="AI1549" s="5"/>
    </row>
    <row r="1550" spans="9:35" x14ac:dyDescent="0.2"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168"/>
      <c r="AF1550" s="167"/>
      <c r="AG1550" s="168"/>
      <c r="AH1550" s="168"/>
      <c r="AI1550" s="5"/>
    </row>
    <row r="1551" spans="9:35" x14ac:dyDescent="0.2"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168"/>
      <c r="AF1551" s="167"/>
      <c r="AG1551" s="168"/>
      <c r="AH1551" s="168"/>
      <c r="AI1551" s="5"/>
    </row>
    <row r="1552" spans="9:35" x14ac:dyDescent="0.2"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168"/>
      <c r="AF1552" s="167"/>
      <c r="AG1552" s="168"/>
      <c r="AH1552" s="168"/>
      <c r="AI1552" s="5"/>
    </row>
    <row r="1553" spans="9:35" x14ac:dyDescent="0.2"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168"/>
      <c r="AF1553" s="167"/>
      <c r="AG1553" s="168"/>
      <c r="AH1553" s="168"/>
      <c r="AI1553" s="5"/>
    </row>
    <row r="1554" spans="9:35" x14ac:dyDescent="0.2"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168"/>
      <c r="AF1554" s="167"/>
      <c r="AG1554" s="168"/>
      <c r="AH1554" s="168"/>
      <c r="AI1554" s="5"/>
    </row>
    <row r="1555" spans="9:35" x14ac:dyDescent="0.2"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168"/>
      <c r="AF1555" s="167"/>
      <c r="AG1555" s="168"/>
      <c r="AH1555" s="168"/>
      <c r="AI1555" s="5"/>
    </row>
    <row r="1556" spans="9:35" x14ac:dyDescent="0.2"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168"/>
      <c r="AF1556" s="167"/>
      <c r="AG1556" s="168"/>
      <c r="AH1556" s="168"/>
      <c r="AI1556" s="5"/>
    </row>
    <row r="1557" spans="9:35" x14ac:dyDescent="0.2"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168"/>
      <c r="AF1557" s="167"/>
      <c r="AG1557" s="168"/>
      <c r="AH1557" s="168"/>
      <c r="AI1557" s="5"/>
    </row>
    <row r="1558" spans="9:35" x14ac:dyDescent="0.2"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168"/>
      <c r="AF1558" s="167"/>
      <c r="AG1558" s="168"/>
      <c r="AH1558" s="168"/>
      <c r="AI1558" s="5"/>
    </row>
    <row r="1559" spans="9:35" x14ac:dyDescent="0.2"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168"/>
      <c r="AF1559" s="167"/>
      <c r="AG1559" s="168"/>
      <c r="AH1559" s="168"/>
      <c r="AI1559" s="5"/>
    </row>
    <row r="1560" spans="9:35" x14ac:dyDescent="0.2"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168"/>
      <c r="AF1560" s="167"/>
      <c r="AG1560" s="168"/>
      <c r="AH1560" s="168"/>
      <c r="AI1560" s="5"/>
    </row>
    <row r="1561" spans="9:35" x14ac:dyDescent="0.2"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168"/>
      <c r="AF1561" s="167"/>
      <c r="AG1561" s="168"/>
      <c r="AH1561" s="168"/>
      <c r="AI1561" s="5"/>
    </row>
    <row r="1562" spans="9:35" x14ac:dyDescent="0.2"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168"/>
      <c r="AF1562" s="167"/>
      <c r="AG1562" s="168"/>
      <c r="AH1562" s="168"/>
      <c r="AI1562" s="5"/>
    </row>
    <row r="1563" spans="9:35" x14ac:dyDescent="0.2"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168"/>
      <c r="AF1563" s="167"/>
      <c r="AG1563" s="168"/>
      <c r="AH1563" s="168"/>
      <c r="AI1563" s="5"/>
    </row>
    <row r="1564" spans="9:35" x14ac:dyDescent="0.2"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168"/>
      <c r="AF1564" s="167"/>
      <c r="AG1564" s="168"/>
      <c r="AH1564" s="168"/>
      <c r="AI1564" s="5"/>
    </row>
    <row r="1565" spans="9:35" x14ac:dyDescent="0.2"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168"/>
      <c r="AF1565" s="167"/>
      <c r="AG1565" s="168"/>
      <c r="AH1565" s="168"/>
      <c r="AI1565" s="5"/>
    </row>
    <row r="1566" spans="9:35" x14ac:dyDescent="0.2"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168"/>
      <c r="AF1566" s="167"/>
      <c r="AG1566" s="168"/>
      <c r="AH1566" s="168"/>
      <c r="AI1566" s="5"/>
    </row>
    <row r="1567" spans="9:35" x14ac:dyDescent="0.2"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168"/>
      <c r="AF1567" s="167"/>
      <c r="AG1567" s="168"/>
      <c r="AH1567" s="168"/>
      <c r="AI1567" s="5"/>
    </row>
    <row r="1568" spans="9:35" x14ac:dyDescent="0.2"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168"/>
      <c r="AF1568" s="167"/>
      <c r="AG1568" s="168"/>
      <c r="AH1568" s="168"/>
      <c r="AI1568" s="5"/>
    </row>
    <row r="1569" spans="9:35" x14ac:dyDescent="0.2"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168"/>
      <c r="AF1569" s="167"/>
      <c r="AG1569" s="168"/>
      <c r="AH1569" s="168"/>
      <c r="AI1569" s="5"/>
    </row>
    <row r="1570" spans="9:35" x14ac:dyDescent="0.2"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168"/>
      <c r="AF1570" s="167"/>
      <c r="AG1570" s="168"/>
      <c r="AH1570" s="168"/>
      <c r="AI1570" s="5"/>
    </row>
    <row r="1571" spans="9:35" x14ac:dyDescent="0.2"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168"/>
      <c r="AF1571" s="167"/>
      <c r="AG1571" s="168"/>
      <c r="AH1571" s="168"/>
      <c r="AI1571" s="5"/>
    </row>
    <row r="1572" spans="9:35" x14ac:dyDescent="0.2"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168"/>
      <c r="AF1572" s="167"/>
      <c r="AG1572" s="168"/>
      <c r="AH1572" s="168"/>
      <c r="AI1572" s="5"/>
    </row>
    <row r="1573" spans="9:35" x14ac:dyDescent="0.2"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168"/>
      <c r="AF1573" s="167"/>
      <c r="AG1573" s="168"/>
      <c r="AH1573" s="168"/>
      <c r="AI1573" s="5"/>
    </row>
    <row r="1574" spans="9:35" x14ac:dyDescent="0.2"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168"/>
      <c r="AF1574" s="167"/>
      <c r="AG1574" s="168"/>
      <c r="AH1574" s="168"/>
      <c r="AI1574" s="5"/>
    </row>
    <row r="1575" spans="9:35" x14ac:dyDescent="0.2"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168"/>
      <c r="AF1575" s="167"/>
      <c r="AG1575" s="168"/>
      <c r="AH1575" s="168"/>
      <c r="AI1575" s="5"/>
    </row>
    <row r="1576" spans="9:35" x14ac:dyDescent="0.2"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168"/>
      <c r="AF1576" s="167"/>
      <c r="AG1576" s="168"/>
      <c r="AH1576" s="168"/>
      <c r="AI1576" s="5"/>
    </row>
    <row r="1577" spans="9:35" x14ac:dyDescent="0.2"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168"/>
      <c r="AF1577" s="167"/>
      <c r="AG1577" s="168"/>
      <c r="AH1577" s="168"/>
      <c r="AI1577" s="5"/>
    </row>
    <row r="1578" spans="9:35" x14ac:dyDescent="0.2"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168"/>
      <c r="AF1578" s="167"/>
      <c r="AG1578" s="168"/>
      <c r="AH1578" s="168"/>
      <c r="AI1578" s="5"/>
    </row>
    <row r="1579" spans="9:35" x14ac:dyDescent="0.2"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168"/>
      <c r="AF1579" s="167"/>
      <c r="AG1579" s="168"/>
      <c r="AH1579" s="168"/>
      <c r="AI1579" s="5"/>
    </row>
    <row r="1580" spans="9:35" x14ac:dyDescent="0.2"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168"/>
      <c r="AF1580" s="167"/>
      <c r="AG1580" s="168"/>
      <c r="AH1580" s="168"/>
      <c r="AI1580" s="5"/>
    </row>
    <row r="1581" spans="9:35" x14ac:dyDescent="0.2"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168"/>
      <c r="AF1581" s="167"/>
      <c r="AG1581" s="168"/>
      <c r="AH1581" s="168"/>
      <c r="AI1581" s="5"/>
    </row>
    <row r="1582" spans="9:35" x14ac:dyDescent="0.2"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168"/>
      <c r="AF1582" s="167"/>
      <c r="AG1582" s="168"/>
      <c r="AH1582" s="168"/>
      <c r="AI1582" s="5"/>
    </row>
    <row r="1583" spans="9:35" x14ac:dyDescent="0.2"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168"/>
      <c r="AF1583" s="167"/>
      <c r="AG1583" s="168"/>
      <c r="AH1583" s="168"/>
      <c r="AI1583" s="5"/>
    </row>
    <row r="1584" spans="9:35" x14ac:dyDescent="0.2"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168"/>
      <c r="AF1584" s="167"/>
      <c r="AG1584" s="168"/>
      <c r="AH1584" s="168"/>
      <c r="AI1584" s="5"/>
    </row>
    <row r="1585" spans="9:35" x14ac:dyDescent="0.2"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168"/>
      <c r="AF1585" s="167"/>
      <c r="AG1585" s="168"/>
      <c r="AH1585" s="168"/>
      <c r="AI1585" s="5"/>
    </row>
    <row r="1586" spans="9:35" x14ac:dyDescent="0.2"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168"/>
      <c r="AF1586" s="167"/>
      <c r="AG1586" s="168"/>
      <c r="AH1586" s="168"/>
      <c r="AI1586" s="5"/>
    </row>
    <row r="1587" spans="9:35" x14ac:dyDescent="0.2"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168"/>
      <c r="AF1587" s="167"/>
      <c r="AG1587" s="168"/>
      <c r="AH1587" s="168"/>
      <c r="AI1587" s="5"/>
    </row>
    <row r="1588" spans="9:35" x14ac:dyDescent="0.2"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168"/>
      <c r="AF1588" s="167"/>
      <c r="AG1588" s="168"/>
      <c r="AH1588" s="168"/>
      <c r="AI1588" s="5"/>
    </row>
    <row r="1589" spans="9:35" x14ac:dyDescent="0.2"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168"/>
      <c r="AF1589" s="167"/>
      <c r="AG1589" s="168"/>
      <c r="AH1589" s="168"/>
      <c r="AI1589" s="5"/>
    </row>
    <row r="1590" spans="9:35" x14ac:dyDescent="0.2"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168"/>
      <c r="AF1590" s="167"/>
      <c r="AG1590" s="168"/>
      <c r="AH1590" s="168"/>
      <c r="AI1590" s="5"/>
    </row>
    <row r="1591" spans="9:35" x14ac:dyDescent="0.2"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168"/>
      <c r="AF1591" s="167"/>
      <c r="AG1591" s="168"/>
      <c r="AH1591" s="168"/>
      <c r="AI1591" s="5"/>
    </row>
    <row r="1592" spans="9:35" x14ac:dyDescent="0.2"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168"/>
      <c r="AF1592" s="167"/>
      <c r="AG1592" s="168"/>
      <c r="AH1592" s="168"/>
      <c r="AI1592" s="5"/>
    </row>
    <row r="1593" spans="9:35" x14ac:dyDescent="0.2"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168"/>
      <c r="AF1593" s="167"/>
      <c r="AG1593" s="168"/>
      <c r="AH1593" s="168"/>
      <c r="AI1593" s="5"/>
    </row>
    <row r="1594" spans="9:35" x14ac:dyDescent="0.2"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168"/>
      <c r="AF1594" s="167"/>
      <c r="AG1594" s="168"/>
      <c r="AH1594" s="168"/>
      <c r="AI1594" s="5"/>
    </row>
    <row r="1595" spans="9:35" x14ac:dyDescent="0.2"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168"/>
      <c r="AF1595" s="167"/>
      <c r="AG1595" s="168"/>
      <c r="AH1595" s="168"/>
      <c r="AI1595" s="5"/>
    </row>
    <row r="1596" spans="9:35" x14ac:dyDescent="0.2"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168"/>
      <c r="AF1596" s="167"/>
      <c r="AG1596" s="168"/>
      <c r="AH1596" s="168"/>
      <c r="AI1596" s="5"/>
    </row>
    <row r="1597" spans="9:35" x14ac:dyDescent="0.2"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168"/>
      <c r="AF1597" s="167"/>
      <c r="AG1597" s="168"/>
      <c r="AH1597" s="168"/>
      <c r="AI1597" s="5"/>
    </row>
    <row r="1598" spans="9:35" x14ac:dyDescent="0.2"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168"/>
      <c r="AF1598" s="167"/>
      <c r="AG1598" s="168"/>
      <c r="AH1598" s="168"/>
      <c r="AI1598" s="5"/>
    </row>
    <row r="1599" spans="9:35" x14ac:dyDescent="0.2"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168"/>
      <c r="AF1599" s="167"/>
      <c r="AG1599" s="168"/>
      <c r="AH1599" s="168"/>
      <c r="AI1599" s="5"/>
    </row>
    <row r="1600" spans="9:35" x14ac:dyDescent="0.2"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168"/>
      <c r="AF1600" s="167"/>
      <c r="AG1600" s="168"/>
      <c r="AH1600" s="168"/>
      <c r="AI1600" s="5"/>
    </row>
    <row r="1601" spans="9:35" x14ac:dyDescent="0.2"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168"/>
      <c r="AF1601" s="167"/>
      <c r="AG1601" s="168"/>
      <c r="AH1601" s="168"/>
      <c r="AI1601" s="5"/>
    </row>
    <row r="1602" spans="9:35" x14ac:dyDescent="0.2"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168"/>
      <c r="AF1602" s="167"/>
      <c r="AG1602" s="168"/>
      <c r="AH1602" s="168"/>
      <c r="AI1602" s="5"/>
    </row>
    <row r="1603" spans="9:35" x14ac:dyDescent="0.2"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168"/>
      <c r="AF1603" s="167"/>
      <c r="AG1603" s="168"/>
      <c r="AH1603" s="168"/>
      <c r="AI1603" s="5"/>
    </row>
    <row r="1604" spans="9:35" x14ac:dyDescent="0.2"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168"/>
      <c r="AF1604" s="167"/>
      <c r="AG1604" s="168"/>
      <c r="AH1604" s="168"/>
      <c r="AI1604" s="5"/>
    </row>
    <row r="1605" spans="9:35" x14ac:dyDescent="0.2"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168"/>
      <c r="AF1605" s="167"/>
      <c r="AG1605" s="168"/>
      <c r="AH1605" s="168"/>
      <c r="AI1605" s="5"/>
    </row>
    <row r="1606" spans="9:35" x14ac:dyDescent="0.2"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168"/>
      <c r="AF1606" s="167"/>
      <c r="AG1606" s="168"/>
      <c r="AH1606" s="168"/>
      <c r="AI1606" s="5"/>
    </row>
    <row r="1607" spans="9:35" x14ac:dyDescent="0.2"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168"/>
      <c r="AF1607" s="167"/>
      <c r="AG1607" s="168"/>
      <c r="AH1607" s="168"/>
      <c r="AI1607" s="5"/>
    </row>
    <row r="1608" spans="9:35" x14ac:dyDescent="0.2"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168"/>
      <c r="AF1608" s="167"/>
      <c r="AG1608" s="168"/>
      <c r="AH1608" s="168"/>
      <c r="AI1608" s="5"/>
    </row>
    <row r="1609" spans="9:35" x14ac:dyDescent="0.2"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168"/>
      <c r="AF1609" s="167"/>
      <c r="AG1609" s="168"/>
      <c r="AH1609" s="168"/>
      <c r="AI1609" s="5"/>
    </row>
    <row r="1610" spans="9:35" x14ac:dyDescent="0.2"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168"/>
      <c r="AF1610" s="167"/>
      <c r="AG1610" s="168"/>
      <c r="AH1610" s="168"/>
      <c r="AI1610" s="5"/>
    </row>
    <row r="1611" spans="9:35" x14ac:dyDescent="0.2"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168"/>
      <c r="AF1611" s="167"/>
      <c r="AG1611" s="168"/>
      <c r="AH1611" s="168"/>
      <c r="AI1611" s="5"/>
    </row>
    <row r="1612" spans="9:35" x14ac:dyDescent="0.2"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168"/>
      <c r="AF1612" s="167"/>
      <c r="AG1612" s="168"/>
      <c r="AH1612" s="168"/>
      <c r="AI1612" s="5"/>
    </row>
    <row r="1613" spans="9:35" x14ac:dyDescent="0.2"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168"/>
      <c r="AF1613" s="167"/>
      <c r="AG1613" s="168"/>
      <c r="AH1613" s="168"/>
      <c r="AI1613" s="5"/>
    </row>
    <row r="1614" spans="9:35" x14ac:dyDescent="0.2"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168"/>
      <c r="AF1614" s="167"/>
      <c r="AG1614" s="168"/>
      <c r="AH1614" s="168"/>
      <c r="AI1614" s="5"/>
    </row>
    <row r="1615" spans="9:35" x14ac:dyDescent="0.2"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168"/>
      <c r="AF1615" s="167"/>
      <c r="AG1615" s="168"/>
      <c r="AH1615" s="168"/>
      <c r="AI1615" s="5"/>
    </row>
    <row r="1616" spans="9:35" x14ac:dyDescent="0.2"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168"/>
      <c r="AF1616" s="167"/>
      <c r="AG1616" s="168"/>
      <c r="AH1616" s="168"/>
      <c r="AI1616" s="5"/>
    </row>
    <row r="1617" spans="9:35" x14ac:dyDescent="0.2"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168"/>
      <c r="AF1617" s="167"/>
      <c r="AG1617" s="168"/>
      <c r="AH1617" s="168"/>
      <c r="AI1617" s="5"/>
    </row>
    <row r="1618" spans="9:35" x14ac:dyDescent="0.2"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168"/>
      <c r="AF1618" s="167"/>
      <c r="AG1618" s="168"/>
      <c r="AH1618" s="168"/>
      <c r="AI1618" s="5"/>
    </row>
    <row r="1619" spans="9:35" x14ac:dyDescent="0.2"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168"/>
      <c r="AF1619" s="167"/>
      <c r="AG1619" s="168"/>
      <c r="AH1619" s="168"/>
      <c r="AI1619" s="5"/>
    </row>
    <row r="1620" spans="9:35" x14ac:dyDescent="0.2"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168"/>
      <c r="AF1620" s="167"/>
      <c r="AG1620" s="168"/>
      <c r="AH1620" s="168"/>
      <c r="AI1620" s="5"/>
    </row>
    <row r="1621" spans="9:35" x14ac:dyDescent="0.2"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168"/>
      <c r="AF1621" s="167"/>
      <c r="AG1621" s="168"/>
      <c r="AH1621" s="168"/>
      <c r="AI1621" s="5"/>
    </row>
    <row r="1622" spans="9:35" x14ac:dyDescent="0.2"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168"/>
      <c r="AF1622" s="167"/>
      <c r="AG1622" s="168"/>
      <c r="AH1622" s="168"/>
      <c r="AI1622" s="5"/>
    </row>
    <row r="1623" spans="9:35" x14ac:dyDescent="0.2"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168"/>
      <c r="AF1623" s="167"/>
      <c r="AG1623" s="168"/>
      <c r="AH1623" s="168"/>
      <c r="AI1623" s="5"/>
    </row>
    <row r="1624" spans="9:35" x14ac:dyDescent="0.2"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168"/>
      <c r="AF1624" s="167"/>
      <c r="AG1624" s="168"/>
      <c r="AH1624" s="168"/>
      <c r="AI1624" s="5"/>
    </row>
    <row r="1625" spans="9:35" x14ac:dyDescent="0.2"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168"/>
      <c r="AF1625" s="167"/>
      <c r="AG1625" s="168"/>
      <c r="AH1625" s="168"/>
      <c r="AI1625" s="5"/>
    </row>
    <row r="1626" spans="9:35" x14ac:dyDescent="0.2"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168"/>
      <c r="AF1626" s="167"/>
      <c r="AG1626" s="168"/>
      <c r="AH1626" s="168"/>
      <c r="AI1626" s="5"/>
    </row>
    <row r="1627" spans="9:35" x14ac:dyDescent="0.2"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168"/>
      <c r="AF1627" s="167"/>
      <c r="AG1627" s="168"/>
      <c r="AH1627" s="168"/>
      <c r="AI1627" s="5"/>
    </row>
    <row r="1628" spans="9:35" x14ac:dyDescent="0.2"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168"/>
      <c r="AF1628" s="167"/>
      <c r="AG1628" s="168"/>
      <c r="AH1628" s="168"/>
      <c r="AI1628" s="5"/>
    </row>
    <row r="1629" spans="9:35" x14ac:dyDescent="0.2"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168"/>
      <c r="AF1629" s="167"/>
      <c r="AG1629" s="168"/>
      <c r="AH1629" s="168"/>
      <c r="AI1629" s="5"/>
    </row>
    <row r="1630" spans="9:35" x14ac:dyDescent="0.2"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168"/>
      <c r="AF1630" s="167"/>
      <c r="AG1630" s="168"/>
      <c r="AH1630" s="168"/>
      <c r="AI1630" s="5"/>
    </row>
    <row r="1631" spans="9:35" x14ac:dyDescent="0.2"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168"/>
      <c r="AF1631" s="167"/>
      <c r="AG1631" s="168"/>
      <c r="AH1631" s="168"/>
      <c r="AI1631" s="5"/>
    </row>
    <row r="1632" spans="9:35" x14ac:dyDescent="0.2"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168"/>
      <c r="AF1632" s="167"/>
      <c r="AG1632" s="168"/>
      <c r="AH1632" s="168"/>
      <c r="AI1632" s="5"/>
    </row>
    <row r="1633" spans="9:35" x14ac:dyDescent="0.2"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168"/>
      <c r="AF1633" s="167"/>
      <c r="AG1633" s="168"/>
      <c r="AH1633" s="168"/>
      <c r="AI1633" s="5"/>
    </row>
    <row r="1634" spans="9:35" x14ac:dyDescent="0.2"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168"/>
      <c r="AF1634" s="167"/>
      <c r="AG1634" s="168"/>
      <c r="AH1634" s="168"/>
      <c r="AI1634" s="5"/>
    </row>
    <row r="1635" spans="9:35" x14ac:dyDescent="0.2"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168"/>
      <c r="AF1635" s="167"/>
      <c r="AG1635" s="168"/>
      <c r="AH1635" s="168"/>
      <c r="AI1635" s="5"/>
    </row>
    <row r="1636" spans="9:35" x14ac:dyDescent="0.2"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168"/>
      <c r="AF1636" s="167"/>
      <c r="AG1636" s="168"/>
      <c r="AH1636" s="168"/>
      <c r="AI1636" s="5"/>
    </row>
    <row r="1637" spans="9:35" x14ac:dyDescent="0.2"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168"/>
      <c r="AF1637" s="167"/>
      <c r="AG1637" s="168"/>
      <c r="AH1637" s="168"/>
      <c r="AI1637" s="5"/>
    </row>
    <row r="1638" spans="9:35" x14ac:dyDescent="0.2"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168"/>
      <c r="AF1638" s="167"/>
      <c r="AG1638" s="168"/>
      <c r="AH1638" s="168"/>
      <c r="AI1638" s="5"/>
    </row>
    <row r="1639" spans="9:35" x14ac:dyDescent="0.2"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168"/>
      <c r="AF1639" s="167"/>
      <c r="AG1639" s="168"/>
      <c r="AH1639" s="168"/>
      <c r="AI1639" s="5"/>
    </row>
    <row r="1640" spans="9:35" x14ac:dyDescent="0.2"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168"/>
      <c r="AF1640" s="167"/>
      <c r="AG1640" s="168"/>
      <c r="AH1640" s="168"/>
      <c r="AI1640" s="5"/>
    </row>
    <row r="1641" spans="9:35" x14ac:dyDescent="0.2"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168"/>
      <c r="AF1641" s="167"/>
      <c r="AG1641" s="168"/>
      <c r="AH1641" s="168"/>
      <c r="AI1641" s="5"/>
    </row>
    <row r="1642" spans="9:35" x14ac:dyDescent="0.2"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168"/>
      <c r="AF1642" s="167"/>
      <c r="AG1642" s="168"/>
      <c r="AH1642" s="168"/>
      <c r="AI1642" s="5"/>
    </row>
    <row r="1643" spans="9:35" x14ac:dyDescent="0.2"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168"/>
      <c r="AF1643" s="167"/>
      <c r="AG1643" s="168"/>
      <c r="AH1643" s="168"/>
      <c r="AI1643" s="5"/>
    </row>
    <row r="1644" spans="9:35" x14ac:dyDescent="0.2"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168"/>
      <c r="AF1644" s="167"/>
      <c r="AG1644" s="168"/>
      <c r="AH1644" s="168"/>
      <c r="AI1644" s="5"/>
    </row>
    <row r="1645" spans="9:35" x14ac:dyDescent="0.2"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168"/>
      <c r="AF1645" s="167"/>
      <c r="AG1645" s="168"/>
      <c r="AH1645" s="168"/>
      <c r="AI1645" s="5"/>
    </row>
    <row r="1646" spans="9:35" x14ac:dyDescent="0.2"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168"/>
      <c r="AF1646" s="167"/>
      <c r="AG1646" s="168"/>
      <c r="AH1646" s="168"/>
      <c r="AI1646" s="5"/>
    </row>
    <row r="1647" spans="9:35" x14ac:dyDescent="0.2"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168"/>
      <c r="AF1647" s="167"/>
      <c r="AG1647" s="168"/>
      <c r="AH1647" s="168"/>
      <c r="AI1647" s="5"/>
    </row>
    <row r="1648" spans="9:35" x14ac:dyDescent="0.2"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168"/>
      <c r="AF1648" s="167"/>
      <c r="AG1648" s="168"/>
      <c r="AH1648" s="168"/>
      <c r="AI1648" s="5"/>
    </row>
    <row r="1649" spans="9:35" x14ac:dyDescent="0.2"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168"/>
      <c r="AF1649" s="167"/>
      <c r="AG1649" s="168"/>
      <c r="AH1649" s="168"/>
      <c r="AI1649" s="5"/>
    </row>
    <row r="1650" spans="9:35" x14ac:dyDescent="0.2"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168"/>
      <c r="AF1650" s="167"/>
      <c r="AG1650" s="168"/>
      <c r="AH1650" s="168"/>
      <c r="AI1650" s="5"/>
    </row>
    <row r="1651" spans="9:35" x14ac:dyDescent="0.2"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168"/>
      <c r="AF1651" s="167"/>
      <c r="AG1651" s="168"/>
      <c r="AH1651" s="168"/>
      <c r="AI1651" s="5"/>
    </row>
    <row r="1652" spans="9:35" x14ac:dyDescent="0.2"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168"/>
      <c r="AF1652" s="167"/>
      <c r="AG1652" s="168"/>
      <c r="AH1652" s="168"/>
      <c r="AI1652" s="5"/>
    </row>
    <row r="1653" spans="9:35" x14ac:dyDescent="0.2"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168"/>
      <c r="AF1653" s="167"/>
      <c r="AG1653" s="168"/>
      <c r="AH1653" s="168"/>
      <c r="AI1653" s="5"/>
    </row>
    <row r="1654" spans="9:35" x14ac:dyDescent="0.2"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168"/>
      <c r="AF1654" s="167"/>
      <c r="AG1654" s="168"/>
      <c r="AH1654" s="168"/>
      <c r="AI1654" s="5"/>
    </row>
    <row r="1655" spans="9:35" x14ac:dyDescent="0.2"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168"/>
      <c r="AF1655" s="167"/>
      <c r="AG1655" s="168"/>
      <c r="AH1655" s="168"/>
      <c r="AI1655" s="5"/>
    </row>
    <row r="1656" spans="9:35" x14ac:dyDescent="0.2"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168"/>
      <c r="AF1656" s="167"/>
      <c r="AG1656" s="168"/>
      <c r="AH1656" s="168"/>
      <c r="AI1656" s="5"/>
    </row>
    <row r="1657" spans="9:35" x14ac:dyDescent="0.2"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168"/>
      <c r="AF1657" s="167"/>
      <c r="AG1657" s="168"/>
      <c r="AH1657" s="168"/>
      <c r="AI1657" s="5"/>
    </row>
    <row r="1658" spans="9:35" x14ac:dyDescent="0.2"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168"/>
      <c r="AF1658" s="167"/>
      <c r="AG1658" s="168"/>
      <c r="AH1658" s="168"/>
      <c r="AI1658" s="5"/>
    </row>
    <row r="1659" spans="9:35" x14ac:dyDescent="0.2"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168"/>
      <c r="AF1659" s="167"/>
      <c r="AG1659" s="168"/>
      <c r="AH1659" s="168"/>
      <c r="AI1659" s="5"/>
    </row>
    <row r="1660" spans="9:35" x14ac:dyDescent="0.2"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168"/>
      <c r="AF1660" s="167"/>
      <c r="AG1660" s="168"/>
      <c r="AH1660" s="168"/>
      <c r="AI1660" s="5"/>
    </row>
    <row r="1661" spans="9:35" x14ac:dyDescent="0.2"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168"/>
      <c r="AF1661" s="167"/>
      <c r="AG1661" s="168"/>
      <c r="AH1661" s="168"/>
      <c r="AI1661" s="5"/>
    </row>
    <row r="1662" spans="9:35" x14ac:dyDescent="0.2"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168"/>
      <c r="AF1662" s="167"/>
      <c r="AG1662" s="168"/>
      <c r="AH1662" s="168"/>
      <c r="AI1662" s="5"/>
    </row>
    <row r="1663" spans="9:35" x14ac:dyDescent="0.2"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168"/>
      <c r="AF1663" s="167"/>
      <c r="AG1663" s="168"/>
      <c r="AH1663" s="168"/>
      <c r="AI1663" s="5"/>
    </row>
    <row r="1664" spans="9:35" x14ac:dyDescent="0.2"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168"/>
      <c r="AF1664" s="167"/>
      <c r="AG1664" s="168"/>
      <c r="AH1664" s="168"/>
      <c r="AI1664" s="5"/>
    </row>
    <row r="1665" spans="9:35" x14ac:dyDescent="0.2"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168"/>
      <c r="AF1665" s="167"/>
      <c r="AG1665" s="168"/>
      <c r="AH1665" s="168"/>
      <c r="AI1665" s="5"/>
    </row>
    <row r="1666" spans="9:35" x14ac:dyDescent="0.2"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168"/>
      <c r="AF1666" s="167"/>
      <c r="AG1666" s="168"/>
      <c r="AH1666" s="168"/>
      <c r="AI1666" s="5"/>
    </row>
    <row r="1667" spans="9:35" x14ac:dyDescent="0.2"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168"/>
      <c r="AF1667" s="167"/>
      <c r="AG1667" s="168"/>
      <c r="AH1667" s="168"/>
      <c r="AI1667" s="5"/>
    </row>
    <row r="1668" spans="9:35" x14ac:dyDescent="0.2"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168"/>
      <c r="AF1668" s="167"/>
      <c r="AG1668" s="168"/>
      <c r="AH1668" s="168"/>
      <c r="AI1668" s="5"/>
    </row>
    <row r="1669" spans="9:35" x14ac:dyDescent="0.2"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168"/>
      <c r="AF1669" s="167"/>
      <c r="AG1669" s="168"/>
      <c r="AH1669" s="168"/>
      <c r="AI1669" s="5"/>
    </row>
    <row r="1670" spans="9:35" x14ac:dyDescent="0.2"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168"/>
      <c r="AF1670" s="167"/>
      <c r="AG1670" s="168"/>
      <c r="AH1670" s="168"/>
      <c r="AI1670" s="5"/>
    </row>
    <row r="1671" spans="9:35" x14ac:dyDescent="0.2"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168"/>
      <c r="AF1671" s="167"/>
      <c r="AG1671" s="168"/>
      <c r="AH1671" s="168"/>
      <c r="AI1671" s="5"/>
    </row>
    <row r="1672" spans="9:35" x14ac:dyDescent="0.2"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168"/>
      <c r="AF1672" s="167"/>
      <c r="AG1672" s="168"/>
      <c r="AH1672" s="168"/>
      <c r="AI1672" s="5"/>
    </row>
    <row r="1673" spans="9:35" x14ac:dyDescent="0.2"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168"/>
      <c r="AF1673" s="167"/>
      <c r="AG1673" s="168"/>
      <c r="AH1673" s="168"/>
      <c r="AI1673" s="5"/>
    </row>
    <row r="1674" spans="9:35" x14ac:dyDescent="0.2"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168"/>
      <c r="AF1674" s="167"/>
      <c r="AG1674" s="168"/>
      <c r="AH1674" s="168"/>
      <c r="AI1674" s="5"/>
    </row>
    <row r="1675" spans="9:35" x14ac:dyDescent="0.2"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168"/>
      <c r="AF1675" s="167"/>
      <c r="AG1675" s="168"/>
      <c r="AH1675" s="168"/>
      <c r="AI1675" s="5"/>
    </row>
    <row r="1676" spans="9:35" x14ac:dyDescent="0.2"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168"/>
      <c r="AF1676" s="167"/>
      <c r="AG1676" s="168"/>
      <c r="AH1676" s="168"/>
      <c r="AI1676" s="5"/>
    </row>
    <row r="1677" spans="9:35" x14ac:dyDescent="0.2"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168"/>
      <c r="AF1677" s="167"/>
      <c r="AG1677" s="168"/>
      <c r="AH1677" s="168"/>
      <c r="AI1677" s="5"/>
    </row>
    <row r="1678" spans="9:35" x14ac:dyDescent="0.2"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168"/>
      <c r="AF1678" s="167"/>
      <c r="AG1678" s="168"/>
      <c r="AH1678" s="168"/>
      <c r="AI1678" s="5"/>
    </row>
    <row r="1679" spans="9:35" x14ac:dyDescent="0.2"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168"/>
      <c r="AF1679" s="167"/>
      <c r="AG1679" s="168"/>
      <c r="AH1679" s="168"/>
      <c r="AI1679" s="5"/>
    </row>
    <row r="1680" spans="9:35" x14ac:dyDescent="0.2"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168"/>
      <c r="AF1680" s="167"/>
      <c r="AG1680" s="168"/>
      <c r="AH1680" s="168"/>
      <c r="AI1680" s="5"/>
    </row>
    <row r="1681" spans="9:35" x14ac:dyDescent="0.2"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168"/>
      <c r="AF1681" s="167"/>
      <c r="AG1681" s="168"/>
      <c r="AH1681" s="168"/>
      <c r="AI1681" s="5"/>
    </row>
    <row r="1682" spans="9:35" x14ac:dyDescent="0.2"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168"/>
      <c r="AF1682" s="167"/>
      <c r="AG1682" s="168"/>
      <c r="AH1682" s="168"/>
      <c r="AI1682" s="5"/>
    </row>
    <row r="1683" spans="9:35" x14ac:dyDescent="0.2"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168"/>
      <c r="AF1683" s="167"/>
      <c r="AG1683" s="168"/>
      <c r="AH1683" s="168"/>
      <c r="AI1683" s="5"/>
    </row>
    <row r="1684" spans="9:35" x14ac:dyDescent="0.2"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168"/>
      <c r="AF1684" s="167"/>
      <c r="AG1684" s="168"/>
      <c r="AH1684" s="168"/>
      <c r="AI1684" s="5"/>
    </row>
    <row r="1685" spans="9:35" x14ac:dyDescent="0.2"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168"/>
      <c r="AF1685" s="167"/>
      <c r="AG1685" s="168"/>
      <c r="AH1685" s="168"/>
      <c r="AI1685" s="5"/>
    </row>
    <row r="1686" spans="9:35" x14ac:dyDescent="0.2"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168"/>
      <c r="AF1686" s="167"/>
      <c r="AG1686" s="168"/>
      <c r="AH1686" s="168"/>
      <c r="AI1686" s="5"/>
    </row>
    <row r="1687" spans="9:35" x14ac:dyDescent="0.2"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168"/>
      <c r="AF1687" s="167"/>
      <c r="AG1687" s="168"/>
      <c r="AH1687" s="168"/>
      <c r="AI1687" s="5"/>
    </row>
    <row r="1688" spans="9:35" x14ac:dyDescent="0.2"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168"/>
      <c r="AF1688" s="167"/>
      <c r="AG1688" s="168"/>
      <c r="AH1688" s="168"/>
      <c r="AI1688" s="5"/>
    </row>
    <row r="1689" spans="9:35" x14ac:dyDescent="0.2"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168"/>
      <c r="AF1689" s="167"/>
      <c r="AG1689" s="168"/>
      <c r="AH1689" s="168"/>
      <c r="AI1689" s="5"/>
    </row>
    <row r="1690" spans="9:35" x14ac:dyDescent="0.2"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168"/>
      <c r="AF1690" s="167"/>
      <c r="AG1690" s="168"/>
      <c r="AH1690" s="168"/>
      <c r="AI1690" s="5"/>
    </row>
    <row r="1691" spans="9:35" x14ac:dyDescent="0.2"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168"/>
      <c r="AF1691" s="167"/>
      <c r="AG1691" s="168"/>
      <c r="AH1691" s="168"/>
      <c r="AI1691" s="5"/>
    </row>
    <row r="1692" spans="9:35" x14ac:dyDescent="0.2"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168"/>
      <c r="AF1692" s="167"/>
      <c r="AG1692" s="168"/>
      <c r="AH1692" s="168"/>
      <c r="AI1692" s="5"/>
    </row>
    <row r="1693" spans="9:35" x14ac:dyDescent="0.2"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168"/>
      <c r="AF1693" s="167"/>
      <c r="AG1693" s="168"/>
      <c r="AH1693" s="168"/>
      <c r="AI1693" s="5"/>
    </row>
    <row r="1694" spans="9:35" x14ac:dyDescent="0.2"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168"/>
      <c r="AF1694" s="167"/>
      <c r="AG1694" s="168"/>
      <c r="AH1694" s="168"/>
      <c r="AI1694" s="5"/>
    </row>
    <row r="1695" spans="9:35" x14ac:dyDescent="0.2"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168"/>
      <c r="AF1695" s="167"/>
      <c r="AG1695" s="168"/>
      <c r="AH1695" s="168"/>
      <c r="AI1695" s="5"/>
    </row>
    <row r="1696" spans="9:35" x14ac:dyDescent="0.2"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168"/>
      <c r="AF1696" s="167"/>
      <c r="AG1696" s="168"/>
      <c r="AH1696" s="168"/>
      <c r="AI1696" s="5"/>
    </row>
    <row r="1697" spans="9:35" x14ac:dyDescent="0.2"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168"/>
      <c r="AF1697" s="167"/>
      <c r="AG1697" s="168"/>
      <c r="AH1697" s="168"/>
      <c r="AI1697" s="5"/>
    </row>
    <row r="1698" spans="9:35" x14ac:dyDescent="0.2"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168"/>
      <c r="AF1698" s="167"/>
      <c r="AG1698" s="168"/>
      <c r="AH1698" s="168"/>
      <c r="AI1698" s="5"/>
    </row>
    <row r="1699" spans="9:35" x14ac:dyDescent="0.2"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168"/>
      <c r="AF1699" s="167"/>
      <c r="AG1699" s="168"/>
      <c r="AH1699" s="168"/>
      <c r="AI1699" s="5"/>
    </row>
    <row r="1700" spans="9:35" x14ac:dyDescent="0.2"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168"/>
      <c r="AF1700" s="167"/>
      <c r="AG1700" s="168"/>
      <c r="AH1700" s="168"/>
      <c r="AI1700" s="5"/>
    </row>
    <row r="1701" spans="9:35" x14ac:dyDescent="0.2"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168"/>
      <c r="AF1701" s="167"/>
      <c r="AG1701" s="168"/>
      <c r="AH1701" s="168"/>
      <c r="AI1701" s="5"/>
    </row>
    <row r="1702" spans="9:35" x14ac:dyDescent="0.2"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168"/>
      <c r="AF1702" s="167"/>
      <c r="AG1702" s="168"/>
      <c r="AH1702" s="168"/>
      <c r="AI1702" s="5"/>
    </row>
    <row r="1703" spans="9:35" x14ac:dyDescent="0.2"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168"/>
      <c r="AF1703" s="167"/>
      <c r="AG1703" s="168"/>
      <c r="AH1703" s="168"/>
      <c r="AI1703" s="5"/>
    </row>
    <row r="1704" spans="9:35" x14ac:dyDescent="0.2"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168"/>
      <c r="AF1704" s="167"/>
      <c r="AG1704" s="168"/>
      <c r="AH1704" s="168"/>
      <c r="AI1704" s="5"/>
    </row>
    <row r="1705" spans="9:35" x14ac:dyDescent="0.2"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168"/>
      <c r="AF1705" s="167"/>
      <c r="AG1705" s="168"/>
      <c r="AH1705" s="168"/>
      <c r="AI1705" s="5"/>
    </row>
    <row r="1706" spans="9:35" x14ac:dyDescent="0.2"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168"/>
      <c r="AF1706" s="167"/>
      <c r="AG1706" s="168"/>
      <c r="AH1706" s="168"/>
      <c r="AI1706" s="5"/>
    </row>
    <row r="1707" spans="9:35" x14ac:dyDescent="0.2"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168"/>
      <c r="AF1707" s="167"/>
      <c r="AG1707" s="168"/>
      <c r="AH1707" s="168"/>
      <c r="AI1707" s="5"/>
    </row>
    <row r="1708" spans="9:35" x14ac:dyDescent="0.2"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168"/>
      <c r="AF1708" s="167"/>
      <c r="AG1708" s="168"/>
      <c r="AH1708" s="168"/>
      <c r="AI1708" s="5"/>
    </row>
    <row r="1709" spans="9:35" x14ac:dyDescent="0.2"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168"/>
      <c r="AF1709" s="167"/>
      <c r="AG1709" s="168"/>
      <c r="AH1709" s="168"/>
      <c r="AI1709" s="5"/>
    </row>
    <row r="1710" spans="9:35" x14ac:dyDescent="0.2"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168"/>
      <c r="AF1710" s="167"/>
      <c r="AG1710" s="168"/>
      <c r="AH1710" s="168"/>
      <c r="AI1710" s="5"/>
    </row>
    <row r="1711" spans="9:35" x14ac:dyDescent="0.2"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168"/>
      <c r="AF1711" s="167"/>
      <c r="AG1711" s="168"/>
      <c r="AH1711" s="168"/>
      <c r="AI1711" s="5"/>
    </row>
    <row r="1712" spans="9:35" x14ac:dyDescent="0.2"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168"/>
      <c r="AF1712" s="167"/>
      <c r="AG1712" s="168"/>
      <c r="AH1712" s="168"/>
      <c r="AI1712" s="5"/>
    </row>
    <row r="1713" spans="9:35" x14ac:dyDescent="0.2"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168"/>
      <c r="AF1713" s="167"/>
      <c r="AG1713" s="168"/>
      <c r="AH1713" s="168"/>
      <c r="AI1713" s="5"/>
    </row>
    <row r="1714" spans="9:35" x14ac:dyDescent="0.2"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168"/>
      <c r="AF1714" s="167"/>
      <c r="AG1714" s="168"/>
      <c r="AH1714" s="168"/>
      <c r="AI1714" s="5"/>
    </row>
    <row r="1715" spans="9:35" x14ac:dyDescent="0.2"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168"/>
      <c r="AF1715" s="167"/>
      <c r="AG1715" s="168"/>
      <c r="AH1715" s="168"/>
      <c r="AI1715" s="5"/>
    </row>
    <row r="1716" spans="9:35" x14ac:dyDescent="0.2"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168"/>
      <c r="AF1716" s="167"/>
      <c r="AG1716" s="168"/>
      <c r="AH1716" s="168"/>
      <c r="AI1716" s="5"/>
    </row>
    <row r="1717" spans="9:35" x14ac:dyDescent="0.2"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168"/>
      <c r="AF1717" s="167"/>
      <c r="AG1717" s="168"/>
      <c r="AH1717" s="168"/>
      <c r="AI1717" s="5"/>
    </row>
    <row r="1718" spans="9:35" x14ac:dyDescent="0.2"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168"/>
      <c r="AF1718" s="167"/>
      <c r="AG1718" s="168"/>
      <c r="AH1718" s="168"/>
      <c r="AI1718" s="5"/>
    </row>
    <row r="1719" spans="9:35" x14ac:dyDescent="0.2"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168"/>
      <c r="AF1719" s="167"/>
      <c r="AG1719" s="168"/>
      <c r="AH1719" s="168"/>
      <c r="AI1719" s="5"/>
    </row>
    <row r="1720" spans="9:35" x14ac:dyDescent="0.2"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168"/>
      <c r="AF1720" s="167"/>
      <c r="AG1720" s="168"/>
      <c r="AH1720" s="168"/>
      <c r="AI1720" s="5"/>
    </row>
    <row r="1721" spans="9:35" x14ac:dyDescent="0.2"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168"/>
      <c r="AF1721" s="167"/>
      <c r="AG1721" s="168"/>
      <c r="AH1721" s="168"/>
      <c r="AI1721" s="5"/>
    </row>
    <row r="1722" spans="9:35" x14ac:dyDescent="0.2"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168"/>
      <c r="AF1722" s="167"/>
      <c r="AG1722" s="168"/>
      <c r="AH1722" s="168"/>
      <c r="AI1722" s="5"/>
    </row>
    <row r="1723" spans="9:35" x14ac:dyDescent="0.2"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168"/>
      <c r="AF1723" s="167"/>
      <c r="AG1723" s="168"/>
      <c r="AH1723" s="168"/>
      <c r="AI1723" s="5"/>
    </row>
    <row r="1724" spans="9:35" x14ac:dyDescent="0.2"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168"/>
      <c r="AF1724" s="167"/>
      <c r="AG1724" s="168"/>
      <c r="AH1724" s="168"/>
      <c r="AI1724" s="5"/>
    </row>
    <row r="1725" spans="9:35" x14ac:dyDescent="0.2"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168"/>
      <c r="AF1725" s="167"/>
      <c r="AG1725" s="168"/>
      <c r="AH1725" s="168"/>
      <c r="AI1725" s="5"/>
    </row>
    <row r="1726" spans="9:35" x14ac:dyDescent="0.2"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168"/>
      <c r="AF1726" s="167"/>
      <c r="AG1726" s="168"/>
      <c r="AH1726" s="168"/>
      <c r="AI1726" s="5"/>
    </row>
    <row r="1727" spans="9:35" x14ac:dyDescent="0.2"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168"/>
      <c r="AF1727" s="167"/>
      <c r="AG1727" s="168"/>
      <c r="AH1727" s="168"/>
      <c r="AI1727" s="5"/>
    </row>
    <row r="1728" spans="9:35" x14ac:dyDescent="0.2"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168"/>
      <c r="AF1728" s="167"/>
      <c r="AG1728" s="168"/>
      <c r="AH1728" s="168"/>
      <c r="AI1728" s="5"/>
    </row>
    <row r="1729" spans="9:35" x14ac:dyDescent="0.2"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168"/>
      <c r="AF1729" s="167"/>
      <c r="AG1729" s="168"/>
      <c r="AH1729" s="168"/>
      <c r="AI1729" s="5"/>
    </row>
    <row r="1730" spans="9:35" x14ac:dyDescent="0.2"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168"/>
      <c r="AF1730" s="167"/>
      <c r="AG1730" s="168"/>
      <c r="AH1730" s="168"/>
      <c r="AI1730" s="5"/>
    </row>
    <row r="1731" spans="9:35" x14ac:dyDescent="0.2"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168"/>
      <c r="AF1731" s="167"/>
      <c r="AG1731" s="168"/>
      <c r="AH1731" s="168"/>
      <c r="AI1731" s="5"/>
    </row>
    <row r="1732" spans="9:35" x14ac:dyDescent="0.2"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168"/>
      <c r="AF1732" s="167"/>
      <c r="AG1732" s="168"/>
      <c r="AH1732" s="168"/>
      <c r="AI1732" s="5"/>
    </row>
    <row r="1733" spans="9:35" x14ac:dyDescent="0.2"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168"/>
      <c r="AF1733" s="167"/>
      <c r="AG1733" s="168"/>
      <c r="AH1733" s="168"/>
      <c r="AI1733" s="5"/>
    </row>
    <row r="1734" spans="9:35" x14ac:dyDescent="0.2"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168"/>
      <c r="AF1734" s="167"/>
      <c r="AG1734" s="168"/>
      <c r="AH1734" s="168"/>
      <c r="AI1734" s="5"/>
    </row>
    <row r="1735" spans="9:35" x14ac:dyDescent="0.2"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168"/>
      <c r="AF1735" s="167"/>
      <c r="AG1735" s="168"/>
      <c r="AH1735" s="168"/>
      <c r="AI1735" s="5"/>
    </row>
    <row r="1736" spans="9:35" x14ac:dyDescent="0.2"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168"/>
      <c r="AF1736" s="167"/>
      <c r="AG1736" s="168"/>
      <c r="AH1736" s="168"/>
      <c r="AI1736" s="5"/>
    </row>
    <row r="1737" spans="9:35" x14ac:dyDescent="0.2"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168"/>
      <c r="AF1737" s="167"/>
      <c r="AG1737" s="168"/>
      <c r="AH1737" s="168"/>
      <c r="AI1737" s="5"/>
    </row>
    <row r="1738" spans="9:35" x14ac:dyDescent="0.2"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168"/>
      <c r="AF1738" s="167"/>
      <c r="AG1738" s="168"/>
      <c r="AH1738" s="168"/>
      <c r="AI1738" s="5"/>
    </row>
    <row r="1739" spans="9:35" x14ac:dyDescent="0.2"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168"/>
      <c r="AF1739" s="167"/>
      <c r="AG1739" s="168"/>
      <c r="AH1739" s="168"/>
      <c r="AI1739" s="5"/>
    </row>
    <row r="1740" spans="9:35" x14ac:dyDescent="0.2"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168"/>
      <c r="AF1740" s="167"/>
      <c r="AG1740" s="168"/>
      <c r="AH1740" s="168"/>
      <c r="AI1740" s="5"/>
    </row>
    <row r="1741" spans="9:35" x14ac:dyDescent="0.2"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168"/>
      <c r="AF1741" s="167"/>
      <c r="AG1741" s="168"/>
      <c r="AH1741" s="168"/>
      <c r="AI1741" s="5"/>
    </row>
    <row r="1742" spans="9:35" x14ac:dyDescent="0.2"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168"/>
      <c r="AF1742" s="167"/>
      <c r="AG1742" s="168"/>
      <c r="AH1742" s="168"/>
      <c r="AI1742" s="5"/>
    </row>
    <row r="1743" spans="9:35" x14ac:dyDescent="0.2"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168"/>
      <c r="AF1743" s="167"/>
      <c r="AG1743" s="168"/>
      <c r="AH1743" s="168"/>
      <c r="AI1743" s="5"/>
    </row>
    <row r="1744" spans="9:35" x14ac:dyDescent="0.2"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168"/>
      <c r="AF1744" s="167"/>
      <c r="AG1744" s="168"/>
      <c r="AH1744" s="168"/>
      <c r="AI1744" s="5"/>
    </row>
    <row r="1745" spans="9:35" x14ac:dyDescent="0.2"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168"/>
      <c r="AF1745" s="167"/>
      <c r="AG1745" s="168"/>
      <c r="AH1745" s="168"/>
      <c r="AI1745" s="5"/>
    </row>
    <row r="1746" spans="9:35" x14ac:dyDescent="0.2"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168"/>
      <c r="AF1746" s="167"/>
      <c r="AG1746" s="168"/>
      <c r="AH1746" s="168"/>
      <c r="AI1746" s="5"/>
    </row>
    <row r="1747" spans="9:35" x14ac:dyDescent="0.2"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168"/>
      <c r="AF1747" s="167"/>
      <c r="AG1747" s="168"/>
      <c r="AH1747" s="168"/>
      <c r="AI1747" s="5"/>
    </row>
    <row r="1748" spans="9:35" x14ac:dyDescent="0.2"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168"/>
      <c r="AF1748" s="167"/>
      <c r="AG1748" s="168"/>
      <c r="AH1748" s="168"/>
      <c r="AI1748" s="5"/>
    </row>
    <row r="1749" spans="9:35" x14ac:dyDescent="0.2"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168"/>
      <c r="AF1749" s="167"/>
      <c r="AG1749" s="168"/>
      <c r="AH1749" s="168"/>
      <c r="AI1749" s="5"/>
    </row>
    <row r="1750" spans="9:35" x14ac:dyDescent="0.2"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168"/>
      <c r="AF1750" s="167"/>
      <c r="AG1750" s="168"/>
      <c r="AH1750" s="168"/>
      <c r="AI1750" s="5"/>
    </row>
    <row r="1751" spans="9:35" x14ac:dyDescent="0.2"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168"/>
      <c r="AF1751" s="167"/>
      <c r="AG1751" s="168"/>
      <c r="AH1751" s="168"/>
      <c r="AI1751" s="5"/>
    </row>
    <row r="1752" spans="9:35" x14ac:dyDescent="0.2"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168"/>
      <c r="AF1752" s="167"/>
      <c r="AG1752" s="168"/>
      <c r="AH1752" s="168"/>
      <c r="AI1752" s="5"/>
    </row>
    <row r="1753" spans="9:35" x14ac:dyDescent="0.2"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168"/>
      <c r="AF1753" s="167"/>
      <c r="AG1753" s="168"/>
      <c r="AH1753" s="168"/>
      <c r="AI1753" s="5"/>
    </row>
    <row r="1754" spans="9:35" x14ac:dyDescent="0.2"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168"/>
      <c r="AF1754" s="167"/>
      <c r="AG1754" s="168"/>
      <c r="AH1754" s="168"/>
      <c r="AI1754" s="5"/>
    </row>
    <row r="1755" spans="9:35" x14ac:dyDescent="0.2"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168"/>
      <c r="AF1755" s="167"/>
      <c r="AG1755" s="168"/>
      <c r="AH1755" s="168"/>
      <c r="AI1755" s="5"/>
    </row>
    <row r="1756" spans="9:35" x14ac:dyDescent="0.2"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168"/>
      <c r="AF1756" s="167"/>
      <c r="AG1756" s="168"/>
      <c r="AH1756" s="168"/>
      <c r="AI1756" s="5"/>
    </row>
    <row r="1757" spans="9:35" x14ac:dyDescent="0.2"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168"/>
      <c r="AF1757" s="167"/>
      <c r="AG1757" s="168"/>
      <c r="AH1757" s="168"/>
      <c r="AI1757" s="5"/>
    </row>
    <row r="1758" spans="9:35" x14ac:dyDescent="0.2"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168"/>
      <c r="AF1758" s="167"/>
      <c r="AG1758" s="168"/>
      <c r="AH1758" s="168"/>
      <c r="AI1758" s="5"/>
    </row>
    <row r="1759" spans="9:35" x14ac:dyDescent="0.2"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168"/>
      <c r="AF1759" s="167"/>
      <c r="AG1759" s="168"/>
      <c r="AH1759" s="168"/>
      <c r="AI1759" s="5"/>
    </row>
    <row r="1760" spans="9:35" x14ac:dyDescent="0.2"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168"/>
      <c r="AF1760" s="167"/>
      <c r="AG1760" s="168"/>
      <c r="AH1760" s="168"/>
      <c r="AI1760" s="5"/>
    </row>
    <row r="1761" spans="9:35" x14ac:dyDescent="0.2"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168"/>
      <c r="AF1761" s="167"/>
      <c r="AG1761" s="168"/>
      <c r="AH1761" s="168"/>
      <c r="AI1761" s="5"/>
    </row>
    <row r="1762" spans="9:35" x14ac:dyDescent="0.2"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168"/>
      <c r="AF1762" s="167"/>
      <c r="AG1762" s="168"/>
      <c r="AH1762" s="168"/>
      <c r="AI1762" s="5"/>
    </row>
    <row r="1763" spans="9:35" x14ac:dyDescent="0.2"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168"/>
      <c r="AF1763" s="167"/>
      <c r="AG1763" s="168"/>
      <c r="AH1763" s="168"/>
      <c r="AI1763" s="5"/>
    </row>
    <row r="1764" spans="9:35" x14ac:dyDescent="0.2"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168"/>
      <c r="AF1764" s="167"/>
      <c r="AG1764" s="168"/>
      <c r="AH1764" s="168"/>
      <c r="AI1764" s="5"/>
    </row>
    <row r="1765" spans="9:35" x14ac:dyDescent="0.2"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168"/>
      <c r="AF1765" s="167"/>
      <c r="AG1765" s="168"/>
      <c r="AH1765" s="168"/>
      <c r="AI1765" s="5"/>
    </row>
    <row r="1766" spans="9:35" x14ac:dyDescent="0.2"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168"/>
      <c r="AF1766" s="167"/>
      <c r="AG1766" s="168"/>
      <c r="AH1766" s="168"/>
      <c r="AI1766" s="5"/>
    </row>
    <row r="1767" spans="9:35" x14ac:dyDescent="0.2"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168"/>
      <c r="AF1767" s="167"/>
      <c r="AG1767" s="168"/>
      <c r="AH1767" s="168"/>
      <c r="AI1767" s="5"/>
    </row>
    <row r="1768" spans="9:35" x14ac:dyDescent="0.2"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168"/>
      <c r="AF1768" s="167"/>
      <c r="AG1768" s="168"/>
      <c r="AH1768" s="168"/>
      <c r="AI1768" s="5"/>
    </row>
    <row r="1769" spans="9:35" x14ac:dyDescent="0.2"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168"/>
      <c r="AF1769" s="167"/>
      <c r="AG1769" s="168"/>
      <c r="AH1769" s="168"/>
      <c r="AI1769" s="5"/>
    </row>
    <row r="1770" spans="9:35" x14ac:dyDescent="0.2"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168"/>
      <c r="AF1770" s="167"/>
      <c r="AG1770" s="168"/>
      <c r="AH1770" s="168"/>
      <c r="AI1770" s="5"/>
    </row>
    <row r="1771" spans="9:35" x14ac:dyDescent="0.2"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168"/>
      <c r="AF1771" s="167"/>
      <c r="AG1771" s="168"/>
      <c r="AH1771" s="168"/>
      <c r="AI1771" s="5"/>
    </row>
    <row r="1772" spans="9:35" x14ac:dyDescent="0.2"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168"/>
      <c r="AF1772" s="167"/>
      <c r="AG1772" s="168"/>
      <c r="AH1772" s="168"/>
      <c r="AI1772" s="5"/>
    </row>
    <row r="1773" spans="9:35" x14ac:dyDescent="0.2"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168"/>
      <c r="AF1773" s="167"/>
      <c r="AG1773" s="168"/>
      <c r="AH1773" s="168"/>
      <c r="AI1773" s="5"/>
    </row>
    <row r="1774" spans="9:35" x14ac:dyDescent="0.2"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168"/>
      <c r="AF1774" s="167"/>
      <c r="AG1774" s="168"/>
      <c r="AH1774" s="168"/>
      <c r="AI1774" s="5"/>
    </row>
    <row r="1775" spans="9:35" x14ac:dyDescent="0.2"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168"/>
      <c r="AF1775" s="167"/>
      <c r="AG1775" s="168"/>
      <c r="AH1775" s="168"/>
      <c r="AI1775" s="5"/>
    </row>
    <row r="1776" spans="9:35" x14ac:dyDescent="0.2"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168"/>
      <c r="AF1776" s="167"/>
      <c r="AG1776" s="168"/>
      <c r="AH1776" s="168"/>
      <c r="AI1776" s="5"/>
    </row>
    <row r="1777" spans="9:35" x14ac:dyDescent="0.2"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168"/>
      <c r="AF1777" s="167"/>
      <c r="AG1777" s="168"/>
      <c r="AH1777" s="168"/>
      <c r="AI1777" s="5"/>
    </row>
    <row r="1778" spans="9:35" x14ac:dyDescent="0.2"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168"/>
      <c r="AF1778" s="167"/>
      <c r="AG1778" s="168"/>
      <c r="AH1778" s="168"/>
      <c r="AI1778" s="5"/>
    </row>
    <row r="1779" spans="9:35" x14ac:dyDescent="0.2"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168"/>
      <c r="AF1779" s="167"/>
      <c r="AG1779" s="168"/>
      <c r="AH1779" s="168"/>
      <c r="AI1779" s="5"/>
    </row>
    <row r="1780" spans="9:35" x14ac:dyDescent="0.2"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168"/>
      <c r="AF1780" s="167"/>
      <c r="AG1780" s="168"/>
      <c r="AH1780" s="168"/>
      <c r="AI1780" s="5"/>
    </row>
    <row r="1781" spans="9:35" x14ac:dyDescent="0.2"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168"/>
      <c r="AF1781" s="167"/>
      <c r="AG1781" s="168"/>
      <c r="AH1781" s="168"/>
      <c r="AI1781" s="5"/>
    </row>
    <row r="1782" spans="9:35" x14ac:dyDescent="0.2"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168"/>
      <c r="AF1782" s="167"/>
      <c r="AG1782" s="168"/>
      <c r="AH1782" s="168"/>
      <c r="AI1782" s="5"/>
    </row>
    <row r="1783" spans="9:35" x14ac:dyDescent="0.2"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168"/>
      <c r="AF1783" s="167"/>
      <c r="AG1783" s="168"/>
      <c r="AH1783" s="168"/>
      <c r="AI1783" s="5"/>
    </row>
    <row r="1784" spans="9:35" x14ac:dyDescent="0.2"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168"/>
      <c r="AF1784" s="167"/>
      <c r="AG1784" s="168"/>
      <c r="AH1784" s="168"/>
      <c r="AI1784" s="5"/>
    </row>
    <row r="1785" spans="9:35" x14ac:dyDescent="0.2"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168"/>
      <c r="AF1785" s="167"/>
      <c r="AG1785" s="168"/>
      <c r="AH1785" s="168"/>
      <c r="AI1785" s="5"/>
    </row>
    <row r="1786" spans="9:35" x14ac:dyDescent="0.2"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168"/>
      <c r="AF1786" s="167"/>
      <c r="AG1786" s="168"/>
      <c r="AH1786" s="168"/>
      <c r="AI1786" s="5"/>
    </row>
    <row r="1787" spans="9:35" x14ac:dyDescent="0.2"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168"/>
      <c r="AF1787" s="167"/>
      <c r="AG1787" s="168"/>
      <c r="AH1787" s="168"/>
      <c r="AI1787" s="5"/>
    </row>
    <row r="1788" spans="9:35" x14ac:dyDescent="0.2"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168"/>
      <c r="AF1788" s="167"/>
      <c r="AG1788" s="168"/>
      <c r="AH1788" s="168"/>
      <c r="AI1788" s="5"/>
    </row>
    <row r="1789" spans="9:35" x14ac:dyDescent="0.2"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168"/>
      <c r="AF1789" s="167"/>
      <c r="AG1789" s="168"/>
      <c r="AH1789" s="168"/>
      <c r="AI1789" s="5"/>
    </row>
    <row r="1790" spans="9:35" x14ac:dyDescent="0.2"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168"/>
      <c r="AF1790" s="167"/>
      <c r="AG1790" s="168"/>
      <c r="AH1790" s="168"/>
      <c r="AI1790" s="5"/>
    </row>
    <row r="1791" spans="9:35" x14ac:dyDescent="0.2"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168"/>
      <c r="AF1791" s="167"/>
      <c r="AG1791" s="168"/>
      <c r="AH1791" s="168"/>
      <c r="AI1791" s="5"/>
    </row>
    <row r="1792" spans="9:35" x14ac:dyDescent="0.2"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168"/>
      <c r="AF1792" s="167"/>
      <c r="AG1792" s="168"/>
      <c r="AH1792" s="168"/>
      <c r="AI1792" s="5"/>
    </row>
    <row r="1793" spans="9:35" x14ac:dyDescent="0.2"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168"/>
      <c r="AF1793" s="167"/>
      <c r="AG1793" s="168"/>
      <c r="AH1793" s="168"/>
      <c r="AI1793" s="5"/>
    </row>
    <row r="1794" spans="9:35" x14ac:dyDescent="0.2"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168"/>
      <c r="AF1794" s="167"/>
      <c r="AG1794" s="168"/>
      <c r="AH1794" s="168"/>
      <c r="AI1794" s="5"/>
    </row>
    <row r="1795" spans="9:35" x14ac:dyDescent="0.2"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168"/>
      <c r="AF1795" s="167"/>
      <c r="AG1795" s="168"/>
      <c r="AH1795" s="168"/>
      <c r="AI1795" s="5"/>
    </row>
    <row r="1796" spans="9:35" x14ac:dyDescent="0.2"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168"/>
      <c r="AF1796" s="167"/>
      <c r="AG1796" s="168"/>
      <c r="AH1796" s="168"/>
      <c r="AI1796" s="5"/>
    </row>
    <row r="1797" spans="9:35" x14ac:dyDescent="0.2"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168"/>
      <c r="AF1797" s="167"/>
      <c r="AG1797" s="168"/>
      <c r="AH1797" s="168"/>
      <c r="AI1797" s="5"/>
    </row>
    <row r="1798" spans="9:35" x14ac:dyDescent="0.2"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168"/>
      <c r="AF1798" s="167"/>
      <c r="AG1798" s="168"/>
      <c r="AH1798" s="168"/>
      <c r="AI1798" s="5"/>
    </row>
    <row r="1799" spans="9:35" x14ac:dyDescent="0.2"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168"/>
      <c r="AF1799" s="167"/>
      <c r="AG1799" s="168"/>
      <c r="AH1799" s="168"/>
      <c r="AI1799" s="5"/>
    </row>
    <row r="1800" spans="9:35" x14ac:dyDescent="0.2"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168"/>
      <c r="AF1800" s="167"/>
      <c r="AG1800" s="168"/>
      <c r="AH1800" s="168"/>
      <c r="AI1800" s="5"/>
    </row>
    <row r="1801" spans="9:35" x14ac:dyDescent="0.2"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168"/>
      <c r="AF1801" s="167"/>
      <c r="AG1801" s="168"/>
      <c r="AH1801" s="168"/>
      <c r="AI1801" s="5"/>
    </row>
    <row r="1802" spans="9:35" x14ac:dyDescent="0.2"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168"/>
      <c r="AF1802" s="167"/>
      <c r="AG1802" s="168"/>
      <c r="AH1802" s="168"/>
      <c r="AI1802" s="5"/>
    </row>
    <row r="1803" spans="9:35" x14ac:dyDescent="0.2"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168"/>
      <c r="AF1803" s="167"/>
      <c r="AG1803" s="168"/>
      <c r="AH1803" s="168"/>
      <c r="AI1803" s="5"/>
    </row>
    <row r="1804" spans="9:35" x14ac:dyDescent="0.2"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168"/>
      <c r="AF1804" s="167"/>
      <c r="AG1804" s="168"/>
      <c r="AH1804" s="168"/>
      <c r="AI1804" s="5"/>
    </row>
    <row r="1805" spans="9:35" x14ac:dyDescent="0.2"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168"/>
      <c r="AF1805" s="167"/>
      <c r="AG1805" s="168"/>
      <c r="AH1805" s="168"/>
      <c r="AI1805" s="5"/>
    </row>
    <row r="1806" spans="9:35" x14ac:dyDescent="0.2"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168"/>
      <c r="AF1806" s="167"/>
      <c r="AG1806" s="168"/>
      <c r="AH1806" s="168"/>
      <c r="AI1806" s="5"/>
    </row>
    <row r="1807" spans="9:35" x14ac:dyDescent="0.2"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168"/>
      <c r="AF1807" s="167"/>
      <c r="AG1807" s="168"/>
      <c r="AH1807" s="168"/>
      <c r="AI1807" s="5"/>
    </row>
    <row r="1808" spans="9:35" x14ac:dyDescent="0.2"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168"/>
      <c r="AF1808" s="167"/>
      <c r="AG1808" s="168"/>
      <c r="AH1808" s="168"/>
      <c r="AI1808" s="5"/>
    </row>
    <row r="1809" spans="9:35" x14ac:dyDescent="0.2"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168"/>
      <c r="AF1809" s="167"/>
      <c r="AG1809" s="168"/>
      <c r="AH1809" s="168"/>
      <c r="AI1809" s="5"/>
    </row>
    <row r="1810" spans="9:35" x14ac:dyDescent="0.2"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168"/>
      <c r="AF1810" s="167"/>
      <c r="AG1810" s="168"/>
      <c r="AH1810" s="168"/>
      <c r="AI1810" s="5"/>
    </row>
    <row r="1811" spans="9:35" x14ac:dyDescent="0.2"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168"/>
      <c r="AF1811" s="167"/>
      <c r="AG1811" s="168"/>
      <c r="AH1811" s="168"/>
      <c r="AI1811" s="5"/>
    </row>
    <row r="1812" spans="9:35" x14ac:dyDescent="0.2"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168"/>
      <c r="AF1812" s="167"/>
      <c r="AG1812" s="168"/>
      <c r="AH1812" s="168"/>
      <c r="AI1812" s="5"/>
    </row>
    <row r="1813" spans="9:35" x14ac:dyDescent="0.2"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168"/>
      <c r="AF1813" s="167"/>
      <c r="AG1813" s="168"/>
      <c r="AH1813" s="168"/>
      <c r="AI1813" s="5"/>
    </row>
    <row r="1814" spans="9:35" x14ac:dyDescent="0.2"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168"/>
      <c r="AF1814" s="167"/>
      <c r="AG1814" s="168"/>
      <c r="AH1814" s="168"/>
      <c r="AI1814" s="5"/>
    </row>
    <row r="1815" spans="9:35" x14ac:dyDescent="0.2"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168"/>
      <c r="AF1815" s="167"/>
      <c r="AG1815" s="168"/>
      <c r="AH1815" s="168"/>
      <c r="AI1815" s="5"/>
    </row>
    <row r="1816" spans="9:35" x14ac:dyDescent="0.2"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168"/>
      <c r="AF1816" s="167"/>
      <c r="AG1816" s="168"/>
      <c r="AH1816" s="168"/>
      <c r="AI1816" s="5"/>
    </row>
    <row r="1817" spans="9:35" x14ac:dyDescent="0.2"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168"/>
      <c r="AF1817" s="167"/>
      <c r="AG1817" s="168"/>
      <c r="AH1817" s="168"/>
      <c r="AI1817" s="5"/>
    </row>
    <row r="1818" spans="9:35" x14ac:dyDescent="0.2"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168"/>
      <c r="AF1818" s="167"/>
      <c r="AG1818" s="168"/>
      <c r="AH1818" s="168"/>
      <c r="AI1818" s="5"/>
    </row>
    <row r="1819" spans="9:35" x14ac:dyDescent="0.2"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168"/>
      <c r="AF1819" s="167"/>
      <c r="AG1819" s="168"/>
      <c r="AH1819" s="168"/>
      <c r="AI1819" s="5"/>
    </row>
    <row r="1820" spans="9:35" x14ac:dyDescent="0.2"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168"/>
      <c r="AF1820" s="167"/>
      <c r="AG1820" s="168"/>
      <c r="AH1820" s="168"/>
      <c r="AI1820" s="5"/>
    </row>
    <row r="1821" spans="9:35" x14ac:dyDescent="0.2"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168"/>
      <c r="AF1821" s="167"/>
      <c r="AG1821" s="168"/>
      <c r="AH1821" s="168"/>
      <c r="AI1821" s="5"/>
    </row>
    <row r="1822" spans="9:35" x14ac:dyDescent="0.2"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168"/>
      <c r="AF1822" s="167"/>
      <c r="AG1822" s="168"/>
      <c r="AH1822" s="168"/>
      <c r="AI1822" s="5"/>
    </row>
    <row r="1823" spans="9:35" x14ac:dyDescent="0.2"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168"/>
      <c r="AF1823" s="167"/>
      <c r="AG1823" s="168"/>
      <c r="AH1823" s="168"/>
      <c r="AI1823" s="5"/>
    </row>
    <row r="1824" spans="9:35" x14ac:dyDescent="0.2"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168"/>
      <c r="AF1824" s="167"/>
      <c r="AG1824" s="168"/>
      <c r="AH1824" s="168"/>
      <c r="AI1824" s="5"/>
    </row>
    <row r="1825" spans="9:35" x14ac:dyDescent="0.2"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168"/>
      <c r="AF1825" s="167"/>
      <c r="AG1825" s="168"/>
      <c r="AH1825" s="168"/>
      <c r="AI1825" s="5"/>
    </row>
    <row r="1826" spans="9:35" x14ac:dyDescent="0.2"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168"/>
      <c r="AF1826" s="167"/>
      <c r="AG1826" s="168"/>
      <c r="AH1826" s="168"/>
      <c r="AI1826" s="5"/>
    </row>
    <row r="1827" spans="9:35" x14ac:dyDescent="0.2"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168"/>
      <c r="AF1827" s="167"/>
      <c r="AG1827" s="168"/>
      <c r="AH1827" s="168"/>
      <c r="AI1827" s="5"/>
    </row>
    <row r="1828" spans="9:35" x14ac:dyDescent="0.2"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168"/>
      <c r="AF1828" s="167"/>
      <c r="AG1828" s="168"/>
      <c r="AH1828" s="168"/>
      <c r="AI1828" s="5"/>
    </row>
    <row r="1829" spans="9:35" x14ac:dyDescent="0.2"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168"/>
      <c r="AF1829" s="167"/>
      <c r="AG1829" s="168"/>
      <c r="AH1829" s="168"/>
      <c r="AI1829" s="5"/>
    </row>
    <row r="1830" spans="9:35" x14ac:dyDescent="0.2"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168"/>
      <c r="AF1830" s="167"/>
      <c r="AG1830" s="168"/>
      <c r="AH1830" s="168"/>
      <c r="AI1830" s="5"/>
    </row>
    <row r="1831" spans="9:35" x14ac:dyDescent="0.2"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168"/>
      <c r="AF1831" s="167"/>
      <c r="AG1831" s="168"/>
      <c r="AH1831" s="168"/>
      <c r="AI1831" s="5"/>
    </row>
    <row r="1832" spans="9:35" x14ac:dyDescent="0.2"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168"/>
      <c r="AF1832" s="167"/>
      <c r="AG1832" s="168"/>
      <c r="AH1832" s="168"/>
      <c r="AI1832" s="5"/>
    </row>
    <row r="1833" spans="9:35" x14ac:dyDescent="0.2"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168"/>
      <c r="AF1833" s="167"/>
      <c r="AG1833" s="168"/>
      <c r="AH1833" s="168"/>
      <c r="AI1833" s="5"/>
    </row>
    <row r="1834" spans="9:35" x14ac:dyDescent="0.2"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168"/>
      <c r="AF1834" s="167"/>
      <c r="AG1834" s="168"/>
      <c r="AH1834" s="168"/>
      <c r="AI1834" s="5"/>
    </row>
    <row r="1835" spans="9:35" x14ac:dyDescent="0.2"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168"/>
      <c r="AF1835" s="167"/>
      <c r="AG1835" s="168"/>
      <c r="AH1835" s="168"/>
      <c r="AI1835" s="5"/>
    </row>
    <row r="1836" spans="9:35" x14ac:dyDescent="0.2"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168"/>
      <c r="AF1836" s="167"/>
      <c r="AG1836" s="168"/>
      <c r="AH1836" s="168"/>
      <c r="AI1836" s="5"/>
    </row>
    <row r="1837" spans="9:35" x14ac:dyDescent="0.2"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168"/>
      <c r="AF1837" s="167"/>
      <c r="AG1837" s="168"/>
      <c r="AH1837" s="168"/>
      <c r="AI1837" s="5"/>
    </row>
    <row r="1838" spans="9:35" x14ac:dyDescent="0.2"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168"/>
      <c r="AF1838" s="167"/>
      <c r="AG1838" s="168"/>
      <c r="AH1838" s="168"/>
      <c r="AI1838" s="5"/>
    </row>
    <row r="1839" spans="9:35" x14ac:dyDescent="0.2"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168"/>
      <c r="AF1839" s="167"/>
      <c r="AG1839" s="168"/>
      <c r="AH1839" s="168"/>
      <c r="AI1839" s="5"/>
    </row>
    <row r="1840" spans="9:35" x14ac:dyDescent="0.2"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168"/>
      <c r="AF1840" s="167"/>
      <c r="AG1840" s="168"/>
      <c r="AH1840" s="168"/>
      <c r="AI1840" s="5"/>
    </row>
    <row r="1841" spans="9:35" x14ac:dyDescent="0.2"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168"/>
      <c r="AF1841" s="167"/>
      <c r="AG1841" s="168"/>
      <c r="AH1841" s="168"/>
      <c r="AI1841" s="5"/>
    </row>
    <row r="1842" spans="9:35" x14ac:dyDescent="0.2"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168"/>
      <c r="AF1842" s="167"/>
      <c r="AG1842" s="168"/>
      <c r="AH1842" s="168"/>
      <c r="AI1842" s="5"/>
    </row>
    <row r="1843" spans="9:35" x14ac:dyDescent="0.2"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168"/>
      <c r="AF1843" s="167"/>
      <c r="AG1843" s="168"/>
      <c r="AH1843" s="168"/>
      <c r="AI1843" s="5"/>
    </row>
    <row r="1844" spans="9:35" x14ac:dyDescent="0.2"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168"/>
      <c r="AF1844" s="167"/>
      <c r="AG1844" s="168"/>
      <c r="AH1844" s="168"/>
      <c r="AI1844" s="5"/>
    </row>
    <row r="1845" spans="9:35" x14ac:dyDescent="0.2"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168"/>
      <c r="AF1845" s="167"/>
      <c r="AG1845" s="168"/>
      <c r="AH1845" s="168"/>
      <c r="AI1845" s="5"/>
    </row>
    <row r="1846" spans="9:35" x14ac:dyDescent="0.2"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168"/>
      <c r="AF1846" s="167"/>
      <c r="AG1846" s="168"/>
      <c r="AH1846" s="168"/>
      <c r="AI1846" s="5"/>
    </row>
    <row r="1847" spans="9:35" x14ac:dyDescent="0.2"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168"/>
      <c r="AF1847" s="167"/>
      <c r="AG1847" s="168"/>
      <c r="AH1847" s="168"/>
      <c r="AI1847" s="5"/>
    </row>
    <row r="1848" spans="9:35" x14ac:dyDescent="0.2"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168"/>
      <c r="AF1848" s="167"/>
      <c r="AG1848" s="168"/>
      <c r="AH1848" s="168"/>
      <c r="AI1848" s="5"/>
    </row>
    <row r="1849" spans="9:35" x14ac:dyDescent="0.2"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168"/>
      <c r="AF1849" s="167"/>
      <c r="AG1849" s="168"/>
      <c r="AH1849" s="168"/>
      <c r="AI1849" s="5"/>
    </row>
    <row r="1850" spans="9:35" x14ac:dyDescent="0.2"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168"/>
      <c r="AF1850" s="167"/>
      <c r="AG1850" s="168"/>
      <c r="AH1850" s="168"/>
      <c r="AI1850" s="5"/>
    </row>
    <row r="1851" spans="9:35" x14ac:dyDescent="0.2"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168"/>
      <c r="AF1851" s="167"/>
      <c r="AG1851" s="168"/>
      <c r="AH1851" s="168"/>
      <c r="AI1851" s="5"/>
    </row>
    <row r="1852" spans="9:35" x14ac:dyDescent="0.2"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168"/>
      <c r="AF1852" s="167"/>
      <c r="AG1852" s="168"/>
      <c r="AH1852" s="168"/>
      <c r="AI1852" s="5"/>
    </row>
    <row r="1853" spans="9:35" x14ac:dyDescent="0.2"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168"/>
      <c r="AF1853" s="167"/>
      <c r="AG1853" s="168"/>
      <c r="AH1853" s="168"/>
      <c r="AI1853" s="5"/>
    </row>
    <row r="1854" spans="9:35" x14ac:dyDescent="0.2"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168"/>
      <c r="AF1854" s="167"/>
      <c r="AG1854" s="168"/>
      <c r="AH1854" s="168"/>
      <c r="AI1854" s="5"/>
    </row>
    <row r="1855" spans="9:35" x14ac:dyDescent="0.2"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168"/>
      <c r="AF1855" s="167"/>
      <c r="AG1855" s="168"/>
      <c r="AH1855" s="168"/>
      <c r="AI1855" s="5"/>
    </row>
    <row r="1856" spans="9:35" x14ac:dyDescent="0.2"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168"/>
      <c r="AF1856" s="167"/>
      <c r="AG1856" s="168"/>
      <c r="AH1856" s="168"/>
      <c r="AI1856" s="5"/>
    </row>
    <row r="1857" spans="9:35" x14ac:dyDescent="0.2"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168"/>
      <c r="AF1857" s="167"/>
      <c r="AG1857" s="168"/>
      <c r="AH1857" s="168"/>
      <c r="AI1857" s="5"/>
    </row>
    <row r="1858" spans="9:35" x14ac:dyDescent="0.2"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168"/>
      <c r="AF1858" s="167"/>
      <c r="AG1858" s="168"/>
      <c r="AH1858" s="168"/>
      <c r="AI1858" s="5"/>
    </row>
    <row r="1859" spans="9:35" x14ac:dyDescent="0.2"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168"/>
      <c r="AF1859" s="167"/>
      <c r="AG1859" s="168"/>
      <c r="AH1859" s="168"/>
      <c r="AI1859" s="5"/>
    </row>
    <row r="1860" spans="9:35" x14ac:dyDescent="0.2"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168"/>
      <c r="AF1860" s="167"/>
      <c r="AG1860" s="168"/>
      <c r="AH1860" s="168"/>
      <c r="AI1860" s="5"/>
    </row>
    <row r="1861" spans="9:35" x14ac:dyDescent="0.2"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168"/>
      <c r="AF1861" s="167"/>
      <c r="AG1861" s="168"/>
      <c r="AH1861" s="168"/>
      <c r="AI1861" s="5"/>
    </row>
    <row r="1862" spans="9:35" x14ac:dyDescent="0.2"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168"/>
      <c r="AF1862" s="167"/>
      <c r="AG1862" s="168"/>
      <c r="AH1862" s="168"/>
      <c r="AI1862" s="5"/>
    </row>
    <row r="1863" spans="9:35" x14ac:dyDescent="0.2"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168"/>
      <c r="AF1863" s="167"/>
      <c r="AG1863" s="168"/>
      <c r="AH1863" s="168"/>
      <c r="AI1863" s="5"/>
    </row>
    <row r="1864" spans="9:35" x14ac:dyDescent="0.2"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168"/>
      <c r="AF1864" s="167"/>
      <c r="AG1864" s="168"/>
      <c r="AH1864" s="168"/>
      <c r="AI1864" s="5"/>
    </row>
    <row r="1865" spans="9:35" x14ac:dyDescent="0.2"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168"/>
      <c r="AF1865" s="167"/>
      <c r="AG1865" s="168"/>
      <c r="AH1865" s="168"/>
      <c r="AI1865" s="5"/>
    </row>
    <row r="1866" spans="9:35" x14ac:dyDescent="0.2"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168"/>
      <c r="AF1866" s="167"/>
      <c r="AG1866" s="168"/>
      <c r="AH1866" s="168"/>
      <c r="AI1866" s="5"/>
    </row>
    <row r="1867" spans="9:35" x14ac:dyDescent="0.2"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168"/>
      <c r="AF1867" s="167"/>
      <c r="AG1867" s="168"/>
      <c r="AH1867" s="168"/>
      <c r="AI1867" s="5"/>
    </row>
    <row r="1868" spans="9:35" x14ac:dyDescent="0.2"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168"/>
      <c r="AF1868" s="167"/>
      <c r="AG1868" s="168"/>
      <c r="AH1868" s="168"/>
      <c r="AI1868" s="5"/>
    </row>
    <row r="1869" spans="9:35" x14ac:dyDescent="0.2"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168"/>
      <c r="AF1869" s="167"/>
      <c r="AG1869" s="168"/>
      <c r="AH1869" s="168"/>
      <c r="AI1869" s="5"/>
    </row>
    <row r="1870" spans="9:35" x14ac:dyDescent="0.2"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168"/>
      <c r="AF1870" s="167"/>
      <c r="AG1870" s="168"/>
      <c r="AH1870" s="168"/>
      <c r="AI1870" s="5"/>
    </row>
    <row r="1871" spans="9:35" x14ac:dyDescent="0.2"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168"/>
      <c r="AF1871" s="167"/>
      <c r="AG1871" s="168"/>
      <c r="AH1871" s="168"/>
      <c r="AI1871" s="5"/>
    </row>
    <row r="1872" spans="9:35" x14ac:dyDescent="0.2"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168"/>
      <c r="AF1872" s="167"/>
      <c r="AG1872" s="168"/>
      <c r="AH1872" s="168"/>
      <c r="AI1872" s="5"/>
    </row>
    <row r="1873" spans="9:35" x14ac:dyDescent="0.2"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168"/>
      <c r="AF1873" s="167"/>
      <c r="AG1873" s="168"/>
      <c r="AH1873" s="168"/>
      <c r="AI1873" s="5"/>
    </row>
    <row r="1874" spans="9:35" x14ac:dyDescent="0.2"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168"/>
      <c r="AF1874" s="167"/>
      <c r="AG1874" s="168"/>
      <c r="AH1874" s="168"/>
      <c r="AI1874" s="5"/>
    </row>
    <row r="1875" spans="9:35" x14ac:dyDescent="0.2"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168"/>
      <c r="AF1875" s="167"/>
      <c r="AG1875" s="168"/>
      <c r="AH1875" s="168"/>
      <c r="AI1875" s="5"/>
    </row>
    <row r="1876" spans="9:35" x14ac:dyDescent="0.2"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168"/>
      <c r="AF1876" s="167"/>
      <c r="AG1876" s="168"/>
      <c r="AH1876" s="168"/>
      <c r="AI1876" s="5"/>
    </row>
    <row r="1877" spans="9:35" x14ac:dyDescent="0.2"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168"/>
      <c r="AF1877" s="167"/>
      <c r="AG1877" s="168"/>
      <c r="AH1877" s="168"/>
      <c r="AI1877" s="5"/>
    </row>
    <row r="1878" spans="9:35" x14ac:dyDescent="0.2"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168"/>
      <c r="AF1878" s="167"/>
      <c r="AG1878" s="168"/>
      <c r="AH1878" s="168"/>
      <c r="AI1878" s="5"/>
    </row>
    <row r="1879" spans="9:35" x14ac:dyDescent="0.2"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168"/>
      <c r="AF1879" s="167"/>
      <c r="AG1879" s="168"/>
      <c r="AH1879" s="168"/>
      <c r="AI1879" s="5"/>
    </row>
    <row r="1880" spans="9:35" x14ac:dyDescent="0.2"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168"/>
      <c r="AF1880" s="167"/>
      <c r="AG1880" s="168"/>
      <c r="AH1880" s="168"/>
      <c r="AI1880" s="5"/>
    </row>
    <row r="1881" spans="9:35" x14ac:dyDescent="0.2"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168"/>
      <c r="AF1881" s="167"/>
      <c r="AG1881" s="168"/>
      <c r="AH1881" s="168"/>
      <c r="AI1881" s="5"/>
    </row>
    <row r="1882" spans="9:35" x14ac:dyDescent="0.2"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168"/>
      <c r="AF1882" s="167"/>
      <c r="AG1882" s="168"/>
      <c r="AH1882" s="168"/>
      <c r="AI1882" s="5"/>
    </row>
    <row r="1883" spans="9:35" x14ac:dyDescent="0.2"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168"/>
      <c r="AF1883" s="167"/>
      <c r="AG1883" s="168"/>
      <c r="AH1883" s="168"/>
      <c r="AI1883" s="5"/>
    </row>
    <row r="1884" spans="9:35" x14ac:dyDescent="0.2"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168"/>
      <c r="AF1884" s="167"/>
      <c r="AG1884" s="168"/>
      <c r="AH1884" s="168"/>
      <c r="AI1884" s="5"/>
    </row>
    <row r="1885" spans="9:35" x14ac:dyDescent="0.2"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168"/>
      <c r="AF1885" s="167"/>
      <c r="AG1885" s="168"/>
      <c r="AH1885" s="168"/>
      <c r="AI1885" s="5"/>
    </row>
    <row r="1886" spans="9:35" x14ac:dyDescent="0.2"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168"/>
      <c r="AF1886" s="167"/>
      <c r="AG1886" s="168"/>
      <c r="AH1886" s="168"/>
      <c r="AI1886" s="5"/>
    </row>
    <row r="1887" spans="9:35" x14ac:dyDescent="0.2"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168"/>
      <c r="AF1887" s="167"/>
      <c r="AG1887" s="168"/>
      <c r="AH1887" s="168"/>
      <c r="AI1887" s="5"/>
    </row>
    <row r="1888" spans="9:35" x14ac:dyDescent="0.2"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168"/>
      <c r="AF1888" s="167"/>
      <c r="AG1888" s="168"/>
      <c r="AH1888" s="168"/>
      <c r="AI1888" s="5"/>
    </row>
    <row r="1889" spans="9:35" x14ac:dyDescent="0.2"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168"/>
      <c r="AF1889" s="167"/>
      <c r="AG1889" s="168"/>
      <c r="AH1889" s="168"/>
      <c r="AI1889" s="5"/>
    </row>
    <row r="1890" spans="9:35" x14ac:dyDescent="0.2"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168"/>
      <c r="AF1890" s="167"/>
      <c r="AG1890" s="168"/>
      <c r="AH1890" s="168"/>
      <c r="AI1890" s="5"/>
    </row>
    <row r="1891" spans="9:35" x14ac:dyDescent="0.2"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168"/>
      <c r="AF1891" s="167"/>
      <c r="AG1891" s="168"/>
      <c r="AH1891" s="168"/>
      <c r="AI1891" s="5"/>
    </row>
    <row r="1892" spans="9:35" x14ac:dyDescent="0.2"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168"/>
      <c r="AF1892" s="167"/>
      <c r="AG1892" s="168"/>
      <c r="AH1892" s="168"/>
      <c r="AI1892" s="5"/>
    </row>
    <row r="1893" spans="9:35" x14ac:dyDescent="0.2"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168"/>
      <c r="AF1893" s="167"/>
      <c r="AG1893" s="168"/>
      <c r="AH1893" s="168"/>
      <c r="AI1893" s="5"/>
    </row>
    <row r="1894" spans="9:35" x14ac:dyDescent="0.2"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168"/>
      <c r="AF1894" s="167"/>
      <c r="AG1894" s="168"/>
      <c r="AH1894" s="168"/>
      <c r="AI1894" s="5"/>
    </row>
    <row r="1895" spans="9:35" x14ac:dyDescent="0.2"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168"/>
      <c r="AF1895" s="167"/>
      <c r="AG1895" s="168"/>
      <c r="AH1895" s="168"/>
      <c r="AI1895" s="5"/>
    </row>
    <row r="1896" spans="9:35" x14ac:dyDescent="0.2"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168"/>
      <c r="AF1896" s="167"/>
      <c r="AG1896" s="168"/>
      <c r="AH1896" s="168"/>
      <c r="AI1896" s="5"/>
    </row>
    <row r="1897" spans="9:35" x14ac:dyDescent="0.2"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168"/>
      <c r="AF1897" s="167"/>
      <c r="AG1897" s="168"/>
      <c r="AH1897" s="168"/>
      <c r="AI1897" s="5"/>
    </row>
    <row r="1898" spans="9:35" x14ac:dyDescent="0.2"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168"/>
      <c r="AF1898" s="167"/>
      <c r="AG1898" s="168"/>
      <c r="AH1898" s="168"/>
      <c r="AI1898" s="5"/>
    </row>
    <row r="1899" spans="9:35" x14ac:dyDescent="0.2"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168"/>
      <c r="AF1899" s="167"/>
      <c r="AG1899" s="168"/>
      <c r="AH1899" s="168"/>
      <c r="AI1899" s="5"/>
    </row>
    <row r="1900" spans="9:35" x14ac:dyDescent="0.2"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168"/>
      <c r="AF1900" s="167"/>
      <c r="AG1900" s="168"/>
      <c r="AH1900" s="168"/>
      <c r="AI1900" s="5"/>
    </row>
    <row r="1901" spans="9:35" x14ac:dyDescent="0.2"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168"/>
      <c r="AF1901" s="167"/>
      <c r="AG1901" s="168"/>
      <c r="AH1901" s="168"/>
      <c r="AI1901" s="5"/>
    </row>
    <row r="1902" spans="9:35" x14ac:dyDescent="0.2"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168"/>
      <c r="AF1902" s="167"/>
      <c r="AG1902" s="168"/>
      <c r="AH1902" s="168"/>
      <c r="AI1902" s="5"/>
    </row>
    <row r="1903" spans="9:35" x14ac:dyDescent="0.2"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168"/>
      <c r="AF1903" s="167"/>
      <c r="AG1903" s="168"/>
      <c r="AH1903" s="168"/>
      <c r="AI1903" s="5"/>
    </row>
    <row r="1904" spans="9:35" x14ac:dyDescent="0.2"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168"/>
      <c r="AF1904" s="167"/>
      <c r="AG1904" s="168"/>
      <c r="AH1904" s="168"/>
      <c r="AI1904" s="5"/>
    </row>
    <row r="1905" spans="9:35" x14ac:dyDescent="0.2"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168"/>
      <c r="AF1905" s="167"/>
      <c r="AG1905" s="168"/>
      <c r="AH1905" s="168"/>
      <c r="AI1905" s="5"/>
    </row>
    <row r="1906" spans="9:35" x14ac:dyDescent="0.2"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168"/>
      <c r="AF1906" s="167"/>
      <c r="AG1906" s="168"/>
      <c r="AH1906" s="168"/>
      <c r="AI1906" s="5"/>
    </row>
    <row r="1907" spans="9:35" x14ac:dyDescent="0.2"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168"/>
      <c r="AF1907" s="167"/>
      <c r="AG1907" s="168"/>
      <c r="AH1907" s="168"/>
      <c r="AI1907" s="5"/>
    </row>
    <row r="1908" spans="9:35" x14ac:dyDescent="0.2"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168"/>
      <c r="AF1908" s="167"/>
      <c r="AG1908" s="168"/>
      <c r="AH1908" s="168"/>
      <c r="AI1908" s="5"/>
    </row>
    <row r="1909" spans="9:35" x14ac:dyDescent="0.2"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168"/>
      <c r="AF1909" s="167"/>
      <c r="AG1909" s="168"/>
      <c r="AH1909" s="168"/>
      <c r="AI1909" s="5"/>
    </row>
    <row r="1910" spans="9:35" x14ac:dyDescent="0.2"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168"/>
      <c r="AF1910" s="167"/>
      <c r="AG1910" s="168"/>
      <c r="AH1910" s="168"/>
      <c r="AI1910" s="5"/>
    </row>
    <row r="1911" spans="9:35" x14ac:dyDescent="0.2"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168"/>
      <c r="AF1911" s="167"/>
      <c r="AG1911" s="168"/>
      <c r="AH1911" s="168"/>
      <c r="AI1911" s="5"/>
    </row>
    <row r="1912" spans="9:35" x14ac:dyDescent="0.2"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168"/>
      <c r="AF1912" s="167"/>
      <c r="AG1912" s="168"/>
      <c r="AH1912" s="168"/>
      <c r="AI1912" s="5"/>
    </row>
    <row r="1913" spans="9:35" x14ac:dyDescent="0.2"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168"/>
      <c r="AF1913" s="167"/>
      <c r="AG1913" s="168"/>
      <c r="AH1913" s="168"/>
      <c r="AI1913" s="5"/>
    </row>
    <row r="1914" spans="9:35" x14ac:dyDescent="0.2"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168"/>
      <c r="AF1914" s="167"/>
      <c r="AG1914" s="168"/>
      <c r="AH1914" s="168"/>
      <c r="AI1914" s="5"/>
    </row>
    <row r="1915" spans="9:35" x14ac:dyDescent="0.2"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168"/>
      <c r="AF1915" s="167"/>
      <c r="AG1915" s="168"/>
      <c r="AH1915" s="168"/>
      <c r="AI1915" s="5"/>
    </row>
    <row r="1916" spans="9:35" x14ac:dyDescent="0.2"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168"/>
      <c r="AF1916" s="167"/>
      <c r="AG1916" s="168"/>
      <c r="AH1916" s="168"/>
      <c r="AI1916" s="5"/>
    </row>
    <row r="1917" spans="9:35" x14ac:dyDescent="0.2"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168"/>
      <c r="AF1917" s="167"/>
      <c r="AG1917" s="168"/>
      <c r="AH1917" s="168"/>
      <c r="AI1917" s="5"/>
    </row>
    <row r="1918" spans="9:35" x14ac:dyDescent="0.2"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168"/>
      <c r="AF1918" s="167"/>
      <c r="AG1918" s="168"/>
      <c r="AH1918" s="168"/>
      <c r="AI1918" s="5"/>
    </row>
    <row r="1919" spans="9:35" x14ac:dyDescent="0.2"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168"/>
      <c r="AF1919" s="167"/>
      <c r="AG1919" s="168"/>
      <c r="AH1919" s="168"/>
      <c r="AI1919" s="5"/>
    </row>
    <row r="1920" spans="9:35" x14ac:dyDescent="0.2"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168"/>
      <c r="AF1920" s="167"/>
      <c r="AG1920" s="168"/>
      <c r="AH1920" s="168"/>
      <c r="AI1920" s="5"/>
    </row>
    <row r="1921" spans="9:35" x14ac:dyDescent="0.2"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168"/>
      <c r="AF1921" s="167"/>
      <c r="AG1921" s="168"/>
      <c r="AH1921" s="168"/>
      <c r="AI1921" s="5"/>
    </row>
    <row r="1922" spans="9:35" x14ac:dyDescent="0.2"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168"/>
      <c r="AF1922" s="167"/>
      <c r="AG1922" s="168"/>
      <c r="AH1922" s="168"/>
      <c r="AI1922" s="5"/>
    </row>
    <row r="1923" spans="9:35" x14ac:dyDescent="0.2"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168"/>
      <c r="AF1923" s="167"/>
      <c r="AG1923" s="168"/>
      <c r="AH1923" s="168"/>
      <c r="AI1923" s="5"/>
    </row>
    <row r="1924" spans="9:35" x14ac:dyDescent="0.2"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168"/>
      <c r="AF1924" s="167"/>
      <c r="AG1924" s="168"/>
      <c r="AH1924" s="168"/>
      <c r="AI1924" s="5"/>
    </row>
    <row r="1925" spans="9:35" x14ac:dyDescent="0.2"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168"/>
      <c r="AF1925" s="167"/>
      <c r="AG1925" s="168"/>
      <c r="AH1925" s="168"/>
      <c r="AI1925" s="5"/>
    </row>
    <row r="1926" spans="9:35" x14ac:dyDescent="0.2"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168"/>
      <c r="AF1926" s="167"/>
      <c r="AG1926" s="168"/>
      <c r="AH1926" s="168"/>
      <c r="AI1926" s="5"/>
    </row>
    <row r="1927" spans="9:35" x14ac:dyDescent="0.2"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168"/>
      <c r="AF1927" s="167"/>
      <c r="AG1927" s="168"/>
      <c r="AH1927" s="168"/>
      <c r="AI1927" s="5"/>
    </row>
    <row r="1928" spans="9:35" x14ac:dyDescent="0.2"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168"/>
      <c r="AF1928" s="167"/>
      <c r="AG1928" s="168"/>
      <c r="AH1928" s="168"/>
      <c r="AI1928" s="5"/>
    </row>
    <row r="1929" spans="9:35" x14ac:dyDescent="0.2"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168"/>
      <c r="AF1929" s="167"/>
      <c r="AG1929" s="168"/>
      <c r="AH1929" s="168"/>
      <c r="AI1929" s="5"/>
    </row>
    <row r="1930" spans="9:35" x14ac:dyDescent="0.2"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168"/>
      <c r="AF1930" s="167"/>
      <c r="AG1930" s="168"/>
      <c r="AH1930" s="168"/>
      <c r="AI1930" s="5"/>
    </row>
    <row r="1931" spans="9:35" x14ac:dyDescent="0.2"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168"/>
      <c r="AF1931" s="167"/>
      <c r="AG1931" s="168"/>
      <c r="AH1931" s="168"/>
      <c r="AI1931" s="5"/>
    </row>
    <row r="1932" spans="9:35" x14ac:dyDescent="0.2"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168"/>
      <c r="AF1932" s="167"/>
      <c r="AG1932" s="168"/>
      <c r="AH1932" s="168"/>
      <c r="AI1932" s="5"/>
    </row>
    <row r="1933" spans="9:35" x14ac:dyDescent="0.2"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168"/>
      <c r="AF1933" s="167"/>
      <c r="AG1933" s="168"/>
      <c r="AH1933" s="168"/>
      <c r="AI1933" s="5"/>
    </row>
    <row r="1934" spans="9:35" x14ac:dyDescent="0.2"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168"/>
      <c r="AF1934" s="167"/>
      <c r="AG1934" s="168"/>
      <c r="AH1934" s="168"/>
      <c r="AI1934" s="5"/>
    </row>
    <row r="1935" spans="9:35" x14ac:dyDescent="0.2"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168"/>
      <c r="AF1935" s="167"/>
      <c r="AG1935" s="168"/>
      <c r="AH1935" s="168"/>
      <c r="AI1935" s="5"/>
    </row>
    <row r="1936" spans="9:35" x14ac:dyDescent="0.2"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168"/>
      <c r="AF1936" s="167"/>
      <c r="AG1936" s="168"/>
      <c r="AH1936" s="168"/>
      <c r="AI1936" s="5"/>
    </row>
    <row r="1937" spans="9:35" x14ac:dyDescent="0.2"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168"/>
      <c r="AF1937" s="167"/>
      <c r="AG1937" s="168"/>
      <c r="AH1937" s="168"/>
      <c r="AI1937" s="5"/>
    </row>
    <row r="1938" spans="9:35" x14ac:dyDescent="0.2"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168"/>
      <c r="AF1938" s="167"/>
      <c r="AG1938" s="168"/>
      <c r="AH1938" s="168"/>
      <c r="AI1938" s="5"/>
    </row>
    <row r="1939" spans="9:35" x14ac:dyDescent="0.2"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168"/>
      <c r="AF1939" s="167"/>
      <c r="AG1939" s="168"/>
      <c r="AH1939" s="168"/>
      <c r="AI1939" s="5"/>
    </row>
    <row r="1940" spans="9:35" x14ac:dyDescent="0.2"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168"/>
      <c r="AF1940" s="167"/>
      <c r="AG1940" s="168"/>
      <c r="AH1940" s="168"/>
      <c r="AI1940" s="5"/>
    </row>
    <row r="1941" spans="9:35" x14ac:dyDescent="0.2"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168"/>
      <c r="AF1941" s="167"/>
      <c r="AG1941" s="168"/>
      <c r="AH1941" s="168"/>
      <c r="AI1941" s="5"/>
    </row>
    <row r="1942" spans="9:35" x14ac:dyDescent="0.2"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168"/>
      <c r="AF1942" s="167"/>
      <c r="AG1942" s="168"/>
      <c r="AH1942" s="168"/>
      <c r="AI1942" s="5"/>
    </row>
    <row r="1943" spans="9:35" x14ac:dyDescent="0.2"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168"/>
      <c r="AF1943" s="167"/>
      <c r="AG1943" s="168"/>
      <c r="AH1943" s="168"/>
      <c r="AI1943" s="5"/>
    </row>
    <row r="1944" spans="9:35" x14ac:dyDescent="0.2"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168"/>
      <c r="AF1944" s="167"/>
      <c r="AG1944" s="168"/>
      <c r="AH1944" s="168"/>
      <c r="AI1944" s="5"/>
    </row>
    <row r="1945" spans="9:35" x14ac:dyDescent="0.2"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168"/>
      <c r="AF1945" s="167"/>
      <c r="AG1945" s="168"/>
      <c r="AH1945" s="168"/>
      <c r="AI1945" s="5"/>
    </row>
    <row r="1946" spans="9:35" x14ac:dyDescent="0.2"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168"/>
      <c r="AF1946" s="167"/>
      <c r="AG1946" s="168"/>
      <c r="AH1946" s="168"/>
      <c r="AI1946" s="5"/>
    </row>
    <row r="1947" spans="9:35" x14ac:dyDescent="0.2"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168"/>
      <c r="AF1947" s="167"/>
      <c r="AG1947" s="168"/>
      <c r="AH1947" s="168"/>
      <c r="AI1947" s="5"/>
    </row>
    <row r="1948" spans="9:35" x14ac:dyDescent="0.2"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168"/>
      <c r="AF1948" s="167"/>
      <c r="AG1948" s="168"/>
      <c r="AH1948" s="168"/>
      <c r="AI1948" s="5"/>
    </row>
    <row r="1949" spans="9:35" x14ac:dyDescent="0.2"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168"/>
      <c r="AF1949" s="167"/>
      <c r="AG1949" s="168"/>
      <c r="AH1949" s="168"/>
      <c r="AI1949" s="5"/>
    </row>
    <row r="1950" spans="9:35" x14ac:dyDescent="0.2"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168"/>
      <c r="AF1950" s="167"/>
      <c r="AG1950" s="168"/>
      <c r="AH1950" s="168"/>
      <c r="AI1950" s="5"/>
    </row>
    <row r="1951" spans="9:35" x14ac:dyDescent="0.2"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168"/>
      <c r="AF1951" s="167"/>
      <c r="AG1951" s="168"/>
      <c r="AH1951" s="168"/>
      <c r="AI1951" s="5"/>
    </row>
    <row r="1952" spans="9:35" x14ac:dyDescent="0.2"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168"/>
      <c r="AF1952" s="167"/>
      <c r="AG1952" s="168"/>
      <c r="AH1952" s="168"/>
      <c r="AI1952" s="5"/>
    </row>
    <row r="1953" spans="9:35" x14ac:dyDescent="0.2"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168"/>
      <c r="AF1953" s="167"/>
      <c r="AG1953" s="168"/>
      <c r="AH1953" s="168"/>
      <c r="AI1953" s="5"/>
    </row>
    <row r="1954" spans="9:35" x14ac:dyDescent="0.2"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168"/>
      <c r="AF1954" s="167"/>
      <c r="AG1954" s="168"/>
      <c r="AH1954" s="168"/>
      <c r="AI1954" s="5"/>
    </row>
    <row r="1955" spans="9:35" x14ac:dyDescent="0.2"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168"/>
      <c r="AF1955" s="167"/>
      <c r="AG1955" s="168"/>
      <c r="AH1955" s="168"/>
      <c r="AI1955" s="5"/>
    </row>
    <row r="1956" spans="9:35" x14ac:dyDescent="0.2"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168"/>
      <c r="AF1956" s="167"/>
      <c r="AG1956" s="168"/>
      <c r="AH1956" s="168"/>
      <c r="AI1956" s="5"/>
    </row>
    <row r="1957" spans="9:35" x14ac:dyDescent="0.2"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168"/>
      <c r="AF1957" s="167"/>
      <c r="AG1957" s="168"/>
      <c r="AH1957" s="168"/>
      <c r="AI1957" s="5"/>
    </row>
    <row r="1958" spans="9:35" x14ac:dyDescent="0.2"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168"/>
      <c r="AF1958" s="167"/>
      <c r="AG1958" s="168"/>
      <c r="AH1958" s="168"/>
      <c r="AI1958" s="5"/>
    </row>
    <row r="1959" spans="9:35" x14ac:dyDescent="0.2"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168"/>
      <c r="AF1959" s="167"/>
      <c r="AG1959" s="168"/>
      <c r="AH1959" s="168"/>
      <c r="AI1959" s="5"/>
    </row>
    <row r="1960" spans="9:35" x14ac:dyDescent="0.2"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168"/>
      <c r="AF1960" s="167"/>
      <c r="AG1960" s="168"/>
      <c r="AH1960" s="168"/>
      <c r="AI1960" s="5"/>
    </row>
    <row r="1961" spans="9:35" x14ac:dyDescent="0.2"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168"/>
      <c r="AF1961" s="167"/>
      <c r="AG1961" s="168"/>
      <c r="AH1961" s="168"/>
      <c r="AI1961" s="5"/>
    </row>
    <row r="1962" spans="9:35" x14ac:dyDescent="0.2"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168"/>
      <c r="AF1962" s="167"/>
      <c r="AG1962" s="168"/>
      <c r="AH1962" s="168"/>
      <c r="AI1962" s="5"/>
    </row>
    <row r="1963" spans="9:35" x14ac:dyDescent="0.2"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168"/>
      <c r="AF1963" s="167"/>
      <c r="AG1963" s="168"/>
      <c r="AH1963" s="168"/>
      <c r="AI1963" s="5"/>
    </row>
    <row r="1964" spans="9:35" x14ac:dyDescent="0.2"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168"/>
      <c r="AF1964" s="167"/>
      <c r="AG1964" s="168"/>
      <c r="AH1964" s="168"/>
      <c r="AI1964" s="5"/>
    </row>
    <row r="1965" spans="9:35" x14ac:dyDescent="0.2"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168"/>
      <c r="AF1965" s="167"/>
      <c r="AG1965" s="168"/>
      <c r="AH1965" s="168"/>
      <c r="AI1965" s="5"/>
    </row>
    <row r="1966" spans="9:35" x14ac:dyDescent="0.2"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168"/>
      <c r="AF1966" s="167"/>
      <c r="AG1966" s="168"/>
      <c r="AH1966" s="168"/>
      <c r="AI1966" s="5"/>
    </row>
    <row r="1967" spans="9:35" x14ac:dyDescent="0.2"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168"/>
      <c r="AF1967" s="167"/>
      <c r="AG1967" s="168"/>
      <c r="AH1967" s="168"/>
      <c r="AI1967" s="5"/>
    </row>
    <row r="1968" spans="9:35" x14ac:dyDescent="0.2"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168"/>
      <c r="AF1968" s="167"/>
      <c r="AG1968" s="168"/>
      <c r="AH1968" s="168"/>
      <c r="AI1968" s="5"/>
    </row>
    <row r="1969" spans="9:35" x14ac:dyDescent="0.2"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168"/>
      <c r="AF1969" s="167"/>
      <c r="AG1969" s="168"/>
      <c r="AH1969" s="168"/>
      <c r="AI1969" s="5"/>
    </row>
    <row r="1970" spans="9:35" x14ac:dyDescent="0.2"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168"/>
      <c r="AF1970" s="167"/>
      <c r="AG1970" s="168"/>
      <c r="AH1970" s="168"/>
      <c r="AI1970" s="5"/>
    </row>
    <row r="1971" spans="9:35" x14ac:dyDescent="0.2"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168"/>
      <c r="AF1971" s="167"/>
      <c r="AG1971" s="168"/>
      <c r="AH1971" s="168"/>
      <c r="AI1971" s="5"/>
    </row>
    <row r="1972" spans="9:35" x14ac:dyDescent="0.2"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168"/>
      <c r="AF1972" s="167"/>
      <c r="AG1972" s="168"/>
      <c r="AH1972" s="168"/>
      <c r="AI1972" s="5"/>
    </row>
    <row r="1973" spans="9:35" x14ac:dyDescent="0.2"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168"/>
      <c r="AF1973" s="167"/>
      <c r="AG1973" s="168"/>
      <c r="AH1973" s="168"/>
      <c r="AI1973" s="5"/>
    </row>
    <row r="1974" spans="9:35" x14ac:dyDescent="0.2"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168"/>
      <c r="AF1974" s="167"/>
      <c r="AG1974" s="168"/>
      <c r="AH1974" s="168"/>
      <c r="AI1974" s="5"/>
    </row>
    <row r="1975" spans="9:35" x14ac:dyDescent="0.2"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168"/>
      <c r="AF1975" s="167"/>
      <c r="AG1975" s="168"/>
      <c r="AH1975" s="168"/>
      <c r="AI1975" s="5"/>
    </row>
    <row r="1976" spans="9:35" x14ac:dyDescent="0.2"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168"/>
      <c r="AF1976" s="167"/>
      <c r="AG1976" s="168"/>
      <c r="AH1976" s="168"/>
      <c r="AI1976" s="5"/>
    </row>
    <row r="1977" spans="9:35" x14ac:dyDescent="0.2"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168"/>
      <c r="AF1977" s="167"/>
      <c r="AG1977" s="168"/>
      <c r="AH1977" s="168"/>
      <c r="AI1977" s="5"/>
    </row>
    <row r="1978" spans="9:35" x14ac:dyDescent="0.2"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168"/>
      <c r="AF1978" s="167"/>
      <c r="AG1978" s="168"/>
      <c r="AH1978" s="168"/>
      <c r="AI1978" s="5"/>
    </row>
    <row r="1979" spans="9:35" x14ac:dyDescent="0.2"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168"/>
      <c r="AF1979" s="167"/>
      <c r="AG1979" s="168"/>
      <c r="AH1979" s="168"/>
      <c r="AI1979" s="5"/>
    </row>
    <row r="1980" spans="9:35" x14ac:dyDescent="0.2"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168"/>
      <c r="AF1980" s="167"/>
      <c r="AG1980" s="168"/>
      <c r="AH1980" s="168"/>
      <c r="AI1980" s="5"/>
    </row>
    <row r="1981" spans="9:35" x14ac:dyDescent="0.2"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168"/>
      <c r="AF1981" s="167"/>
      <c r="AG1981" s="168"/>
      <c r="AH1981" s="168"/>
      <c r="AI1981" s="5"/>
    </row>
    <row r="1982" spans="9:35" x14ac:dyDescent="0.2"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168"/>
      <c r="AF1982" s="167"/>
      <c r="AG1982" s="168"/>
      <c r="AH1982" s="168"/>
      <c r="AI1982" s="5"/>
    </row>
    <row r="1983" spans="9:35" x14ac:dyDescent="0.2"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168"/>
      <c r="AF1983" s="167"/>
      <c r="AG1983" s="168"/>
      <c r="AH1983" s="168"/>
      <c r="AI1983" s="5"/>
    </row>
    <row r="1984" spans="9:35" x14ac:dyDescent="0.2"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168"/>
      <c r="AF1984" s="167"/>
      <c r="AG1984" s="168"/>
      <c r="AH1984" s="168"/>
      <c r="AI1984" s="5"/>
    </row>
    <row r="1985" spans="9:35" x14ac:dyDescent="0.2"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168"/>
      <c r="AF1985" s="167"/>
      <c r="AG1985" s="168"/>
      <c r="AH1985" s="168"/>
      <c r="AI1985" s="5"/>
    </row>
    <row r="1986" spans="9:35" x14ac:dyDescent="0.2"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168"/>
      <c r="AF1986" s="167"/>
      <c r="AG1986" s="168"/>
      <c r="AH1986" s="168"/>
      <c r="AI1986" s="5"/>
    </row>
    <row r="1987" spans="9:35" x14ac:dyDescent="0.2"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168"/>
      <c r="AF1987" s="167"/>
      <c r="AG1987" s="168"/>
      <c r="AH1987" s="168"/>
      <c r="AI1987" s="5"/>
    </row>
    <row r="1988" spans="9:35" x14ac:dyDescent="0.2"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168"/>
      <c r="AF1988" s="167"/>
      <c r="AG1988" s="168"/>
      <c r="AH1988" s="168"/>
      <c r="AI1988" s="5"/>
    </row>
    <row r="1989" spans="9:35" x14ac:dyDescent="0.2"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168"/>
      <c r="AF1989" s="167"/>
      <c r="AG1989" s="168"/>
      <c r="AH1989" s="168"/>
      <c r="AI1989" s="5"/>
    </row>
    <row r="1990" spans="9:35" x14ac:dyDescent="0.2"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168"/>
      <c r="AF1990" s="167"/>
      <c r="AG1990" s="168"/>
      <c r="AH1990" s="168"/>
      <c r="AI1990" s="5"/>
    </row>
    <row r="1991" spans="9:35" x14ac:dyDescent="0.2"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168"/>
      <c r="AF1991" s="167"/>
      <c r="AG1991" s="168"/>
      <c r="AH1991" s="168"/>
      <c r="AI1991" s="5"/>
    </row>
    <row r="1992" spans="9:35" x14ac:dyDescent="0.2"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168"/>
      <c r="AF1992" s="167"/>
      <c r="AG1992" s="168"/>
      <c r="AH1992" s="168"/>
      <c r="AI1992" s="5"/>
    </row>
    <row r="1993" spans="9:35" x14ac:dyDescent="0.2"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168"/>
      <c r="AF1993" s="167"/>
      <c r="AG1993" s="168"/>
      <c r="AH1993" s="168"/>
      <c r="AI1993" s="5"/>
    </row>
    <row r="1994" spans="9:35" x14ac:dyDescent="0.2"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168"/>
      <c r="AF1994" s="167"/>
      <c r="AG1994" s="168"/>
      <c r="AH1994" s="168"/>
      <c r="AI1994" s="5"/>
    </row>
    <row r="1995" spans="9:35" x14ac:dyDescent="0.2"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168"/>
      <c r="AF1995" s="167"/>
      <c r="AG1995" s="168"/>
      <c r="AH1995" s="168"/>
      <c r="AI1995" s="5"/>
    </row>
    <row r="1996" spans="9:35" x14ac:dyDescent="0.2"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168"/>
      <c r="AF1996" s="167"/>
      <c r="AG1996" s="168"/>
      <c r="AH1996" s="168"/>
      <c r="AI1996" s="5"/>
    </row>
    <row r="1997" spans="9:35" x14ac:dyDescent="0.2"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168"/>
      <c r="AF1997" s="167"/>
      <c r="AG1997" s="168"/>
      <c r="AH1997" s="168"/>
      <c r="AI1997" s="5"/>
    </row>
    <row r="1998" spans="9:35" x14ac:dyDescent="0.2"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168"/>
      <c r="AF1998" s="167"/>
      <c r="AG1998" s="168"/>
      <c r="AH1998" s="168"/>
      <c r="AI1998" s="5"/>
    </row>
    <row r="1999" spans="9:35" x14ac:dyDescent="0.2"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168"/>
      <c r="AF1999" s="167"/>
      <c r="AG1999" s="168"/>
      <c r="AH1999" s="168"/>
      <c r="AI1999" s="5"/>
    </row>
    <row r="2000" spans="9:35" x14ac:dyDescent="0.2"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168"/>
      <c r="AF2000" s="167"/>
      <c r="AG2000" s="168"/>
      <c r="AH2000" s="168"/>
      <c r="AI2000" s="5"/>
    </row>
    <row r="2001" spans="9:35" x14ac:dyDescent="0.2"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168"/>
      <c r="AF2001" s="167"/>
      <c r="AG2001" s="168"/>
      <c r="AH2001" s="168"/>
      <c r="AI2001" s="5"/>
    </row>
    <row r="2002" spans="9:35" x14ac:dyDescent="0.2"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168"/>
      <c r="AF2002" s="167"/>
      <c r="AG2002" s="168"/>
      <c r="AH2002" s="168"/>
      <c r="AI2002" s="5"/>
    </row>
    <row r="2003" spans="9:35" x14ac:dyDescent="0.2"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168"/>
      <c r="AF2003" s="167"/>
      <c r="AG2003" s="168"/>
      <c r="AH2003" s="168"/>
      <c r="AI2003" s="5"/>
    </row>
    <row r="2004" spans="9:35" x14ac:dyDescent="0.2"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168"/>
      <c r="AF2004" s="167"/>
      <c r="AG2004" s="168"/>
      <c r="AH2004" s="168"/>
      <c r="AI2004" s="5"/>
    </row>
    <row r="2005" spans="9:35" x14ac:dyDescent="0.2"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168"/>
      <c r="AF2005" s="167"/>
      <c r="AG2005" s="168"/>
      <c r="AH2005" s="168"/>
      <c r="AI2005" s="5"/>
    </row>
    <row r="2006" spans="9:35" x14ac:dyDescent="0.2"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168"/>
      <c r="AF2006" s="167"/>
      <c r="AG2006" s="168"/>
      <c r="AH2006" s="168"/>
      <c r="AI2006" s="5"/>
    </row>
    <row r="2007" spans="9:35" x14ac:dyDescent="0.2"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168"/>
      <c r="AF2007" s="167"/>
      <c r="AG2007" s="168"/>
      <c r="AH2007" s="168"/>
      <c r="AI2007" s="5"/>
    </row>
    <row r="2008" spans="9:35" x14ac:dyDescent="0.2"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168"/>
      <c r="AF2008" s="167"/>
      <c r="AG2008" s="168"/>
      <c r="AH2008" s="168"/>
      <c r="AI2008" s="5"/>
    </row>
    <row r="2009" spans="9:35" x14ac:dyDescent="0.2"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168"/>
      <c r="AF2009" s="167"/>
      <c r="AG2009" s="168"/>
      <c r="AH2009" s="168"/>
      <c r="AI2009" s="5"/>
    </row>
    <row r="2010" spans="9:35" x14ac:dyDescent="0.2"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168"/>
      <c r="AF2010" s="167"/>
      <c r="AG2010" s="168"/>
      <c r="AH2010" s="168"/>
      <c r="AI2010" s="5"/>
    </row>
    <row r="2011" spans="9:35" x14ac:dyDescent="0.2"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168"/>
      <c r="AF2011" s="167"/>
      <c r="AG2011" s="168"/>
      <c r="AH2011" s="168"/>
      <c r="AI2011" s="5"/>
    </row>
    <row r="2012" spans="9:35" x14ac:dyDescent="0.2"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168"/>
      <c r="AF2012" s="167"/>
      <c r="AG2012" s="168"/>
      <c r="AH2012" s="168"/>
      <c r="AI2012" s="5"/>
    </row>
    <row r="2013" spans="9:35" x14ac:dyDescent="0.2"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168"/>
      <c r="AF2013" s="167"/>
      <c r="AG2013" s="168"/>
      <c r="AH2013" s="168"/>
      <c r="AI2013" s="5"/>
    </row>
    <row r="2014" spans="9:35" x14ac:dyDescent="0.2"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168"/>
      <c r="AF2014" s="167"/>
      <c r="AG2014" s="168"/>
      <c r="AH2014" s="168"/>
      <c r="AI2014" s="5"/>
    </row>
    <row r="2015" spans="9:35" x14ac:dyDescent="0.2"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168"/>
      <c r="AF2015" s="167"/>
      <c r="AG2015" s="168"/>
      <c r="AH2015" s="168"/>
      <c r="AI2015" s="5"/>
    </row>
    <row r="2016" spans="9:35" x14ac:dyDescent="0.2"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168"/>
      <c r="AF2016" s="167"/>
      <c r="AG2016" s="168"/>
      <c r="AH2016" s="168"/>
      <c r="AI2016" s="5"/>
    </row>
    <row r="2017" spans="9:35" x14ac:dyDescent="0.2"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168"/>
      <c r="AF2017" s="167"/>
      <c r="AG2017" s="168"/>
      <c r="AH2017" s="168"/>
      <c r="AI2017" s="5"/>
    </row>
    <row r="2018" spans="9:35" x14ac:dyDescent="0.2"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168"/>
      <c r="AF2018" s="167"/>
      <c r="AG2018" s="168"/>
      <c r="AH2018" s="168"/>
      <c r="AI2018" s="5"/>
    </row>
    <row r="2019" spans="9:35" x14ac:dyDescent="0.2"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168"/>
      <c r="AF2019" s="167"/>
      <c r="AG2019" s="168"/>
      <c r="AH2019" s="168"/>
      <c r="AI2019" s="5"/>
    </row>
    <row r="2020" spans="9:35" x14ac:dyDescent="0.2"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168"/>
      <c r="AF2020" s="167"/>
      <c r="AG2020" s="168"/>
      <c r="AH2020" s="168"/>
      <c r="AI2020" s="5"/>
    </row>
    <row r="2021" spans="9:35" x14ac:dyDescent="0.2"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168"/>
      <c r="AF2021" s="167"/>
      <c r="AG2021" s="168"/>
      <c r="AH2021" s="168"/>
      <c r="AI2021" s="5"/>
    </row>
    <row r="2022" spans="9:35" x14ac:dyDescent="0.2"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168"/>
      <c r="AF2022" s="167"/>
      <c r="AG2022" s="168"/>
      <c r="AH2022" s="168"/>
      <c r="AI2022" s="5"/>
    </row>
    <row r="2023" spans="9:35" x14ac:dyDescent="0.2"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168"/>
      <c r="AF2023" s="167"/>
      <c r="AG2023" s="168"/>
      <c r="AH2023" s="168"/>
      <c r="AI2023" s="5"/>
    </row>
    <row r="2024" spans="9:35" x14ac:dyDescent="0.2"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168"/>
      <c r="AF2024" s="167"/>
      <c r="AG2024" s="168"/>
      <c r="AH2024" s="168"/>
      <c r="AI2024" s="5"/>
    </row>
    <row r="2025" spans="9:35" x14ac:dyDescent="0.2"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168"/>
      <c r="AF2025" s="167"/>
      <c r="AG2025" s="168"/>
      <c r="AH2025" s="168"/>
      <c r="AI2025" s="5"/>
    </row>
    <row r="2026" spans="9:35" x14ac:dyDescent="0.2"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168"/>
      <c r="AF2026" s="167"/>
      <c r="AG2026" s="168"/>
      <c r="AH2026" s="168"/>
      <c r="AI2026" s="5"/>
    </row>
    <row r="2027" spans="9:35" x14ac:dyDescent="0.2"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168"/>
      <c r="AF2027" s="167"/>
      <c r="AG2027" s="168"/>
      <c r="AH2027" s="168"/>
      <c r="AI2027" s="5"/>
    </row>
    <row r="2028" spans="9:35" x14ac:dyDescent="0.2"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168"/>
      <c r="AF2028" s="167"/>
      <c r="AG2028" s="168"/>
      <c r="AH2028" s="168"/>
      <c r="AI2028" s="5"/>
    </row>
    <row r="2029" spans="9:35" x14ac:dyDescent="0.2"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168"/>
      <c r="AF2029" s="167"/>
      <c r="AG2029" s="168"/>
      <c r="AH2029" s="168"/>
      <c r="AI2029" s="5"/>
    </row>
    <row r="2030" spans="9:35" x14ac:dyDescent="0.2"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168"/>
      <c r="AF2030" s="167"/>
      <c r="AG2030" s="168"/>
      <c r="AH2030" s="168"/>
      <c r="AI2030" s="5"/>
    </row>
    <row r="2031" spans="9:35" x14ac:dyDescent="0.2"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168"/>
      <c r="AF2031" s="167"/>
      <c r="AG2031" s="168"/>
      <c r="AH2031" s="168"/>
      <c r="AI2031" s="5"/>
    </row>
    <row r="2032" spans="9:35" x14ac:dyDescent="0.2"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168"/>
      <c r="AF2032" s="167"/>
      <c r="AG2032" s="168"/>
      <c r="AH2032" s="168"/>
      <c r="AI2032" s="5"/>
    </row>
    <row r="2033" spans="9:35" x14ac:dyDescent="0.2"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168"/>
      <c r="AF2033" s="167"/>
      <c r="AG2033" s="168"/>
      <c r="AH2033" s="168"/>
      <c r="AI2033" s="5"/>
    </row>
    <row r="2034" spans="9:35" x14ac:dyDescent="0.2"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168"/>
      <c r="AF2034" s="167"/>
      <c r="AG2034" s="168"/>
      <c r="AH2034" s="168"/>
      <c r="AI2034" s="5"/>
    </row>
    <row r="2035" spans="9:35" x14ac:dyDescent="0.2"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168"/>
      <c r="AF2035" s="167"/>
      <c r="AG2035" s="168"/>
      <c r="AH2035" s="168"/>
      <c r="AI2035" s="5"/>
    </row>
    <row r="2036" spans="9:35" x14ac:dyDescent="0.2"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168"/>
      <c r="AF2036" s="167"/>
      <c r="AG2036" s="168"/>
      <c r="AH2036" s="168"/>
      <c r="AI2036" s="5"/>
    </row>
    <row r="2037" spans="9:35" x14ac:dyDescent="0.2"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168"/>
      <c r="AF2037" s="167"/>
      <c r="AG2037" s="168"/>
      <c r="AH2037" s="168"/>
      <c r="AI2037" s="5"/>
    </row>
    <row r="2038" spans="9:35" x14ac:dyDescent="0.2"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168"/>
      <c r="AF2038" s="167"/>
      <c r="AG2038" s="168"/>
      <c r="AH2038" s="168"/>
      <c r="AI2038" s="5"/>
    </row>
    <row r="2039" spans="9:35" x14ac:dyDescent="0.2"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168"/>
      <c r="AF2039" s="167"/>
      <c r="AG2039" s="168"/>
      <c r="AH2039" s="168"/>
      <c r="AI2039" s="5"/>
    </row>
    <row r="2040" spans="9:35" x14ac:dyDescent="0.2"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168"/>
      <c r="AF2040" s="167"/>
      <c r="AG2040" s="168"/>
      <c r="AH2040" s="168"/>
      <c r="AI2040" s="5"/>
    </row>
    <row r="2041" spans="9:35" x14ac:dyDescent="0.2"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168"/>
      <c r="AF2041" s="167"/>
      <c r="AG2041" s="168"/>
      <c r="AH2041" s="168"/>
      <c r="AI2041" s="5"/>
    </row>
    <row r="2042" spans="9:35" x14ac:dyDescent="0.2"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168"/>
      <c r="AF2042" s="167"/>
      <c r="AG2042" s="168"/>
      <c r="AH2042" s="168"/>
      <c r="AI2042" s="5"/>
    </row>
    <row r="2043" spans="9:35" x14ac:dyDescent="0.2"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168"/>
      <c r="AF2043" s="167"/>
      <c r="AG2043" s="168"/>
      <c r="AH2043" s="168"/>
      <c r="AI2043" s="5"/>
    </row>
    <row r="2044" spans="9:35" x14ac:dyDescent="0.2"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168"/>
      <c r="AF2044" s="167"/>
      <c r="AG2044" s="168"/>
      <c r="AH2044" s="168"/>
      <c r="AI2044" s="5"/>
    </row>
    <row r="2045" spans="9:35" x14ac:dyDescent="0.2"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168"/>
      <c r="AF2045" s="167"/>
      <c r="AG2045" s="168"/>
      <c r="AH2045" s="168"/>
      <c r="AI2045" s="5"/>
    </row>
    <row r="2046" spans="9:35" x14ac:dyDescent="0.2"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168"/>
      <c r="AF2046" s="167"/>
      <c r="AG2046" s="168"/>
      <c r="AH2046" s="168"/>
      <c r="AI2046" s="5"/>
    </row>
    <row r="2047" spans="9:35" x14ac:dyDescent="0.2"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168"/>
      <c r="AF2047" s="167"/>
      <c r="AG2047" s="168"/>
      <c r="AH2047" s="168"/>
      <c r="AI2047" s="5"/>
    </row>
    <row r="2048" spans="9:35" x14ac:dyDescent="0.2"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168"/>
      <c r="AF2048" s="167"/>
      <c r="AG2048" s="168"/>
      <c r="AH2048" s="168"/>
      <c r="AI2048" s="5"/>
    </row>
    <row r="2049" spans="9:35" x14ac:dyDescent="0.2"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168"/>
      <c r="AF2049" s="167"/>
      <c r="AG2049" s="168"/>
      <c r="AH2049" s="168"/>
      <c r="AI2049" s="5"/>
    </row>
    <row r="2050" spans="9:35" x14ac:dyDescent="0.2"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168"/>
      <c r="AF2050" s="167"/>
      <c r="AG2050" s="168"/>
      <c r="AH2050" s="168"/>
      <c r="AI2050" s="5"/>
    </row>
    <row r="2051" spans="9:35" x14ac:dyDescent="0.2"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168"/>
      <c r="AF2051" s="167"/>
      <c r="AG2051" s="168"/>
      <c r="AH2051" s="168"/>
      <c r="AI2051" s="5"/>
    </row>
    <row r="2052" spans="9:35" x14ac:dyDescent="0.2"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168"/>
      <c r="AF2052" s="167"/>
      <c r="AG2052" s="168"/>
      <c r="AH2052" s="168"/>
      <c r="AI2052" s="5"/>
    </row>
    <row r="2053" spans="9:35" x14ac:dyDescent="0.2"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168"/>
      <c r="AF2053" s="167"/>
      <c r="AG2053" s="168"/>
      <c r="AH2053" s="168"/>
      <c r="AI2053" s="5"/>
    </row>
    <row r="2054" spans="9:35" x14ac:dyDescent="0.2"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168"/>
      <c r="AF2054" s="167"/>
      <c r="AG2054" s="168"/>
      <c r="AH2054" s="168"/>
      <c r="AI2054" s="5"/>
    </row>
    <row r="2055" spans="9:35" x14ac:dyDescent="0.2"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168"/>
      <c r="AF2055" s="167"/>
      <c r="AG2055" s="168"/>
      <c r="AH2055" s="168"/>
      <c r="AI2055" s="5"/>
    </row>
    <row r="2056" spans="9:35" x14ac:dyDescent="0.2"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168"/>
      <c r="AF2056" s="167"/>
      <c r="AG2056" s="168"/>
      <c r="AH2056" s="168"/>
      <c r="AI2056" s="5"/>
    </row>
    <row r="2057" spans="9:35" x14ac:dyDescent="0.2"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168"/>
      <c r="AF2057" s="167"/>
      <c r="AG2057" s="168"/>
      <c r="AH2057" s="168"/>
      <c r="AI2057" s="5"/>
    </row>
    <row r="2058" spans="9:35" x14ac:dyDescent="0.2"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168"/>
      <c r="AF2058" s="167"/>
      <c r="AG2058" s="168"/>
      <c r="AH2058" s="168"/>
      <c r="AI2058" s="5"/>
    </row>
    <row r="2059" spans="9:35" x14ac:dyDescent="0.2"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168"/>
      <c r="AF2059" s="167"/>
      <c r="AG2059" s="168"/>
      <c r="AH2059" s="168"/>
      <c r="AI2059" s="5"/>
    </row>
    <row r="2060" spans="9:35" x14ac:dyDescent="0.2"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168"/>
      <c r="AF2060" s="167"/>
      <c r="AG2060" s="168"/>
      <c r="AH2060" s="168"/>
      <c r="AI2060" s="5"/>
    </row>
    <row r="2061" spans="9:35" x14ac:dyDescent="0.2"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168"/>
      <c r="AF2061" s="167"/>
      <c r="AG2061" s="168"/>
      <c r="AH2061" s="168"/>
      <c r="AI2061" s="5"/>
    </row>
    <row r="2062" spans="9:35" x14ac:dyDescent="0.2"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168"/>
      <c r="AF2062" s="167"/>
      <c r="AG2062" s="168"/>
      <c r="AH2062" s="168"/>
      <c r="AI2062" s="5"/>
    </row>
    <row r="2063" spans="9:35" x14ac:dyDescent="0.2"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168"/>
      <c r="AF2063" s="167"/>
      <c r="AG2063" s="168"/>
      <c r="AH2063" s="168"/>
      <c r="AI2063" s="5"/>
    </row>
    <row r="2064" spans="9:35" x14ac:dyDescent="0.2"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168"/>
      <c r="AF2064" s="167"/>
      <c r="AG2064" s="168"/>
      <c r="AH2064" s="168"/>
      <c r="AI2064" s="5"/>
    </row>
    <row r="2065" spans="9:35" x14ac:dyDescent="0.2"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168"/>
      <c r="AF2065" s="167"/>
      <c r="AG2065" s="168"/>
      <c r="AH2065" s="168"/>
      <c r="AI2065" s="5"/>
    </row>
    <row r="2066" spans="9:35" x14ac:dyDescent="0.2"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168"/>
      <c r="AF2066" s="167"/>
      <c r="AG2066" s="168"/>
      <c r="AH2066" s="168"/>
      <c r="AI2066" s="5"/>
    </row>
    <row r="2067" spans="9:35" x14ac:dyDescent="0.2"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168"/>
      <c r="AF2067" s="167"/>
      <c r="AG2067" s="168"/>
      <c r="AH2067" s="168"/>
      <c r="AI2067" s="5"/>
    </row>
    <row r="2068" spans="9:35" x14ac:dyDescent="0.2"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168"/>
      <c r="AF2068" s="167"/>
      <c r="AG2068" s="168"/>
      <c r="AH2068" s="168"/>
      <c r="AI2068" s="5"/>
    </row>
    <row r="2069" spans="9:35" x14ac:dyDescent="0.2"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168"/>
      <c r="AF2069" s="167"/>
      <c r="AG2069" s="168"/>
      <c r="AH2069" s="168"/>
      <c r="AI2069" s="5"/>
    </row>
    <row r="2070" spans="9:35" x14ac:dyDescent="0.2"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168"/>
      <c r="AF2070" s="167"/>
      <c r="AG2070" s="168"/>
      <c r="AH2070" s="168"/>
      <c r="AI2070" s="5"/>
    </row>
    <row r="2071" spans="9:35" x14ac:dyDescent="0.2"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168"/>
      <c r="AF2071" s="167"/>
      <c r="AG2071" s="168"/>
      <c r="AH2071" s="168"/>
      <c r="AI2071" s="5"/>
    </row>
    <row r="2072" spans="9:35" x14ac:dyDescent="0.2"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168"/>
      <c r="AF2072" s="167"/>
      <c r="AG2072" s="168"/>
      <c r="AH2072" s="168"/>
      <c r="AI2072" s="5"/>
    </row>
    <row r="2073" spans="9:35" x14ac:dyDescent="0.2"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168"/>
      <c r="AF2073" s="167"/>
      <c r="AG2073" s="168"/>
      <c r="AH2073" s="168"/>
      <c r="AI2073" s="5"/>
    </row>
    <row r="2074" spans="9:35" x14ac:dyDescent="0.2"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168"/>
      <c r="AF2074" s="167"/>
      <c r="AG2074" s="168"/>
      <c r="AH2074" s="168"/>
      <c r="AI2074" s="5"/>
    </row>
    <row r="2075" spans="9:35" x14ac:dyDescent="0.2"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168"/>
      <c r="AF2075" s="167"/>
      <c r="AG2075" s="168"/>
      <c r="AH2075" s="168"/>
      <c r="AI2075" s="5"/>
    </row>
    <row r="2076" spans="9:35" x14ac:dyDescent="0.2"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168"/>
      <c r="AF2076" s="167"/>
      <c r="AG2076" s="168"/>
      <c r="AH2076" s="168"/>
      <c r="AI2076" s="5"/>
    </row>
    <row r="2077" spans="9:35" x14ac:dyDescent="0.2"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168"/>
      <c r="AF2077" s="167"/>
      <c r="AG2077" s="168"/>
      <c r="AH2077" s="168"/>
      <c r="AI2077" s="5"/>
    </row>
    <row r="2078" spans="9:35" x14ac:dyDescent="0.2"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168"/>
      <c r="AF2078" s="167"/>
      <c r="AG2078" s="168"/>
      <c r="AH2078" s="168"/>
      <c r="AI2078" s="5"/>
    </row>
    <row r="2079" spans="9:35" x14ac:dyDescent="0.2"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168"/>
      <c r="AF2079" s="167"/>
      <c r="AG2079" s="168"/>
      <c r="AH2079" s="168"/>
      <c r="AI2079" s="5"/>
    </row>
    <row r="2080" spans="9:35" x14ac:dyDescent="0.2"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168"/>
      <c r="AF2080" s="167"/>
      <c r="AG2080" s="168"/>
      <c r="AH2080" s="168"/>
      <c r="AI2080" s="5"/>
    </row>
    <row r="2081" spans="9:35" x14ac:dyDescent="0.2"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168"/>
      <c r="AF2081" s="167"/>
      <c r="AG2081" s="168"/>
      <c r="AH2081" s="168"/>
      <c r="AI2081" s="5"/>
    </row>
    <row r="2082" spans="9:35" x14ac:dyDescent="0.2"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168"/>
      <c r="AF2082" s="167"/>
      <c r="AG2082" s="168"/>
      <c r="AH2082" s="168"/>
      <c r="AI2082" s="5"/>
    </row>
    <row r="2083" spans="9:35" x14ac:dyDescent="0.2"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168"/>
      <c r="AF2083" s="167"/>
      <c r="AG2083" s="168"/>
      <c r="AH2083" s="168"/>
      <c r="AI2083" s="5"/>
    </row>
    <row r="2084" spans="9:35" x14ac:dyDescent="0.2"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168"/>
      <c r="AF2084" s="167"/>
      <c r="AG2084" s="168"/>
      <c r="AH2084" s="168"/>
      <c r="AI2084" s="5"/>
    </row>
    <row r="2085" spans="9:35" x14ac:dyDescent="0.2"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168"/>
      <c r="AF2085" s="167"/>
      <c r="AG2085" s="168"/>
      <c r="AH2085" s="168"/>
      <c r="AI2085" s="5"/>
    </row>
    <row r="2086" spans="9:35" x14ac:dyDescent="0.2"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168"/>
      <c r="AF2086" s="167"/>
      <c r="AG2086" s="168"/>
      <c r="AH2086" s="168"/>
      <c r="AI2086" s="5"/>
    </row>
    <row r="2087" spans="9:35" x14ac:dyDescent="0.2"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168"/>
      <c r="AF2087" s="167"/>
      <c r="AG2087" s="168"/>
      <c r="AH2087" s="168"/>
      <c r="AI2087" s="5"/>
    </row>
    <row r="2088" spans="9:35" x14ac:dyDescent="0.2"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168"/>
      <c r="AF2088" s="167"/>
      <c r="AG2088" s="168"/>
      <c r="AH2088" s="168"/>
      <c r="AI2088" s="5"/>
    </row>
    <row r="2089" spans="9:35" x14ac:dyDescent="0.2"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168"/>
      <c r="AF2089" s="167"/>
      <c r="AG2089" s="168"/>
      <c r="AH2089" s="168"/>
      <c r="AI2089" s="5"/>
    </row>
    <row r="2090" spans="9:35" x14ac:dyDescent="0.2"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168"/>
      <c r="AF2090" s="167"/>
      <c r="AG2090" s="168"/>
      <c r="AH2090" s="168"/>
      <c r="AI2090" s="5"/>
    </row>
    <row r="2091" spans="9:35" x14ac:dyDescent="0.2"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168"/>
      <c r="AF2091" s="167"/>
      <c r="AG2091" s="168"/>
      <c r="AH2091" s="168"/>
      <c r="AI2091" s="5"/>
    </row>
    <row r="2092" spans="9:35" x14ac:dyDescent="0.2"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168"/>
      <c r="AF2092" s="167"/>
      <c r="AG2092" s="168"/>
      <c r="AH2092" s="168"/>
      <c r="AI2092" s="5"/>
    </row>
    <row r="2093" spans="9:35" x14ac:dyDescent="0.2"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168"/>
      <c r="AF2093" s="167"/>
      <c r="AG2093" s="168"/>
      <c r="AH2093" s="168"/>
      <c r="AI2093" s="5"/>
    </row>
    <row r="2094" spans="9:35" x14ac:dyDescent="0.2"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168"/>
      <c r="AF2094" s="167"/>
      <c r="AG2094" s="168"/>
      <c r="AH2094" s="168"/>
      <c r="AI2094" s="5"/>
    </row>
    <row r="2095" spans="9:35" x14ac:dyDescent="0.2"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168"/>
      <c r="AF2095" s="167"/>
      <c r="AG2095" s="168"/>
      <c r="AH2095" s="168"/>
      <c r="AI2095" s="5"/>
    </row>
    <row r="2096" spans="9:35" x14ac:dyDescent="0.2"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168"/>
      <c r="AF2096" s="167"/>
      <c r="AG2096" s="168"/>
      <c r="AH2096" s="168"/>
      <c r="AI2096" s="5"/>
    </row>
    <row r="2097" spans="9:35" x14ac:dyDescent="0.2"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168"/>
      <c r="AF2097" s="167"/>
      <c r="AG2097" s="168"/>
      <c r="AH2097" s="168"/>
      <c r="AI2097" s="5"/>
    </row>
    <row r="2098" spans="9:35" x14ac:dyDescent="0.2"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168"/>
      <c r="AF2098" s="167"/>
      <c r="AG2098" s="168"/>
      <c r="AH2098" s="168"/>
      <c r="AI2098" s="5"/>
    </row>
    <row r="2099" spans="9:35" x14ac:dyDescent="0.2"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168"/>
      <c r="AF2099" s="167"/>
      <c r="AG2099" s="168"/>
      <c r="AH2099" s="168"/>
      <c r="AI2099" s="5"/>
    </row>
    <row r="2100" spans="9:35" x14ac:dyDescent="0.2"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168"/>
      <c r="AF2100" s="167"/>
      <c r="AG2100" s="168"/>
      <c r="AH2100" s="168"/>
      <c r="AI2100" s="5"/>
    </row>
    <row r="2101" spans="9:35" x14ac:dyDescent="0.2"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168"/>
      <c r="AF2101" s="167"/>
      <c r="AG2101" s="168"/>
      <c r="AH2101" s="168"/>
      <c r="AI2101" s="5"/>
    </row>
    <row r="2102" spans="9:35" x14ac:dyDescent="0.2"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168"/>
      <c r="AF2102" s="167"/>
      <c r="AG2102" s="168"/>
      <c r="AH2102" s="168"/>
      <c r="AI2102" s="5"/>
    </row>
    <row r="2103" spans="9:35" x14ac:dyDescent="0.2"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168"/>
      <c r="AF2103" s="167"/>
      <c r="AG2103" s="168"/>
      <c r="AH2103" s="168"/>
      <c r="AI2103" s="5"/>
    </row>
    <row r="2104" spans="9:35" x14ac:dyDescent="0.2"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168"/>
      <c r="AF2104" s="167"/>
      <c r="AG2104" s="168"/>
      <c r="AH2104" s="168"/>
      <c r="AI2104" s="5"/>
    </row>
    <row r="2105" spans="9:35" x14ac:dyDescent="0.2"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168"/>
      <c r="AF2105" s="167"/>
      <c r="AG2105" s="168"/>
      <c r="AH2105" s="168"/>
      <c r="AI2105" s="5"/>
    </row>
    <row r="2106" spans="9:35" x14ac:dyDescent="0.2"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168"/>
      <c r="AF2106" s="167"/>
      <c r="AG2106" s="168"/>
      <c r="AH2106" s="168"/>
      <c r="AI2106" s="5"/>
    </row>
    <row r="2107" spans="9:35" x14ac:dyDescent="0.2"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168"/>
      <c r="AF2107" s="167"/>
      <c r="AG2107" s="168"/>
      <c r="AH2107" s="168"/>
      <c r="AI2107" s="5"/>
    </row>
    <row r="2108" spans="9:35" x14ac:dyDescent="0.2"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168"/>
      <c r="AF2108" s="167"/>
      <c r="AG2108" s="168"/>
      <c r="AH2108" s="168"/>
      <c r="AI2108" s="5"/>
    </row>
    <row r="2109" spans="9:35" x14ac:dyDescent="0.2"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168"/>
      <c r="AF2109" s="167"/>
      <c r="AG2109" s="168"/>
      <c r="AH2109" s="168"/>
      <c r="AI2109" s="5"/>
    </row>
    <row r="2110" spans="9:35" x14ac:dyDescent="0.2"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168"/>
      <c r="AF2110" s="167"/>
      <c r="AG2110" s="168"/>
      <c r="AH2110" s="168"/>
      <c r="AI2110" s="5"/>
    </row>
    <row r="2111" spans="9:35" x14ac:dyDescent="0.2"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168"/>
      <c r="AF2111" s="167"/>
      <c r="AG2111" s="168"/>
      <c r="AH2111" s="168"/>
      <c r="AI2111" s="5"/>
    </row>
    <row r="2112" spans="9:35" x14ac:dyDescent="0.2"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168"/>
      <c r="AF2112" s="167"/>
      <c r="AG2112" s="168"/>
      <c r="AH2112" s="168"/>
      <c r="AI2112" s="5"/>
    </row>
    <row r="2113" spans="9:35" x14ac:dyDescent="0.2"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168"/>
      <c r="AF2113" s="167"/>
      <c r="AG2113" s="168"/>
      <c r="AH2113" s="168"/>
      <c r="AI2113" s="5"/>
    </row>
    <row r="2114" spans="9:35" x14ac:dyDescent="0.2"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168"/>
      <c r="AF2114" s="167"/>
      <c r="AG2114" s="168"/>
      <c r="AH2114" s="168"/>
      <c r="AI2114" s="5"/>
    </row>
    <row r="2115" spans="9:35" x14ac:dyDescent="0.2"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168"/>
      <c r="AF2115" s="167"/>
      <c r="AG2115" s="168"/>
      <c r="AH2115" s="168"/>
      <c r="AI2115" s="5"/>
    </row>
    <row r="2116" spans="9:35" x14ac:dyDescent="0.2"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168"/>
      <c r="AF2116" s="167"/>
      <c r="AG2116" s="168"/>
      <c r="AH2116" s="168"/>
      <c r="AI2116" s="5"/>
    </row>
    <row r="2117" spans="9:35" x14ac:dyDescent="0.2"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168"/>
      <c r="AF2117" s="167"/>
      <c r="AG2117" s="168"/>
      <c r="AH2117" s="168"/>
      <c r="AI2117" s="5"/>
    </row>
    <row r="2118" spans="9:35" x14ac:dyDescent="0.2"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168"/>
      <c r="AF2118" s="167"/>
      <c r="AG2118" s="168"/>
      <c r="AH2118" s="168"/>
      <c r="AI2118" s="5"/>
    </row>
    <row r="2119" spans="9:35" x14ac:dyDescent="0.2"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168"/>
      <c r="AF2119" s="167"/>
      <c r="AG2119" s="168"/>
      <c r="AH2119" s="168"/>
      <c r="AI2119" s="5"/>
    </row>
    <row r="2120" spans="9:35" x14ac:dyDescent="0.2"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168"/>
      <c r="AF2120" s="167"/>
      <c r="AG2120" s="168"/>
      <c r="AH2120" s="168"/>
      <c r="AI2120" s="5"/>
    </row>
    <row r="2121" spans="9:35" x14ac:dyDescent="0.2"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168"/>
      <c r="AF2121" s="167"/>
      <c r="AG2121" s="168"/>
      <c r="AH2121" s="168"/>
      <c r="AI2121" s="5"/>
    </row>
    <row r="2122" spans="9:35" x14ac:dyDescent="0.2"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168"/>
      <c r="AF2122" s="167"/>
      <c r="AG2122" s="168"/>
      <c r="AH2122" s="168"/>
      <c r="AI2122" s="5"/>
    </row>
    <row r="2123" spans="9:35" x14ac:dyDescent="0.2"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168"/>
      <c r="AF2123" s="167"/>
      <c r="AG2123" s="168"/>
      <c r="AH2123" s="168"/>
      <c r="AI2123" s="5"/>
    </row>
    <row r="2124" spans="9:35" x14ac:dyDescent="0.2"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168"/>
      <c r="AF2124" s="167"/>
      <c r="AG2124" s="168"/>
      <c r="AH2124" s="168"/>
      <c r="AI2124" s="5"/>
    </row>
    <row r="2125" spans="9:35" x14ac:dyDescent="0.2"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168"/>
      <c r="AF2125" s="167"/>
      <c r="AG2125" s="168"/>
      <c r="AH2125" s="168"/>
      <c r="AI2125" s="5"/>
    </row>
    <row r="2126" spans="9:35" x14ac:dyDescent="0.2"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168"/>
      <c r="AF2126" s="167"/>
      <c r="AG2126" s="168"/>
      <c r="AH2126" s="168"/>
      <c r="AI2126" s="5"/>
    </row>
    <row r="2127" spans="9:35" x14ac:dyDescent="0.2"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168"/>
      <c r="AF2127" s="167"/>
      <c r="AG2127" s="168"/>
      <c r="AH2127" s="168"/>
      <c r="AI2127" s="5"/>
    </row>
    <row r="2128" spans="9:35" x14ac:dyDescent="0.2"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168"/>
      <c r="AF2128" s="167"/>
      <c r="AG2128" s="168"/>
      <c r="AH2128" s="168"/>
      <c r="AI2128" s="5"/>
    </row>
    <row r="2129" spans="9:35" x14ac:dyDescent="0.2"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168"/>
      <c r="AF2129" s="167"/>
      <c r="AG2129" s="168"/>
      <c r="AH2129" s="168"/>
      <c r="AI2129" s="5"/>
    </row>
    <row r="2130" spans="9:35" x14ac:dyDescent="0.2"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168"/>
      <c r="AF2130" s="167"/>
      <c r="AG2130" s="168"/>
      <c r="AH2130" s="168"/>
      <c r="AI2130" s="5"/>
    </row>
    <row r="2131" spans="9:35" x14ac:dyDescent="0.2"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168"/>
      <c r="AF2131" s="167"/>
      <c r="AG2131" s="168"/>
      <c r="AH2131" s="168"/>
      <c r="AI2131" s="5"/>
    </row>
    <row r="2132" spans="9:35" x14ac:dyDescent="0.2"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168"/>
      <c r="AF2132" s="167"/>
      <c r="AG2132" s="168"/>
      <c r="AH2132" s="168"/>
      <c r="AI2132" s="5"/>
    </row>
    <row r="2133" spans="9:35" x14ac:dyDescent="0.2"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168"/>
      <c r="AF2133" s="167"/>
      <c r="AG2133" s="168"/>
      <c r="AH2133" s="168"/>
      <c r="AI2133" s="5"/>
    </row>
    <row r="2134" spans="9:35" x14ac:dyDescent="0.2"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168"/>
      <c r="AF2134" s="167"/>
      <c r="AG2134" s="168"/>
      <c r="AH2134" s="168"/>
      <c r="AI2134" s="5"/>
    </row>
    <row r="2135" spans="9:35" x14ac:dyDescent="0.2"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168"/>
      <c r="AF2135" s="167"/>
      <c r="AG2135" s="168"/>
      <c r="AH2135" s="168"/>
      <c r="AI2135" s="5"/>
    </row>
    <row r="2136" spans="9:35" x14ac:dyDescent="0.2"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168"/>
      <c r="AF2136" s="167"/>
      <c r="AG2136" s="168"/>
      <c r="AH2136" s="168"/>
      <c r="AI2136" s="5"/>
    </row>
    <row r="2137" spans="9:35" x14ac:dyDescent="0.2"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168"/>
      <c r="AF2137" s="167"/>
      <c r="AG2137" s="168"/>
      <c r="AH2137" s="168"/>
      <c r="AI2137" s="5"/>
    </row>
    <row r="2138" spans="9:35" x14ac:dyDescent="0.2"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168"/>
      <c r="AF2138" s="167"/>
      <c r="AG2138" s="168"/>
      <c r="AH2138" s="168"/>
      <c r="AI2138" s="5"/>
    </row>
    <row r="2139" spans="9:35" x14ac:dyDescent="0.2"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168"/>
      <c r="AF2139" s="167"/>
      <c r="AG2139" s="168"/>
      <c r="AH2139" s="168"/>
      <c r="AI2139" s="5"/>
    </row>
    <row r="2140" spans="9:35" x14ac:dyDescent="0.2"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168"/>
      <c r="AF2140" s="167"/>
      <c r="AG2140" s="168"/>
      <c r="AH2140" s="168"/>
      <c r="AI2140" s="5"/>
    </row>
    <row r="2141" spans="9:35" x14ac:dyDescent="0.2"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168"/>
      <c r="AF2141" s="167"/>
      <c r="AG2141" s="168"/>
      <c r="AH2141" s="168"/>
      <c r="AI2141" s="5"/>
    </row>
    <row r="2142" spans="9:35" x14ac:dyDescent="0.2"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168"/>
      <c r="AF2142" s="167"/>
      <c r="AG2142" s="168"/>
      <c r="AH2142" s="168"/>
      <c r="AI2142" s="5"/>
    </row>
    <row r="2143" spans="9:35" x14ac:dyDescent="0.2"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168"/>
      <c r="AF2143" s="167"/>
      <c r="AG2143" s="168"/>
      <c r="AH2143" s="168"/>
      <c r="AI2143" s="5"/>
    </row>
    <row r="2144" spans="9:35" x14ac:dyDescent="0.2"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168"/>
      <c r="AF2144" s="167"/>
      <c r="AG2144" s="168"/>
      <c r="AH2144" s="168"/>
      <c r="AI2144" s="5"/>
    </row>
    <row r="2145" spans="9:35" x14ac:dyDescent="0.2"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168"/>
      <c r="AF2145" s="167"/>
      <c r="AG2145" s="168"/>
      <c r="AH2145" s="168"/>
      <c r="AI2145" s="5"/>
    </row>
    <row r="2146" spans="9:35" x14ac:dyDescent="0.2"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168"/>
      <c r="AF2146" s="167"/>
      <c r="AG2146" s="168"/>
      <c r="AH2146" s="168"/>
      <c r="AI2146" s="5"/>
    </row>
    <row r="2147" spans="9:35" x14ac:dyDescent="0.2"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168"/>
      <c r="AF2147" s="167"/>
      <c r="AG2147" s="168"/>
      <c r="AH2147" s="168"/>
      <c r="AI2147" s="5"/>
    </row>
    <row r="2148" spans="9:35" x14ac:dyDescent="0.2"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168"/>
      <c r="AF2148" s="167"/>
      <c r="AG2148" s="168"/>
      <c r="AH2148" s="168"/>
      <c r="AI2148" s="5"/>
    </row>
    <row r="2149" spans="9:35" x14ac:dyDescent="0.2"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168"/>
      <c r="AF2149" s="167"/>
      <c r="AG2149" s="168"/>
      <c r="AH2149" s="168"/>
      <c r="AI2149" s="5"/>
    </row>
    <row r="2150" spans="9:35" x14ac:dyDescent="0.2"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168"/>
      <c r="AF2150" s="167"/>
      <c r="AG2150" s="168"/>
      <c r="AH2150" s="168"/>
      <c r="AI2150" s="5"/>
    </row>
    <row r="2151" spans="9:35" x14ac:dyDescent="0.2"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168"/>
      <c r="AF2151" s="167"/>
      <c r="AG2151" s="168"/>
      <c r="AH2151" s="168"/>
      <c r="AI2151" s="5"/>
    </row>
    <row r="2152" spans="9:35" x14ac:dyDescent="0.2"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168"/>
      <c r="AF2152" s="167"/>
      <c r="AG2152" s="168"/>
      <c r="AH2152" s="168"/>
      <c r="AI2152" s="5"/>
    </row>
    <row r="2153" spans="9:35" x14ac:dyDescent="0.2"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168"/>
      <c r="AF2153" s="167"/>
      <c r="AG2153" s="168"/>
      <c r="AH2153" s="168"/>
      <c r="AI2153" s="5"/>
    </row>
    <row r="2154" spans="9:35" x14ac:dyDescent="0.2"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168"/>
      <c r="AF2154" s="167"/>
      <c r="AG2154" s="168"/>
      <c r="AH2154" s="168"/>
      <c r="AI2154" s="5"/>
    </row>
    <row r="2155" spans="9:35" x14ac:dyDescent="0.2"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168"/>
      <c r="AF2155" s="167"/>
      <c r="AG2155" s="168"/>
      <c r="AH2155" s="168"/>
      <c r="AI2155" s="5"/>
    </row>
    <row r="2156" spans="9:35" x14ac:dyDescent="0.2"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168"/>
      <c r="AF2156" s="167"/>
      <c r="AG2156" s="168"/>
      <c r="AH2156" s="168"/>
      <c r="AI2156" s="5"/>
    </row>
    <row r="2157" spans="9:35" x14ac:dyDescent="0.2"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168"/>
      <c r="AF2157" s="167"/>
      <c r="AG2157" s="168"/>
      <c r="AH2157" s="168"/>
      <c r="AI2157" s="5"/>
    </row>
    <row r="2158" spans="9:35" x14ac:dyDescent="0.2"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168"/>
      <c r="AF2158" s="167"/>
      <c r="AG2158" s="168"/>
      <c r="AH2158" s="168"/>
      <c r="AI2158" s="5"/>
    </row>
    <row r="2159" spans="9:35" x14ac:dyDescent="0.2"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168"/>
      <c r="AF2159" s="167"/>
      <c r="AG2159" s="168"/>
      <c r="AH2159" s="168"/>
      <c r="AI2159" s="5"/>
    </row>
    <row r="2160" spans="9:35" x14ac:dyDescent="0.2"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168"/>
      <c r="AF2160" s="167"/>
      <c r="AG2160" s="168"/>
      <c r="AH2160" s="168"/>
      <c r="AI2160" s="5"/>
    </row>
    <row r="2161" spans="9:35" x14ac:dyDescent="0.2"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168"/>
      <c r="AF2161" s="167"/>
      <c r="AG2161" s="168"/>
      <c r="AH2161" s="168"/>
      <c r="AI2161" s="5"/>
    </row>
    <row r="2162" spans="9:35" x14ac:dyDescent="0.2"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168"/>
      <c r="AF2162" s="167"/>
      <c r="AG2162" s="168"/>
      <c r="AH2162" s="168"/>
      <c r="AI2162" s="5"/>
    </row>
    <row r="2163" spans="9:35" x14ac:dyDescent="0.2"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168"/>
      <c r="AF2163" s="167"/>
      <c r="AG2163" s="168"/>
      <c r="AH2163" s="168"/>
      <c r="AI2163" s="5"/>
    </row>
    <row r="2164" spans="9:35" x14ac:dyDescent="0.2"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168"/>
      <c r="AF2164" s="167"/>
      <c r="AG2164" s="168"/>
      <c r="AH2164" s="168"/>
      <c r="AI2164" s="5"/>
    </row>
    <row r="2165" spans="9:35" x14ac:dyDescent="0.2"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168"/>
      <c r="AF2165" s="167"/>
      <c r="AG2165" s="168"/>
      <c r="AH2165" s="168"/>
      <c r="AI2165" s="5"/>
    </row>
    <row r="2166" spans="9:35" x14ac:dyDescent="0.2"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168"/>
      <c r="AF2166" s="167"/>
      <c r="AG2166" s="168"/>
      <c r="AH2166" s="168"/>
      <c r="AI2166" s="5"/>
    </row>
    <row r="2167" spans="9:35" x14ac:dyDescent="0.2"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168"/>
      <c r="AF2167" s="167"/>
      <c r="AG2167" s="168"/>
      <c r="AH2167" s="168"/>
      <c r="AI2167" s="5"/>
    </row>
    <row r="2168" spans="9:35" x14ac:dyDescent="0.2"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168"/>
      <c r="AF2168" s="167"/>
      <c r="AG2168" s="168"/>
      <c r="AH2168" s="168"/>
      <c r="AI2168" s="5"/>
    </row>
    <row r="2169" spans="9:35" x14ac:dyDescent="0.2"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168"/>
      <c r="AF2169" s="167"/>
      <c r="AG2169" s="168"/>
      <c r="AH2169" s="168"/>
      <c r="AI2169" s="5"/>
    </row>
    <row r="2170" spans="9:35" x14ac:dyDescent="0.2"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168"/>
      <c r="AF2170" s="167"/>
      <c r="AG2170" s="168"/>
      <c r="AH2170" s="168"/>
      <c r="AI2170" s="5"/>
    </row>
    <row r="2171" spans="9:35" x14ac:dyDescent="0.2"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168"/>
      <c r="AF2171" s="167"/>
      <c r="AG2171" s="168"/>
      <c r="AH2171" s="168"/>
      <c r="AI2171" s="5"/>
    </row>
    <row r="2172" spans="9:35" x14ac:dyDescent="0.2"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168"/>
      <c r="AF2172" s="167"/>
      <c r="AG2172" s="168"/>
      <c r="AH2172" s="168"/>
      <c r="AI2172" s="5"/>
    </row>
    <row r="2173" spans="9:35" x14ac:dyDescent="0.2"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168"/>
      <c r="AF2173" s="167"/>
      <c r="AG2173" s="168"/>
      <c r="AH2173" s="168"/>
      <c r="AI2173" s="5"/>
    </row>
    <row r="2174" spans="9:35" x14ac:dyDescent="0.2"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168"/>
      <c r="AF2174" s="167"/>
      <c r="AG2174" s="168"/>
      <c r="AH2174" s="168"/>
      <c r="AI2174" s="5"/>
    </row>
    <row r="2175" spans="9:35" x14ac:dyDescent="0.2"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168"/>
      <c r="AF2175" s="167"/>
      <c r="AG2175" s="168"/>
      <c r="AH2175" s="168"/>
      <c r="AI2175" s="5"/>
    </row>
    <row r="2176" spans="9:35" x14ac:dyDescent="0.2"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168"/>
      <c r="AF2176" s="167"/>
      <c r="AG2176" s="168"/>
      <c r="AH2176" s="168"/>
      <c r="AI2176" s="5"/>
    </row>
    <row r="2177" spans="9:35" x14ac:dyDescent="0.2"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168"/>
      <c r="AF2177" s="167"/>
      <c r="AG2177" s="168"/>
      <c r="AH2177" s="168"/>
      <c r="AI2177" s="5"/>
    </row>
    <row r="2178" spans="9:35" x14ac:dyDescent="0.2"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168"/>
      <c r="AF2178" s="167"/>
      <c r="AG2178" s="168"/>
      <c r="AH2178" s="168"/>
      <c r="AI2178" s="5"/>
    </row>
    <row r="2179" spans="9:35" x14ac:dyDescent="0.2"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168"/>
      <c r="AF2179" s="167"/>
      <c r="AG2179" s="168"/>
      <c r="AH2179" s="168"/>
      <c r="AI2179" s="5"/>
    </row>
    <row r="2180" spans="9:35" x14ac:dyDescent="0.2"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168"/>
      <c r="AF2180" s="167"/>
      <c r="AG2180" s="168"/>
      <c r="AH2180" s="168"/>
      <c r="AI2180" s="5"/>
    </row>
    <row r="2181" spans="9:35" x14ac:dyDescent="0.2"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168"/>
      <c r="AF2181" s="167"/>
      <c r="AG2181" s="168"/>
      <c r="AH2181" s="168"/>
      <c r="AI2181" s="5"/>
    </row>
    <row r="2182" spans="9:35" x14ac:dyDescent="0.2"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168"/>
      <c r="AF2182" s="167"/>
      <c r="AG2182" s="168"/>
      <c r="AH2182" s="168"/>
      <c r="AI2182" s="5"/>
    </row>
    <row r="2183" spans="9:35" x14ac:dyDescent="0.2"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168"/>
      <c r="AF2183" s="167"/>
      <c r="AG2183" s="168"/>
      <c r="AH2183" s="168"/>
      <c r="AI2183" s="5"/>
    </row>
    <row r="2184" spans="9:35" x14ac:dyDescent="0.2"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168"/>
      <c r="AF2184" s="167"/>
      <c r="AG2184" s="168"/>
      <c r="AH2184" s="168"/>
      <c r="AI2184" s="5"/>
    </row>
    <row r="2185" spans="9:35" x14ac:dyDescent="0.2"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168"/>
      <c r="AF2185" s="167"/>
      <c r="AG2185" s="168"/>
      <c r="AH2185" s="168"/>
      <c r="AI2185" s="5"/>
    </row>
    <row r="2186" spans="9:35" x14ac:dyDescent="0.2"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168"/>
      <c r="AF2186" s="167"/>
      <c r="AG2186" s="168"/>
      <c r="AH2186" s="168"/>
      <c r="AI2186" s="5"/>
    </row>
    <row r="2187" spans="9:35" x14ac:dyDescent="0.2"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168"/>
      <c r="AF2187" s="167"/>
      <c r="AG2187" s="168"/>
      <c r="AH2187" s="168"/>
      <c r="AI2187" s="5"/>
    </row>
    <row r="2188" spans="9:35" x14ac:dyDescent="0.2"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168"/>
      <c r="AF2188" s="167"/>
      <c r="AG2188" s="168"/>
      <c r="AH2188" s="168"/>
      <c r="AI2188" s="5"/>
    </row>
    <row r="2189" spans="9:35" x14ac:dyDescent="0.2"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168"/>
      <c r="AF2189" s="167"/>
      <c r="AG2189" s="168"/>
      <c r="AH2189" s="168"/>
      <c r="AI2189" s="5"/>
    </row>
    <row r="2190" spans="9:35" x14ac:dyDescent="0.2"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168"/>
      <c r="AF2190" s="167"/>
      <c r="AG2190" s="168"/>
      <c r="AH2190" s="168"/>
      <c r="AI2190" s="5"/>
    </row>
    <row r="2191" spans="9:35" x14ac:dyDescent="0.2"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168"/>
      <c r="AF2191" s="167"/>
      <c r="AG2191" s="168"/>
      <c r="AH2191" s="168"/>
      <c r="AI2191" s="5"/>
    </row>
    <row r="2192" spans="9:35" x14ac:dyDescent="0.2"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168"/>
      <c r="AF2192" s="167"/>
      <c r="AG2192" s="168"/>
      <c r="AH2192" s="168"/>
      <c r="AI2192" s="5"/>
    </row>
    <row r="2193" spans="9:35" x14ac:dyDescent="0.2"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168"/>
      <c r="AF2193" s="167"/>
      <c r="AG2193" s="168"/>
      <c r="AH2193" s="168"/>
      <c r="AI2193" s="5"/>
    </row>
    <row r="2194" spans="9:35" x14ac:dyDescent="0.2"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168"/>
      <c r="AF2194" s="167"/>
      <c r="AG2194" s="168"/>
      <c r="AH2194" s="168"/>
      <c r="AI2194" s="5"/>
    </row>
    <row r="2195" spans="9:35" x14ac:dyDescent="0.2"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168"/>
      <c r="AF2195" s="167"/>
      <c r="AG2195" s="168"/>
      <c r="AH2195" s="168"/>
      <c r="AI2195" s="5"/>
    </row>
    <row r="2196" spans="9:35" x14ac:dyDescent="0.2"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168"/>
      <c r="AF2196" s="167"/>
      <c r="AG2196" s="168"/>
      <c r="AH2196" s="168"/>
      <c r="AI2196" s="5"/>
    </row>
    <row r="2197" spans="9:35" x14ac:dyDescent="0.2"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168"/>
      <c r="AF2197" s="167"/>
      <c r="AG2197" s="168"/>
      <c r="AH2197" s="168"/>
      <c r="AI2197" s="5"/>
    </row>
    <row r="2198" spans="9:35" x14ac:dyDescent="0.2"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168"/>
      <c r="AF2198" s="167"/>
      <c r="AG2198" s="168"/>
      <c r="AH2198" s="168"/>
      <c r="AI2198" s="5"/>
    </row>
    <row r="2199" spans="9:35" x14ac:dyDescent="0.2"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168"/>
      <c r="AF2199" s="167"/>
      <c r="AG2199" s="168"/>
      <c r="AH2199" s="168"/>
      <c r="AI2199" s="5"/>
    </row>
    <row r="2200" spans="9:35" x14ac:dyDescent="0.2"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168"/>
      <c r="AF2200" s="167"/>
      <c r="AG2200" s="168"/>
      <c r="AH2200" s="168"/>
      <c r="AI2200" s="5"/>
    </row>
    <row r="2201" spans="9:35" x14ac:dyDescent="0.2"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168"/>
      <c r="AF2201" s="167"/>
      <c r="AG2201" s="168"/>
      <c r="AH2201" s="168"/>
      <c r="AI2201" s="5"/>
    </row>
    <row r="2202" spans="9:35" x14ac:dyDescent="0.2"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168"/>
      <c r="AF2202" s="167"/>
      <c r="AG2202" s="168"/>
      <c r="AH2202" s="168"/>
      <c r="AI2202" s="5"/>
    </row>
    <row r="2203" spans="9:35" x14ac:dyDescent="0.2"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168"/>
      <c r="AF2203" s="167"/>
      <c r="AG2203" s="168"/>
      <c r="AH2203" s="168"/>
      <c r="AI2203" s="5"/>
    </row>
    <row r="2204" spans="9:35" x14ac:dyDescent="0.2"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168"/>
      <c r="AF2204" s="167"/>
      <c r="AG2204" s="168"/>
      <c r="AH2204" s="168"/>
      <c r="AI2204" s="5"/>
    </row>
    <row r="2205" spans="9:35" x14ac:dyDescent="0.2"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168"/>
      <c r="AF2205" s="167"/>
      <c r="AG2205" s="168"/>
      <c r="AH2205" s="168"/>
      <c r="AI2205" s="5"/>
    </row>
    <row r="2206" spans="9:35" x14ac:dyDescent="0.2"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168"/>
      <c r="AF2206" s="167"/>
      <c r="AG2206" s="168"/>
      <c r="AH2206" s="168"/>
      <c r="AI2206" s="5"/>
    </row>
    <row r="2207" spans="9:35" x14ac:dyDescent="0.2"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168"/>
      <c r="AF2207" s="167"/>
      <c r="AG2207" s="168"/>
      <c r="AH2207" s="168"/>
      <c r="AI2207" s="5"/>
    </row>
    <row r="2208" spans="9:35" x14ac:dyDescent="0.2"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168"/>
      <c r="AF2208" s="167"/>
      <c r="AG2208" s="168"/>
      <c r="AH2208" s="168"/>
      <c r="AI2208" s="5"/>
    </row>
    <row r="2209" spans="9:35" x14ac:dyDescent="0.2"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168"/>
      <c r="AF2209" s="167"/>
      <c r="AG2209" s="168"/>
      <c r="AH2209" s="168"/>
      <c r="AI2209" s="5"/>
    </row>
    <row r="2210" spans="9:35" x14ac:dyDescent="0.2"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168"/>
      <c r="AF2210" s="167"/>
      <c r="AG2210" s="168"/>
      <c r="AH2210" s="168"/>
      <c r="AI2210" s="5"/>
    </row>
    <row r="2211" spans="9:35" x14ac:dyDescent="0.2"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168"/>
      <c r="AF2211" s="167"/>
      <c r="AG2211" s="168"/>
      <c r="AH2211" s="168"/>
      <c r="AI2211" s="5"/>
    </row>
    <row r="2212" spans="9:35" x14ac:dyDescent="0.2"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168"/>
      <c r="AF2212" s="167"/>
      <c r="AG2212" s="168"/>
      <c r="AH2212" s="168"/>
      <c r="AI2212" s="5"/>
    </row>
    <row r="2213" spans="9:35" x14ac:dyDescent="0.2"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168"/>
      <c r="AF2213" s="167"/>
      <c r="AG2213" s="168"/>
      <c r="AH2213" s="168"/>
      <c r="AI2213" s="5"/>
    </row>
    <row r="2214" spans="9:35" x14ac:dyDescent="0.2"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168"/>
      <c r="AF2214" s="167"/>
      <c r="AG2214" s="168"/>
      <c r="AH2214" s="168"/>
      <c r="AI2214" s="5"/>
    </row>
    <row r="2215" spans="9:35" x14ac:dyDescent="0.2"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168"/>
      <c r="AF2215" s="167"/>
      <c r="AG2215" s="168"/>
      <c r="AH2215" s="168"/>
      <c r="AI2215" s="5"/>
    </row>
    <row r="2216" spans="9:35" x14ac:dyDescent="0.2"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168"/>
      <c r="AF2216" s="167"/>
      <c r="AG2216" s="168"/>
      <c r="AH2216" s="168"/>
      <c r="AI2216" s="5"/>
    </row>
    <row r="2217" spans="9:35" x14ac:dyDescent="0.2"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168"/>
      <c r="AF2217" s="167"/>
      <c r="AG2217" s="168"/>
      <c r="AH2217" s="168"/>
      <c r="AI2217" s="5"/>
    </row>
    <row r="2218" spans="9:35" x14ac:dyDescent="0.2"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168"/>
      <c r="AF2218" s="167"/>
      <c r="AG2218" s="168"/>
      <c r="AH2218" s="168"/>
      <c r="AI2218" s="5"/>
    </row>
    <row r="2219" spans="9:35" x14ac:dyDescent="0.2"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168"/>
      <c r="AF2219" s="167"/>
      <c r="AG2219" s="168"/>
      <c r="AH2219" s="168"/>
      <c r="AI2219" s="5"/>
    </row>
    <row r="2220" spans="9:35" x14ac:dyDescent="0.2"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168"/>
      <c r="AF2220" s="167"/>
      <c r="AG2220" s="168"/>
      <c r="AH2220" s="168"/>
      <c r="AI2220" s="5"/>
    </row>
    <row r="2221" spans="9:35" x14ac:dyDescent="0.2"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168"/>
      <c r="AF2221" s="167"/>
      <c r="AG2221" s="168"/>
      <c r="AH2221" s="168"/>
      <c r="AI2221" s="5"/>
    </row>
    <row r="2222" spans="9:35" x14ac:dyDescent="0.2"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168"/>
      <c r="AF2222" s="167"/>
      <c r="AG2222" s="168"/>
      <c r="AH2222" s="168"/>
      <c r="AI2222" s="5"/>
    </row>
    <row r="2223" spans="9:35" x14ac:dyDescent="0.2"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168"/>
      <c r="AF2223" s="167"/>
      <c r="AG2223" s="168"/>
      <c r="AH2223" s="168"/>
      <c r="AI2223" s="5"/>
    </row>
    <row r="2224" spans="9:35" x14ac:dyDescent="0.2"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168"/>
      <c r="AF2224" s="167"/>
      <c r="AG2224" s="168"/>
      <c r="AH2224" s="168"/>
      <c r="AI2224" s="5"/>
    </row>
    <row r="2225" spans="9:35" x14ac:dyDescent="0.2"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168"/>
      <c r="AF2225" s="167"/>
      <c r="AG2225" s="168"/>
      <c r="AH2225" s="168"/>
      <c r="AI2225" s="5"/>
    </row>
    <row r="2226" spans="9:35" x14ac:dyDescent="0.2"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168"/>
      <c r="AF2226" s="167"/>
      <c r="AG2226" s="168"/>
      <c r="AH2226" s="168"/>
      <c r="AI2226" s="5"/>
    </row>
    <row r="2227" spans="9:35" x14ac:dyDescent="0.2"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168"/>
      <c r="AF2227" s="167"/>
      <c r="AG2227" s="168"/>
      <c r="AH2227" s="168"/>
      <c r="AI2227" s="5"/>
    </row>
    <row r="2228" spans="9:35" x14ac:dyDescent="0.2"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168"/>
      <c r="AF2228" s="167"/>
      <c r="AG2228" s="168"/>
      <c r="AH2228" s="168"/>
      <c r="AI2228" s="5"/>
    </row>
    <row r="2229" spans="9:35" x14ac:dyDescent="0.2"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168"/>
      <c r="AF2229" s="167"/>
      <c r="AG2229" s="168"/>
      <c r="AH2229" s="168"/>
      <c r="AI2229" s="5"/>
    </row>
    <row r="2230" spans="9:35" x14ac:dyDescent="0.2"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168"/>
      <c r="AF2230" s="167"/>
      <c r="AG2230" s="168"/>
      <c r="AH2230" s="168"/>
      <c r="AI2230" s="5"/>
    </row>
    <row r="2231" spans="9:35" x14ac:dyDescent="0.2"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168"/>
      <c r="AF2231" s="167"/>
      <c r="AG2231" s="168"/>
      <c r="AH2231" s="168"/>
      <c r="AI2231" s="5"/>
    </row>
    <row r="2232" spans="9:35" x14ac:dyDescent="0.2"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168"/>
      <c r="AF2232" s="167"/>
      <c r="AG2232" s="168"/>
      <c r="AH2232" s="168"/>
      <c r="AI2232" s="5"/>
    </row>
    <row r="2233" spans="9:35" x14ac:dyDescent="0.2"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168"/>
      <c r="AF2233" s="167"/>
      <c r="AG2233" s="168"/>
      <c r="AH2233" s="168"/>
      <c r="AI2233" s="5"/>
    </row>
    <row r="2234" spans="9:35" x14ac:dyDescent="0.2"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168"/>
      <c r="AF2234" s="167"/>
      <c r="AG2234" s="168"/>
      <c r="AH2234" s="168"/>
      <c r="AI2234" s="5"/>
    </row>
    <row r="2235" spans="9:35" x14ac:dyDescent="0.2"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168"/>
      <c r="AF2235" s="167"/>
      <c r="AG2235" s="168"/>
      <c r="AH2235" s="168"/>
      <c r="AI2235" s="5"/>
    </row>
    <row r="2236" spans="9:35" x14ac:dyDescent="0.2"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168"/>
      <c r="AF2236" s="167"/>
      <c r="AG2236" s="168"/>
      <c r="AH2236" s="168"/>
      <c r="AI2236" s="5"/>
    </row>
    <row r="2237" spans="9:35" x14ac:dyDescent="0.2"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168"/>
      <c r="AF2237" s="167"/>
      <c r="AG2237" s="168"/>
      <c r="AH2237" s="168"/>
      <c r="AI2237" s="5"/>
    </row>
    <row r="2238" spans="9:35" x14ac:dyDescent="0.2"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168"/>
      <c r="AF2238" s="167"/>
      <c r="AG2238" s="168"/>
      <c r="AH2238" s="168"/>
      <c r="AI2238" s="5"/>
    </row>
    <row r="2239" spans="9:35" x14ac:dyDescent="0.2"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168"/>
      <c r="AF2239" s="167"/>
      <c r="AG2239" s="168"/>
      <c r="AH2239" s="168"/>
      <c r="AI2239" s="5"/>
    </row>
    <row r="2240" spans="9:35" x14ac:dyDescent="0.2"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168"/>
      <c r="AF2240" s="167"/>
      <c r="AG2240" s="168"/>
      <c r="AH2240" s="168"/>
      <c r="AI2240" s="5"/>
    </row>
    <row r="2241" spans="9:35" x14ac:dyDescent="0.2"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168"/>
      <c r="AF2241" s="167"/>
      <c r="AG2241" s="168"/>
      <c r="AH2241" s="168"/>
      <c r="AI2241" s="5"/>
    </row>
    <row r="2242" spans="9:35" x14ac:dyDescent="0.2"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168"/>
      <c r="AF2242" s="167"/>
      <c r="AG2242" s="168"/>
      <c r="AH2242" s="168"/>
      <c r="AI2242" s="5"/>
    </row>
    <row r="2243" spans="9:35" x14ac:dyDescent="0.2"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168"/>
      <c r="AF2243" s="167"/>
      <c r="AG2243" s="168"/>
      <c r="AH2243" s="168"/>
      <c r="AI2243" s="5"/>
    </row>
    <row r="2244" spans="9:35" x14ac:dyDescent="0.2"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168"/>
      <c r="AF2244" s="167"/>
      <c r="AG2244" s="168"/>
      <c r="AH2244" s="168"/>
      <c r="AI2244" s="5"/>
    </row>
    <row r="2245" spans="9:35" x14ac:dyDescent="0.2"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168"/>
      <c r="AF2245" s="167"/>
      <c r="AG2245" s="168"/>
      <c r="AH2245" s="168"/>
      <c r="AI2245" s="5"/>
    </row>
    <row r="2246" spans="9:35" x14ac:dyDescent="0.2"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168"/>
      <c r="AF2246" s="167"/>
      <c r="AG2246" s="168"/>
      <c r="AH2246" s="168"/>
      <c r="AI2246" s="5"/>
    </row>
    <row r="2247" spans="9:35" x14ac:dyDescent="0.2"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168"/>
      <c r="AF2247" s="167"/>
      <c r="AG2247" s="168"/>
      <c r="AH2247" s="168"/>
      <c r="AI2247" s="5"/>
    </row>
    <row r="2248" spans="9:35" x14ac:dyDescent="0.2"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168"/>
      <c r="AF2248" s="167"/>
      <c r="AG2248" s="168"/>
      <c r="AH2248" s="168"/>
      <c r="AI2248" s="5"/>
    </row>
    <row r="2249" spans="9:35" x14ac:dyDescent="0.2"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168"/>
      <c r="AF2249" s="167"/>
      <c r="AG2249" s="168"/>
      <c r="AH2249" s="168"/>
      <c r="AI2249" s="5"/>
    </row>
    <row r="2250" spans="9:35" x14ac:dyDescent="0.2"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168"/>
      <c r="AF2250" s="167"/>
      <c r="AG2250" s="168"/>
      <c r="AH2250" s="168"/>
      <c r="AI2250" s="5"/>
    </row>
    <row r="2251" spans="9:35" x14ac:dyDescent="0.2"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168"/>
      <c r="AF2251" s="167"/>
      <c r="AG2251" s="168"/>
      <c r="AH2251" s="168"/>
      <c r="AI2251" s="5"/>
    </row>
    <row r="2252" spans="9:35" x14ac:dyDescent="0.2"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168"/>
      <c r="AF2252" s="167"/>
      <c r="AG2252" s="168"/>
      <c r="AH2252" s="168"/>
      <c r="AI2252" s="5"/>
    </row>
    <row r="2253" spans="9:35" x14ac:dyDescent="0.2"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168"/>
      <c r="AF2253" s="167"/>
      <c r="AG2253" s="168"/>
      <c r="AH2253" s="168"/>
      <c r="AI2253" s="5"/>
    </row>
    <row r="2254" spans="9:35" x14ac:dyDescent="0.2"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168"/>
      <c r="AF2254" s="167"/>
      <c r="AG2254" s="168"/>
      <c r="AH2254" s="168"/>
      <c r="AI2254" s="5"/>
    </row>
    <row r="2255" spans="9:35" x14ac:dyDescent="0.2"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168"/>
      <c r="AF2255" s="167"/>
      <c r="AG2255" s="168"/>
      <c r="AH2255" s="168"/>
      <c r="AI2255" s="5"/>
    </row>
    <row r="2256" spans="9:35" x14ac:dyDescent="0.2"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168"/>
      <c r="AF2256" s="167"/>
      <c r="AG2256" s="168"/>
      <c r="AH2256" s="168"/>
      <c r="AI2256" s="5"/>
    </row>
    <row r="2257" spans="9:35" x14ac:dyDescent="0.2"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168"/>
      <c r="AF2257" s="167"/>
      <c r="AG2257" s="168"/>
      <c r="AH2257" s="168"/>
      <c r="AI2257" s="5"/>
    </row>
    <row r="2258" spans="9:35" x14ac:dyDescent="0.2"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168"/>
      <c r="AF2258" s="167"/>
      <c r="AG2258" s="168"/>
      <c r="AH2258" s="168"/>
      <c r="AI2258" s="5"/>
    </row>
    <row r="2259" spans="9:35" x14ac:dyDescent="0.2"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168"/>
      <c r="AF2259" s="167"/>
      <c r="AG2259" s="168"/>
      <c r="AH2259" s="168"/>
      <c r="AI2259" s="5"/>
    </row>
    <row r="2260" spans="9:35" x14ac:dyDescent="0.2"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168"/>
      <c r="AF2260" s="167"/>
      <c r="AG2260" s="168"/>
      <c r="AH2260" s="168"/>
      <c r="AI2260" s="5"/>
    </row>
    <row r="2261" spans="9:35" x14ac:dyDescent="0.2"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168"/>
      <c r="AF2261" s="167"/>
      <c r="AG2261" s="168"/>
      <c r="AH2261" s="168"/>
      <c r="AI2261" s="5"/>
    </row>
    <row r="2262" spans="9:35" x14ac:dyDescent="0.2"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168"/>
      <c r="AF2262" s="167"/>
      <c r="AG2262" s="168"/>
      <c r="AH2262" s="168"/>
      <c r="AI2262" s="5"/>
    </row>
    <row r="2263" spans="9:35" x14ac:dyDescent="0.2"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168"/>
      <c r="AF2263" s="167"/>
      <c r="AG2263" s="168"/>
      <c r="AH2263" s="168"/>
      <c r="AI2263" s="5"/>
    </row>
    <row r="2264" spans="9:35" x14ac:dyDescent="0.2"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168"/>
      <c r="AF2264" s="167"/>
      <c r="AG2264" s="168"/>
      <c r="AH2264" s="168"/>
      <c r="AI2264" s="5"/>
    </row>
    <row r="2265" spans="9:35" x14ac:dyDescent="0.2"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168"/>
      <c r="AF2265" s="167"/>
      <c r="AG2265" s="168"/>
      <c r="AH2265" s="168"/>
      <c r="AI2265" s="5"/>
    </row>
    <row r="2266" spans="9:35" x14ac:dyDescent="0.2"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168"/>
      <c r="AF2266" s="167"/>
      <c r="AG2266" s="168"/>
      <c r="AH2266" s="168"/>
      <c r="AI2266" s="5"/>
    </row>
    <row r="2267" spans="9:35" x14ac:dyDescent="0.2"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168"/>
      <c r="AF2267" s="167"/>
      <c r="AG2267" s="168"/>
      <c r="AH2267" s="168"/>
      <c r="AI2267" s="5"/>
    </row>
    <row r="2268" spans="9:35" x14ac:dyDescent="0.2"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168"/>
      <c r="AF2268" s="167"/>
      <c r="AG2268" s="168"/>
      <c r="AH2268" s="168"/>
      <c r="AI2268" s="5"/>
    </row>
    <row r="2269" spans="9:35" x14ac:dyDescent="0.2"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168"/>
      <c r="AF2269" s="167"/>
      <c r="AG2269" s="168"/>
      <c r="AH2269" s="168"/>
      <c r="AI2269" s="5"/>
    </row>
    <row r="2270" spans="9:35" x14ac:dyDescent="0.2"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168"/>
      <c r="AF2270" s="167"/>
      <c r="AG2270" s="168"/>
      <c r="AH2270" s="168"/>
      <c r="AI2270" s="5"/>
    </row>
    <row r="2271" spans="9:35" x14ac:dyDescent="0.2"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168"/>
      <c r="AF2271" s="167"/>
      <c r="AG2271" s="168"/>
      <c r="AH2271" s="168"/>
      <c r="AI2271" s="5"/>
    </row>
    <row r="2272" spans="9:35" x14ac:dyDescent="0.2"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168"/>
      <c r="AF2272" s="167"/>
      <c r="AG2272" s="168"/>
      <c r="AH2272" s="168"/>
      <c r="AI2272" s="5"/>
    </row>
    <row r="2273" spans="9:35" x14ac:dyDescent="0.2"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168"/>
      <c r="AF2273" s="167"/>
      <c r="AG2273" s="168"/>
      <c r="AH2273" s="168"/>
      <c r="AI2273" s="5"/>
    </row>
    <row r="2274" spans="9:35" x14ac:dyDescent="0.2"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168"/>
      <c r="AF2274" s="167"/>
      <c r="AG2274" s="168"/>
      <c r="AH2274" s="168"/>
      <c r="AI2274" s="5"/>
    </row>
    <row r="2275" spans="9:35" x14ac:dyDescent="0.2"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168"/>
      <c r="AF2275" s="167"/>
      <c r="AG2275" s="168"/>
      <c r="AH2275" s="168"/>
      <c r="AI2275" s="5"/>
    </row>
    <row r="2276" spans="9:35" x14ac:dyDescent="0.2"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168"/>
      <c r="AF2276" s="167"/>
      <c r="AG2276" s="168"/>
      <c r="AH2276" s="168"/>
      <c r="AI2276" s="5"/>
    </row>
    <row r="2277" spans="9:35" x14ac:dyDescent="0.2"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168"/>
      <c r="AF2277" s="167"/>
      <c r="AG2277" s="168"/>
      <c r="AH2277" s="168"/>
      <c r="AI2277" s="5"/>
    </row>
    <row r="2278" spans="9:35" x14ac:dyDescent="0.2"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168"/>
      <c r="AF2278" s="167"/>
      <c r="AG2278" s="168"/>
      <c r="AH2278" s="168"/>
      <c r="AI2278" s="5"/>
    </row>
    <row r="2279" spans="9:35" x14ac:dyDescent="0.2"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168"/>
      <c r="AF2279" s="167"/>
      <c r="AG2279" s="168"/>
      <c r="AH2279" s="168"/>
      <c r="AI2279" s="5"/>
    </row>
    <row r="2280" spans="9:35" x14ac:dyDescent="0.2"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168"/>
      <c r="AF2280" s="167"/>
      <c r="AG2280" s="168"/>
      <c r="AH2280" s="168"/>
      <c r="AI2280" s="5"/>
    </row>
    <row r="2281" spans="9:35" x14ac:dyDescent="0.2"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168"/>
      <c r="AF2281" s="167"/>
      <c r="AG2281" s="168"/>
      <c r="AH2281" s="168"/>
      <c r="AI2281" s="5"/>
    </row>
    <row r="2282" spans="9:35" x14ac:dyDescent="0.2"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168"/>
      <c r="AF2282" s="167"/>
      <c r="AG2282" s="168"/>
      <c r="AH2282" s="168"/>
      <c r="AI2282" s="5"/>
    </row>
    <row r="2283" spans="9:35" x14ac:dyDescent="0.2"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168"/>
      <c r="AF2283" s="167"/>
      <c r="AG2283" s="168"/>
      <c r="AH2283" s="168"/>
      <c r="AI2283" s="5"/>
    </row>
    <row r="2284" spans="9:35" x14ac:dyDescent="0.2"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168"/>
      <c r="AF2284" s="167"/>
      <c r="AG2284" s="168"/>
      <c r="AH2284" s="168"/>
      <c r="AI2284" s="5"/>
    </row>
    <row r="2285" spans="9:35" x14ac:dyDescent="0.2"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168"/>
      <c r="AF2285" s="167"/>
      <c r="AG2285" s="168"/>
      <c r="AH2285" s="168"/>
      <c r="AI2285" s="5"/>
    </row>
    <row r="2286" spans="9:35" x14ac:dyDescent="0.2"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168"/>
      <c r="AF2286" s="167"/>
      <c r="AG2286" s="168"/>
      <c r="AH2286" s="168"/>
      <c r="AI2286" s="5"/>
    </row>
    <row r="2287" spans="9:35" x14ac:dyDescent="0.2"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168"/>
      <c r="AF2287" s="167"/>
      <c r="AG2287" s="168"/>
      <c r="AH2287" s="168"/>
      <c r="AI2287" s="5"/>
    </row>
    <row r="2288" spans="9:35" x14ac:dyDescent="0.2"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168"/>
      <c r="AF2288" s="167"/>
      <c r="AG2288" s="168"/>
      <c r="AH2288" s="168"/>
      <c r="AI2288" s="5"/>
    </row>
    <row r="2289" spans="9:35" x14ac:dyDescent="0.2"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168"/>
      <c r="AF2289" s="167"/>
      <c r="AG2289" s="168"/>
      <c r="AH2289" s="168"/>
      <c r="AI2289" s="5"/>
    </row>
    <row r="2290" spans="9:35" x14ac:dyDescent="0.2"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168"/>
      <c r="AF2290" s="167"/>
      <c r="AG2290" s="168"/>
      <c r="AH2290" s="168"/>
      <c r="AI2290" s="5"/>
    </row>
    <row r="2291" spans="9:35" x14ac:dyDescent="0.2"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168"/>
      <c r="AF2291" s="167"/>
      <c r="AG2291" s="168"/>
      <c r="AH2291" s="168"/>
      <c r="AI2291" s="5"/>
    </row>
    <row r="2292" spans="9:35" x14ac:dyDescent="0.2"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168"/>
      <c r="AF2292" s="167"/>
      <c r="AG2292" s="168"/>
      <c r="AH2292" s="168"/>
      <c r="AI2292" s="5"/>
    </row>
    <row r="2293" spans="9:35" x14ac:dyDescent="0.2"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168"/>
      <c r="AF2293" s="167"/>
      <c r="AG2293" s="168"/>
      <c r="AH2293" s="168"/>
      <c r="AI2293" s="5"/>
    </row>
    <row r="2294" spans="9:35" x14ac:dyDescent="0.2"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168"/>
      <c r="AF2294" s="167"/>
      <c r="AG2294" s="168"/>
      <c r="AH2294" s="168"/>
      <c r="AI2294" s="5"/>
    </row>
    <row r="2295" spans="9:35" x14ac:dyDescent="0.2"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168"/>
      <c r="AF2295" s="167"/>
      <c r="AG2295" s="168"/>
      <c r="AH2295" s="168"/>
      <c r="AI2295" s="5"/>
    </row>
    <row r="2296" spans="9:35" x14ac:dyDescent="0.2"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168"/>
      <c r="AF2296" s="167"/>
      <c r="AG2296" s="168"/>
      <c r="AH2296" s="168"/>
      <c r="AI2296" s="5"/>
    </row>
    <row r="2297" spans="9:35" x14ac:dyDescent="0.2"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168"/>
      <c r="AF2297" s="167"/>
      <c r="AG2297" s="168"/>
      <c r="AH2297" s="168"/>
      <c r="AI2297" s="5"/>
    </row>
    <row r="2298" spans="9:35" x14ac:dyDescent="0.2"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168"/>
      <c r="AF2298" s="167"/>
      <c r="AG2298" s="168"/>
      <c r="AH2298" s="168"/>
      <c r="AI2298" s="5"/>
    </row>
    <row r="2299" spans="9:35" x14ac:dyDescent="0.2"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168"/>
      <c r="AF2299" s="167"/>
      <c r="AG2299" s="168"/>
      <c r="AH2299" s="168"/>
      <c r="AI2299" s="5"/>
    </row>
    <row r="2300" spans="9:35" x14ac:dyDescent="0.2"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168"/>
      <c r="AF2300" s="167"/>
      <c r="AG2300" s="168"/>
      <c r="AH2300" s="168"/>
      <c r="AI2300" s="5"/>
    </row>
    <row r="2301" spans="9:35" x14ac:dyDescent="0.2"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168"/>
      <c r="AF2301" s="167"/>
      <c r="AG2301" s="168"/>
      <c r="AH2301" s="168"/>
      <c r="AI2301" s="5"/>
    </row>
    <row r="2302" spans="9:35" x14ac:dyDescent="0.2"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168"/>
      <c r="AF2302" s="167"/>
      <c r="AG2302" s="168"/>
      <c r="AH2302" s="168"/>
      <c r="AI2302" s="5"/>
    </row>
    <row r="2303" spans="9:35" x14ac:dyDescent="0.2"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168"/>
      <c r="AF2303" s="167"/>
      <c r="AG2303" s="168"/>
      <c r="AH2303" s="168"/>
      <c r="AI2303" s="5"/>
    </row>
    <row r="2304" spans="9:35" x14ac:dyDescent="0.2"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168"/>
      <c r="AF2304" s="167"/>
      <c r="AG2304" s="168"/>
      <c r="AH2304" s="168"/>
      <c r="AI2304" s="5"/>
    </row>
    <row r="2305" spans="9:35" x14ac:dyDescent="0.2"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168"/>
      <c r="AF2305" s="167"/>
      <c r="AG2305" s="168"/>
      <c r="AH2305" s="168"/>
      <c r="AI2305" s="5"/>
    </row>
    <row r="2306" spans="9:35" x14ac:dyDescent="0.2"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168"/>
      <c r="AF2306" s="167"/>
      <c r="AG2306" s="168"/>
      <c r="AH2306" s="168"/>
      <c r="AI2306" s="5"/>
    </row>
    <row r="2307" spans="9:35" x14ac:dyDescent="0.2"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168"/>
      <c r="AF2307" s="167"/>
      <c r="AG2307" s="168"/>
      <c r="AH2307" s="168"/>
      <c r="AI2307" s="5"/>
    </row>
    <row r="2308" spans="9:35" x14ac:dyDescent="0.2"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168"/>
      <c r="AF2308" s="167"/>
      <c r="AG2308" s="168"/>
      <c r="AH2308" s="168"/>
      <c r="AI2308" s="5"/>
    </row>
    <row r="2309" spans="9:35" x14ac:dyDescent="0.2"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168"/>
      <c r="AF2309" s="167"/>
      <c r="AG2309" s="168"/>
      <c r="AH2309" s="168"/>
      <c r="AI2309" s="5"/>
    </row>
    <row r="2310" spans="9:35" x14ac:dyDescent="0.2"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168"/>
      <c r="AF2310" s="167"/>
      <c r="AG2310" s="168"/>
      <c r="AH2310" s="168"/>
      <c r="AI2310" s="5"/>
    </row>
    <row r="2311" spans="9:35" x14ac:dyDescent="0.2"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168"/>
      <c r="AF2311" s="167"/>
      <c r="AG2311" s="168"/>
      <c r="AH2311" s="168"/>
      <c r="AI2311" s="5"/>
    </row>
    <row r="2312" spans="9:35" x14ac:dyDescent="0.2"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168"/>
      <c r="AF2312" s="167"/>
      <c r="AG2312" s="168"/>
      <c r="AH2312" s="168"/>
      <c r="AI2312" s="5"/>
    </row>
    <row r="2313" spans="9:35" x14ac:dyDescent="0.2"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168"/>
      <c r="AF2313" s="167"/>
      <c r="AG2313" s="168"/>
      <c r="AH2313" s="168"/>
      <c r="AI2313" s="5"/>
    </row>
    <row r="2314" spans="9:35" x14ac:dyDescent="0.2"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168"/>
      <c r="AF2314" s="167"/>
      <c r="AG2314" s="168"/>
      <c r="AH2314" s="168"/>
      <c r="AI2314" s="5"/>
    </row>
    <row r="2315" spans="9:35" x14ac:dyDescent="0.2"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168"/>
      <c r="AF2315" s="167"/>
      <c r="AG2315" s="168"/>
      <c r="AH2315" s="168"/>
      <c r="AI2315" s="5"/>
    </row>
    <row r="2316" spans="9:35" x14ac:dyDescent="0.2"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168"/>
      <c r="AF2316" s="167"/>
      <c r="AG2316" s="168"/>
      <c r="AH2316" s="168"/>
      <c r="AI2316" s="5"/>
    </row>
    <row r="2317" spans="9:35" x14ac:dyDescent="0.2"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168"/>
      <c r="AF2317" s="167"/>
      <c r="AG2317" s="168"/>
      <c r="AH2317" s="168"/>
      <c r="AI2317" s="5"/>
    </row>
    <row r="2318" spans="9:35" x14ac:dyDescent="0.2"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168"/>
      <c r="AF2318" s="167"/>
      <c r="AG2318" s="168"/>
      <c r="AH2318" s="168"/>
      <c r="AI2318" s="5"/>
    </row>
    <row r="2319" spans="9:35" x14ac:dyDescent="0.2"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168"/>
      <c r="AF2319" s="167"/>
      <c r="AG2319" s="168"/>
      <c r="AH2319" s="168"/>
      <c r="AI2319" s="5"/>
    </row>
    <row r="2320" spans="9:35" x14ac:dyDescent="0.2"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168"/>
      <c r="AF2320" s="167"/>
      <c r="AG2320" s="168"/>
      <c r="AH2320" s="168"/>
      <c r="AI2320" s="5"/>
    </row>
    <row r="2321" spans="9:35" x14ac:dyDescent="0.2"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168"/>
      <c r="AF2321" s="167"/>
      <c r="AG2321" s="168"/>
      <c r="AH2321" s="168"/>
      <c r="AI2321" s="5"/>
    </row>
    <row r="2322" spans="9:35" x14ac:dyDescent="0.2"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168"/>
      <c r="AF2322" s="167"/>
      <c r="AG2322" s="168"/>
      <c r="AH2322" s="168"/>
      <c r="AI2322" s="5"/>
    </row>
    <row r="2323" spans="9:35" x14ac:dyDescent="0.2"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168"/>
      <c r="AF2323" s="167"/>
      <c r="AG2323" s="168"/>
      <c r="AH2323" s="168"/>
      <c r="AI2323" s="5"/>
    </row>
    <row r="2324" spans="9:35" x14ac:dyDescent="0.2"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168"/>
      <c r="AF2324" s="167"/>
      <c r="AG2324" s="168"/>
      <c r="AH2324" s="168"/>
      <c r="AI2324" s="5"/>
    </row>
    <row r="2325" spans="9:35" x14ac:dyDescent="0.2"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168"/>
      <c r="AF2325" s="167"/>
      <c r="AG2325" s="168"/>
      <c r="AH2325" s="168"/>
      <c r="AI2325" s="5"/>
    </row>
    <row r="2326" spans="9:35" x14ac:dyDescent="0.2"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168"/>
      <c r="AF2326" s="167"/>
      <c r="AG2326" s="168"/>
      <c r="AH2326" s="168"/>
      <c r="AI2326" s="5"/>
    </row>
    <row r="2327" spans="9:35" x14ac:dyDescent="0.2"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168"/>
      <c r="AF2327" s="167"/>
      <c r="AG2327" s="168"/>
      <c r="AH2327" s="168"/>
      <c r="AI2327" s="5"/>
    </row>
    <row r="2328" spans="9:35" x14ac:dyDescent="0.2"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168"/>
      <c r="AF2328" s="167"/>
      <c r="AG2328" s="168"/>
      <c r="AH2328" s="168"/>
      <c r="AI2328" s="5"/>
    </row>
    <row r="2329" spans="9:35" x14ac:dyDescent="0.2"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168"/>
      <c r="AF2329" s="167"/>
      <c r="AG2329" s="168"/>
      <c r="AH2329" s="168"/>
      <c r="AI2329" s="5"/>
    </row>
    <row r="2330" spans="9:35" x14ac:dyDescent="0.2"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168"/>
      <c r="AF2330" s="167"/>
      <c r="AG2330" s="168"/>
      <c r="AH2330" s="168"/>
      <c r="AI2330" s="5"/>
    </row>
    <row r="2331" spans="9:35" x14ac:dyDescent="0.2"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168"/>
      <c r="AF2331" s="167"/>
      <c r="AG2331" s="168"/>
      <c r="AH2331" s="168"/>
      <c r="AI2331" s="5"/>
    </row>
    <row r="2332" spans="9:35" x14ac:dyDescent="0.2"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168"/>
      <c r="AF2332" s="167"/>
      <c r="AG2332" s="168"/>
      <c r="AH2332" s="168"/>
      <c r="AI2332" s="5"/>
    </row>
    <row r="2333" spans="9:35" x14ac:dyDescent="0.2"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168"/>
      <c r="AF2333" s="167"/>
      <c r="AG2333" s="168"/>
      <c r="AH2333" s="168"/>
      <c r="AI2333" s="5"/>
    </row>
    <row r="2334" spans="9:35" x14ac:dyDescent="0.2"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168"/>
      <c r="AF2334" s="167"/>
      <c r="AG2334" s="168"/>
      <c r="AH2334" s="168"/>
      <c r="AI2334" s="5"/>
    </row>
    <row r="2335" spans="9:35" x14ac:dyDescent="0.2"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168"/>
      <c r="AF2335" s="167"/>
      <c r="AG2335" s="168"/>
      <c r="AH2335" s="168"/>
      <c r="AI2335" s="5"/>
    </row>
    <row r="2336" spans="9:35" x14ac:dyDescent="0.2"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168"/>
      <c r="AF2336" s="167"/>
      <c r="AG2336" s="168"/>
      <c r="AH2336" s="168"/>
      <c r="AI2336" s="5"/>
    </row>
    <row r="2337" spans="9:35" x14ac:dyDescent="0.2"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168"/>
      <c r="AF2337" s="167"/>
      <c r="AG2337" s="168"/>
      <c r="AH2337" s="168"/>
      <c r="AI2337" s="5"/>
    </row>
    <row r="2338" spans="9:35" x14ac:dyDescent="0.2"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168"/>
      <c r="AF2338" s="167"/>
      <c r="AG2338" s="168"/>
      <c r="AH2338" s="168"/>
      <c r="AI2338" s="5"/>
    </row>
    <row r="2339" spans="9:35" x14ac:dyDescent="0.2"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168"/>
      <c r="AF2339" s="167"/>
      <c r="AG2339" s="168"/>
      <c r="AH2339" s="168"/>
      <c r="AI2339" s="5"/>
    </row>
    <row r="2340" spans="9:35" x14ac:dyDescent="0.2"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168"/>
      <c r="AF2340" s="167"/>
      <c r="AG2340" s="168"/>
      <c r="AH2340" s="168"/>
      <c r="AI2340" s="5"/>
    </row>
    <row r="2341" spans="9:35" x14ac:dyDescent="0.2"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168"/>
      <c r="AF2341" s="167"/>
      <c r="AG2341" s="168"/>
      <c r="AH2341" s="168"/>
      <c r="AI2341" s="5"/>
    </row>
    <row r="2342" spans="9:35" x14ac:dyDescent="0.2"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168"/>
      <c r="AF2342" s="167"/>
      <c r="AG2342" s="168"/>
      <c r="AH2342" s="168"/>
      <c r="AI2342" s="5"/>
    </row>
    <row r="2343" spans="9:35" x14ac:dyDescent="0.2"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168"/>
      <c r="AF2343" s="167"/>
      <c r="AG2343" s="168"/>
      <c r="AH2343" s="168"/>
      <c r="AI2343" s="5"/>
    </row>
    <row r="2344" spans="9:35" x14ac:dyDescent="0.2"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168"/>
      <c r="AF2344" s="167"/>
      <c r="AG2344" s="168"/>
      <c r="AH2344" s="168"/>
      <c r="AI2344" s="5"/>
    </row>
    <row r="2345" spans="9:35" x14ac:dyDescent="0.2"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168"/>
      <c r="AF2345" s="167"/>
      <c r="AG2345" s="168"/>
      <c r="AH2345" s="168"/>
      <c r="AI2345" s="5"/>
    </row>
    <row r="2346" spans="9:35" x14ac:dyDescent="0.2"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168"/>
      <c r="AF2346" s="167"/>
      <c r="AG2346" s="168"/>
      <c r="AH2346" s="168"/>
      <c r="AI2346" s="5"/>
    </row>
    <row r="2347" spans="9:35" x14ac:dyDescent="0.2"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168"/>
      <c r="AF2347" s="167"/>
      <c r="AG2347" s="168"/>
      <c r="AH2347" s="168"/>
      <c r="AI2347" s="5"/>
    </row>
    <row r="2348" spans="9:35" x14ac:dyDescent="0.2"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168"/>
      <c r="AF2348" s="167"/>
      <c r="AG2348" s="168"/>
      <c r="AH2348" s="168"/>
      <c r="AI2348" s="5"/>
    </row>
    <row r="2349" spans="9:35" x14ac:dyDescent="0.2"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168"/>
      <c r="AF2349" s="167"/>
      <c r="AG2349" s="168"/>
      <c r="AH2349" s="168"/>
      <c r="AI2349" s="5"/>
    </row>
    <row r="2350" spans="9:35" x14ac:dyDescent="0.2"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168"/>
      <c r="AF2350" s="167"/>
      <c r="AG2350" s="168"/>
      <c r="AH2350" s="168"/>
      <c r="AI2350" s="5"/>
    </row>
    <row r="2351" spans="9:35" x14ac:dyDescent="0.2"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168"/>
      <c r="AF2351" s="167"/>
      <c r="AG2351" s="168"/>
      <c r="AH2351" s="168"/>
      <c r="AI2351" s="5"/>
    </row>
    <row r="2352" spans="9:35" x14ac:dyDescent="0.2"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168"/>
      <c r="AF2352" s="167"/>
      <c r="AG2352" s="168"/>
      <c r="AH2352" s="168"/>
      <c r="AI2352" s="5"/>
    </row>
    <row r="2353" spans="9:35" x14ac:dyDescent="0.2"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168"/>
      <c r="AF2353" s="167"/>
      <c r="AG2353" s="168"/>
      <c r="AH2353" s="168"/>
      <c r="AI2353" s="5"/>
    </row>
    <row r="2354" spans="9:35" x14ac:dyDescent="0.2"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168"/>
      <c r="AF2354" s="167"/>
      <c r="AG2354" s="168"/>
      <c r="AH2354" s="168"/>
      <c r="AI2354" s="5"/>
    </row>
    <row r="2355" spans="9:35" x14ac:dyDescent="0.2"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168"/>
      <c r="AF2355" s="167"/>
      <c r="AG2355" s="168"/>
      <c r="AH2355" s="168"/>
      <c r="AI2355" s="5"/>
    </row>
    <row r="2356" spans="9:35" x14ac:dyDescent="0.2"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168"/>
      <c r="AF2356" s="167"/>
      <c r="AG2356" s="168"/>
      <c r="AH2356" s="168"/>
      <c r="AI2356" s="5"/>
    </row>
    <row r="2357" spans="9:35" x14ac:dyDescent="0.2"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168"/>
      <c r="AF2357" s="167"/>
      <c r="AG2357" s="168"/>
      <c r="AH2357" s="168"/>
      <c r="AI2357" s="5"/>
    </row>
    <row r="2358" spans="9:35" x14ac:dyDescent="0.2"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168"/>
      <c r="AF2358" s="167"/>
      <c r="AG2358" s="168"/>
      <c r="AH2358" s="168"/>
      <c r="AI2358" s="5"/>
    </row>
    <row r="2359" spans="9:35" x14ac:dyDescent="0.2"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168"/>
      <c r="AF2359" s="167"/>
      <c r="AG2359" s="168"/>
      <c r="AH2359" s="168"/>
      <c r="AI2359" s="5"/>
    </row>
    <row r="2360" spans="9:35" x14ac:dyDescent="0.2"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168"/>
      <c r="AF2360" s="167"/>
      <c r="AG2360" s="168"/>
      <c r="AH2360" s="168"/>
      <c r="AI2360" s="5"/>
    </row>
    <row r="2361" spans="9:35" x14ac:dyDescent="0.2"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168"/>
      <c r="AF2361" s="167"/>
      <c r="AG2361" s="168"/>
      <c r="AH2361" s="168"/>
      <c r="AI2361" s="5"/>
    </row>
    <row r="2362" spans="9:35" x14ac:dyDescent="0.2"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168"/>
      <c r="AF2362" s="167"/>
      <c r="AG2362" s="168"/>
      <c r="AH2362" s="168"/>
      <c r="AI2362" s="5"/>
    </row>
    <row r="2363" spans="9:35" x14ac:dyDescent="0.2"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168"/>
      <c r="AF2363" s="167"/>
      <c r="AG2363" s="168"/>
      <c r="AH2363" s="168"/>
      <c r="AI2363" s="5"/>
    </row>
    <row r="2364" spans="9:35" x14ac:dyDescent="0.2"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168"/>
      <c r="AF2364" s="167"/>
      <c r="AG2364" s="168"/>
      <c r="AH2364" s="168"/>
      <c r="AI2364" s="5"/>
    </row>
    <row r="2365" spans="9:35" x14ac:dyDescent="0.2"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168"/>
      <c r="AF2365" s="167"/>
      <c r="AG2365" s="168"/>
      <c r="AH2365" s="168"/>
      <c r="AI2365" s="5"/>
    </row>
    <row r="2366" spans="9:35" x14ac:dyDescent="0.2"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168"/>
      <c r="AF2366" s="167"/>
      <c r="AG2366" s="168"/>
      <c r="AH2366" s="168"/>
      <c r="AI2366" s="5"/>
    </row>
    <row r="2367" spans="9:35" x14ac:dyDescent="0.2"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168"/>
      <c r="AF2367" s="167"/>
      <c r="AG2367" s="168"/>
      <c r="AH2367" s="168"/>
      <c r="AI2367" s="5"/>
    </row>
    <row r="2368" spans="9:35" x14ac:dyDescent="0.2"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168"/>
      <c r="AF2368" s="167"/>
      <c r="AG2368" s="168"/>
      <c r="AH2368" s="168"/>
      <c r="AI2368" s="5"/>
    </row>
    <row r="2369" spans="9:35" x14ac:dyDescent="0.2"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168"/>
      <c r="AF2369" s="167"/>
      <c r="AG2369" s="168"/>
      <c r="AH2369" s="168"/>
      <c r="AI2369" s="5"/>
    </row>
    <row r="2370" spans="9:35" x14ac:dyDescent="0.2"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168"/>
      <c r="AF2370" s="167"/>
      <c r="AG2370" s="168"/>
      <c r="AH2370" s="168"/>
      <c r="AI2370" s="5"/>
    </row>
    <row r="2371" spans="9:35" x14ac:dyDescent="0.2"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168"/>
      <c r="AF2371" s="167"/>
      <c r="AG2371" s="168"/>
      <c r="AH2371" s="168"/>
      <c r="AI2371" s="5"/>
    </row>
    <row r="2372" spans="9:35" x14ac:dyDescent="0.2"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168"/>
      <c r="AF2372" s="167"/>
      <c r="AG2372" s="168"/>
      <c r="AH2372" s="168"/>
      <c r="AI2372" s="5"/>
    </row>
    <row r="2373" spans="9:35" x14ac:dyDescent="0.2"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168"/>
      <c r="AF2373" s="167"/>
      <c r="AG2373" s="168"/>
      <c r="AH2373" s="168"/>
      <c r="AI2373" s="5"/>
    </row>
    <row r="2374" spans="9:35" x14ac:dyDescent="0.2"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168"/>
      <c r="AF2374" s="167"/>
      <c r="AG2374" s="168"/>
      <c r="AH2374" s="168"/>
      <c r="AI2374" s="5"/>
    </row>
    <row r="2375" spans="9:35" x14ac:dyDescent="0.2"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168"/>
      <c r="AF2375" s="167"/>
      <c r="AG2375" s="168"/>
      <c r="AH2375" s="168"/>
      <c r="AI2375" s="5"/>
    </row>
    <row r="2376" spans="9:35" x14ac:dyDescent="0.2"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168"/>
      <c r="AF2376" s="167"/>
      <c r="AG2376" s="168"/>
      <c r="AH2376" s="168"/>
      <c r="AI2376" s="5"/>
    </row>
    <row r="2377" spans="9:35" x14ac:dyDescent="0.2"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168"/>
      <c r="AF2377" s="167"/>
      <c r="AG2377" s="168"/>
      <c r="AH2377" s="168"/>
      <c r="AI2377" s="5"/>
    </row>
    <row r="2378" spans="9:35" x14ac:dyDescent="0.2"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168"/>
      <c r="AF2378" s="167"/>
      <c r="AG2378" s="168"/>
      <c r="AH2378" s="168"/>
      <c r="AI2378" s="5"/>
    </row>
    <row r="2379" spans="9:35" x14ac:dyDescent="0.2"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168"/>
      <c r="AF2379" s="167"/>
      <c r="AG2379" s="168"/>
      <c r="AH2379" s="168"/>
      <c r="AI2379" s="5"/>
    </row>
    <row r="2380" spans="9:35" x14ac:dyDescent="0.2"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168"/>
      <c r="AF2380" s="167"/>
      <c r="AG2380" s="168"/>
      <c r="AH2380" s="168"/>
      <c r="AI2380" s="5"/>
    </row>
    <row r="2381" spans="9:35" x14ac:dyDescent="0.2"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168"/>
      <c r="AF2381" s="167"/>
      <c r="AG2381" s="168"/>
      <c r="AH2381" s="168"/>
      <c r="AI2381" s="5"/>
    </row>
    <row r="2382" spans="9:35" x14ac:dyDescent="0.2"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168"/>
      <c r="AF2382" s="167"/>
      <c r="AG2382" s="168"/>
      <c r="AH2382" s="168"/>
      <c r="AI2382" s="5"/>
    </row>
    <row r="2383" spans="9:35" x14ac:dyDescent="0.2"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168"/>
      <c r="AF2383" s="167"/>
      <c r="AG2383" s="168"/>
      <c r="AH2383" s="168"/>
      <c r="AI2383" s="5"/>
    </row>
    <row r="2384" spans="9:35" x14ac:dyDescent="0.2"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168"/>
      <c r="AF2384" s="167"/>
      <c r="AG2384" s="168"/>
      <c r="AH2384" s="168"/>
      <c r="AI2384" s="5"/>
    </row>
    <row r="2385" spans="9:35" x14ac:dyDescent="0.2"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168"/>
      <c r="AF2385" s="167"/>
      <c r="AG2385" s="168"/>
      <c r="AH2385" s="168"/>
      <c r="AI2385" s="5"/>
    </row>
    <row r="2386" spans="9:35" x14ac:dyDescent="0.2"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168"/>
      <c r="AF2386" s="167"/>
      <c r="AG2386" s="168"/>
      <c r="AH2386" s="168"/>
      <c r="AI2386" s="5"/>
    </row>
    <row r="2387" spans="9:35" x14ac:dyDescent="0.2"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168"/>
      <c r="AF2387" s="167"/>
      <c r="AG2387" s="168"/>
      <c r="AH2387" s="168"/>
      <c r="AI2387" s="5"/>
    </row>
    <row r="2388" spans="9:35" x14ac:dyDescent="0.2"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168"/>
      <c r="AF2388" s="167"/>
      <c r="AG2388" s="168"/>
      <c r="AH2388" s="168"/>
      <c r="AI2388" s="5"/>
    </row>
    <row r="2389" spans="9:35" x14ac:dyDescent="0.2"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168"/>
      <c r="AF2389" s="167"/>
      <c r="AG2389" s="168"/>
      <c r="AH2389" s="168"/>
      <c r="AI2389" s="5"/>
    </row>
    <row r="2390" spans="9:35" x14ac:dyDescent="0.2"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168"/>
      <c r="AF2390" s="167"/>
      <c r="AG2390" s="168"/>
      <c r="AH2390" s="168"/>
      <c r="AI2390" s="5"/>
    </row>
    <row r="2391" spans="9:35" x14ac:dyDescent="0.2"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168"/>
      <c r="AF2391" s="167"/>
      <c r="AG2391" s="168"/>
      <c r="AH2391" s="168"/>
      <c r="AI2391" s="5"/>
    </row>
    <row r="2392" spans="9:35" x14ac:dyDescent="0.2"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168"/>
      <c r="AF2392" s="167"/>
      <c r="AG2392" s="168"/>
      <c r="AH2392" s="168"/>
      <c r="AI2392" s="5"/>
    </row>
    <row r="2393" spans="9:35" x14ac:dyDescent="0.2"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168"/>
      <c r="AF2393" s="167"/>
      <c r="AG2393" s="168"/>
      <c r="AH2393" s="168"/>
      <c r="AI2393" s="5"/>
    </row>
    <row r="2394" spans="9:35" x14ac:dyDescent="0.2"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168"/>
      <c r="AF2394" s="167"/>
      <c r="AG2394" s="168"/>
      <c r="AH2394" s="168"/>
      <c r="AI2394" s="5"/>
    </row>
    <row r="2395" spans="9:35" x14ac:dyDescent="0.2"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168"/>
      <c r="AF2395" s="167"/>
      <c r="AG2395" s="168"/>
      <c r="AH2395" s="168"/>
      <c r="AI2395" s="5"/>
    </row>
    <row r="2396" spans="9:35" x14ac:dyDescent="0.2"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168"/>
      <c r="AF2396" s="167"/>
      <c r="AG2396" s="168"/>
      <c r="AH2396" s="168"/>
      <c r="AI2396" s="5"/>
    </row>
    <row r="2397" spans="9:35" x14ac:dyDescent="0.2"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168"/>
      <c r="AF2397" s="167"/>
      <c r="AG2397" s="168"/>
      <c r="AH2397" s="168"/>
      <c r="AI2397" s="5"/>
    </row>
    <row r="2398" spans="9:35" x14ac:dyDescent="0.2"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168"/>
      <c r="AF2398" s="167"/>
      <c r="AG2398" s="168"/>
      <c r="AH2398" s="168"/>
      <c r="AI2398" s="5"/>
    </row>
    <row r="2399" spans="9:35" x14ac:dyDescent="0.2"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168"/>
      <c r="AF2399" s="167"/>
      <c r="AG2399" s="168"/>
      <c r="AH2399" s="168"/>
      <c r="AI2399" s="5"/>
    </row>
    <row r="2400" spans="9:35" x14ac:dyDescent="0.2"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168"/>
      <c r="AF2400" s="167"/>
      <c r="AG2400" s="168"/>
      <c r="AH2400" s="168"/>
      <c r="AI2400" s="5"/>
    </row>
    <row r="2401" spans="9:35" x14ac:dyDescent="0.2"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168"/>
      <c r="AF2401" s="167"/>
      <c r="AG2401" s="168"/>
      <c r="AH2401" s="168"/>
      <c r="AI2401" s="5"/>
    </row>
    <row r="2402" spans="9:35" x14ac:dyDescent="0.2"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168"/>
      <c r="AF2402" s="167"/>
      <c r="AG2402" s="168"/>
      <c r="AH2402" s="168"/>
      <c r="AI2402" s="5"/>
    </row>
    <row r="2403" spans="9:35" x14ac:dyDescent="0.2"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168"/>
      <c r="AF2403" s="167"/>
      <c r="AG2403" s="168"/>
      <c r="AH2403" s="168"/>
      <c r="AI2403" s="5"/>
    </row>
    <row r="2404" spans="9:35" x14ac:dyDescent="0.2"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168"/>
      <c r="AF2404" s="167"/>
      <c r="AG2404" s="168"/>
      <c r="AH2404" s="168"/>
      <c r="AI2404" s="5"/>
    </row>
    <row r="2405" spans="9:35" x14ac:dyDescent="0.2"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168"/>
      <c r="AF2405" s="167"/>
      <c r="AG2405" s="168"/>
      <c r="AH2405" s="168"/>
      <c r="AI2405" s="5"/>
    </row>
    <row r="2406" spans="9:35" x14ac:dyDescent="0.2"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168"/>
      <c r="AF2406" s="167"/>
      <c r="AG2406" s="168"/>
      <c r="AH2406" s="168"/>
      <c r="AI2406" s="5"/>
    </row>
    <row r="2407" spans="9:35" x14ac:dyDescent="0.2"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168"/>
      <c r="AF2407" s="167"/>
      <c r="AG2407" s="168"/>
      <c r="AH2407" s="168"/>
      <c r="AI2407" s="5"/>
    </row>
    <row r="2408" spans="9:35" x14ac:dyDescent="0.2"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168"/>
      <c r="AF2408" s="167"/>
      <c r="AG2408" s="168"/>
      <c r="AH2408" s="168"/>
      <c r="AI2408" s="5"/>
    </row>
    <row r="2409" spans="9:35" x14ac:dyDescent="0.2"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168"/>
      <c r="AF2409" s="167"/>
      <c r="AG2409" s="168"/>
      <c r="AH2409" s="168"/>
      <c r="AI2409" s="5"/>
    </row>
    <row r="2410" spans="9:35" x14ac:dyDescent="0.2"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168"/>
      <c r="AF2410" s="167"/>
      <c r="AG2410" s="168"/>
      <c r="AH2410" s="168"/>
      <c r="AI2410" s="5"/>
    </row>
    <row r="2411" spans="9:35" x14ac:dyDescent="0.2"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168"/>
      <c r="AF2411" s="167"/>
      <c r="AG2411" s="168"/>
      <c r="AH2411" s="168"/>
      <c r="AI2411" s="5"/>
    </row>
    <row r="2412" spans="9:35" x14ac:dyDescent="0.2"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168"/>
      <c r="AF2412" s="167"/>
      <c r="AG2412" s="168"/>
      <c r="AH2412" s="168"/>
      <c r="AI2412" s="5"/>
    </row>
    <row r="2413" spans="9:35" x14ac:dyDescent="0.2"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168"/>
      <c r="AF2413" s="167"/>
      <c r="AG2413" s="168"/>
      <c r="AH2413" s="168"/>
      <c r="AI2413" s="5"/>
    </row>
    <row r="2414" spans="9:35" x14ac:dyDescent="0.2"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168"/>
      <c r="AF2414" s="167"/>
      <c r="AG2414" s="168"/>
      <c r="AH2414" s="168"/>
      <c r="AI2414" s="5"/>
    </row>
    <row r="2415" spans="9:35" x14ac:dyDescent="0.2"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168"/>
      <c r="AF2415" s="167"/>
      <c r="AG2415" s="168"/>
      <c r="AH2415" s="168"/>
      <c r="AI2415" s="5"/>
    </row>
    <row r="2416" spans="9:35" x14ac:dyDescent="0.2"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168"/>
      <c r="AF2416" s="167"/>
      <c r="AG2416" s="168"/>
      <c r="AH2416" s="168"/>
      <c r="AI2416" s="5"/>
    </row>
    <row r="2417" spans="9:35" x14ac:dyDescent="0.2"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168"/>
      <c r="AF2417" s="167"/>
      <c r="AG2417" s="168"/>
      <c r="AH2417" s="168"/>
      <c r="AI2417" s="5"/>
    </row>
    <row r="2418" spans="9:35" x14ac:dyDescent="0.2"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168"/>
      <c r="AF2418" s="167"/>
      <c r="AG2418" s="168"/>
      <c r="AH2418" s="168"/>
      <c r="AI2418" s="5"/>
    </row>
    <row r="2419" spans="9:35" x14ac:dyDescent="0.2"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168"/>
      <c r="AF2419" s="167"/>
      <c r="AG2419" s="168"/>
      <c r="AH2419" s="168"/>
      <c r="AI2419" s="5"/>
    </row>
    <row r="2420" spans="9:35" x14ac:dyDescent="0.2"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168"/>
      <c r="AF2420" s="167"/>
      <c r="AG2420" s="168"/>
      <c r="AH2420" s="168"/>
      <c r="AI2420" s="5"/>
    </row>
    <row r="2421" spans="9:35" x14ac:dyDescent="0.2"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168"/>
      <c r="AF2421" s="167"/>
      <c r="AG2421" s="168"/>
      <c r="AH2421" s="168"/>
      <c r="AI2421" s="5"/>
    </row>
    <row r="2422" spans="9:35" x14ac:dyDescent="0.2"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168"/>
      <c r="AF2422" s="167"/>
      <c r="AG2422" s="168"/>
      <c r="AH2422" s="168"/>
      <c r="AI2422" s="5"/>
    </row>
    <row r="2423" spans="9:35" x14ac:dyDescent="0.2"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168"/>
      <c r="AF2423" s="167"/>
      <c r="AG2423" s="168"/>
      <c r="AH2423" s="168"/>
      <c r="AI2423" s="5"/>
    </row>
    <row r="2424" spans="9:35" x14ac:dyDescent="0.2"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168"/>
      <c r="AF2424" s="167"/>
      <c r="AG2424" s="168"/>
      <c r="AH2424" s="168"/>
      <c r="AI2424" s="5"/>
    </row>
    <row r="2425" spans="9:35" x14ac:dyDescent="0.2"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168"/>
      <c r="AF2425" s="167"/>
      <c r="AG2425" s="168"/>
      <c r="AH2425" s="168"/>
      <c r="AI2425" s="5"/>
    </row>
    <row r="2426" spans="9:35" x14ac:dyDescent="0.2"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168"/>
      <c r="AF2426" s="167"/>
      <c r="AG2426" s="168"/>
      <c r="AH2426" s="168"/>
      <c r="AI2426" s="5"/>
    </row>
    <row r="2427" spans="9:35" x14ac:dyDescent="0.2"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168"/>
      <c r="AF2427" s="167"/>
      <c r="AG2427" s="168"/>
      <c r="AH2427" s="168"/>
      <c r="AI2427" s="5"/>
    </row>
    <row r="2428" spans="9:35" x14ac:dyDescent="0.2"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168"/>
      <c r="AF2428" s="167"/>
      <c r="AG2428" s="168"/>
      <c r="AH2428" s="168"/>
      <c r="AI2428" s="5"/>
    </row>
    <row r="2429" spans="9:35" x14ac:dyDescent="0.2"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168"/>
      <c r="AF2429" s="167"/>
      <c r="AG2429" s="168"/>
      <c r="AH2429" s="168"/>
      <c r="AI2429" s="5"/>
    </row>
    <row r="2430" spans="9:35" x14ac:dyDescent="0.2"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168"/>
      <c r="AF2430" s="167"/>
      <c r="AG2430" s="168"/>
      <c r="AH2430" s="168"/>
      <c r="AI2430" s="5"/>
    </row>
    <row r="2431" spans="9:35" x14ac:dyDescent="0.2"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168"/>
      <c r="AF2431" s="167"/>
      <c r="AG2431" s="168"/>
      <c r="AH2431" s="168"/>
      <c r="AI2431" s="5"/>
    </row>
    <row r="2432" spans="9:35" x14ac:dyDescent="0.2"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168"/>
      <c r="AF2432" s="167"/>
      <c r="AG2432" s="168"/>
      <c r="AH2432" s="168"/>
      <c r="AI2432" s="5"/>
    </row>
    <row r="2433" spans="9:35" x14ac:dyDescent="0.2"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168"/>
      <c r="AF2433" s="167"/>
      <c r="AG2433" s="168"/>
      <c r="AH2433" s="168"/>
      <c r="AI2433" s="5"/>
    </row>
    <row r="2434" spans="9:35" x14ac:dyDescent="0.2"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168"/>
      <c r="AF2434" s="167"/>
      <c r="AG2434" s="168"/>
      <c r="AH2434" s="168"/>
      <c r="AI2434" s="5"/>
    </row>
    <row r="2435" spans="9:35" x14ac:dyDescent="0.2"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168"/>
      <c r="AF2435" s="167"/>
      <c r="AG2435" s="168"/>
      <c r="AH2435" s="168"/>
      <c r="AI2435" s="5"/>
    </row>
    <row r="2436" spans="9:35" x14ac:dyDescent="0.2"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168"/>
      <c r="AF2436" s="167"/>
      <c r="AG2436" s="168"/>
      <c r="AH2436" s="168"/>
      <c r="AI2436" s="5"/>
    </row>
    <row r="2437" spans="9:35" x14ac:dyDescent="0.2"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168"/>
      <c r="AF2437" s="167"/>
      <c r="AG2437" s="168"/>
      <c r="AH2437" s="168"/>
      <c r="AI2437" s="5"/>
    </row>
    <row r="2438" spans="9:35" x14ac:dyDescent="0.2"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168"/>
      <c r="AF2438" s="167"/>
      <c r="AG2438" s="168"/>
      <c r="AH2438" s="168"/>
      <c r="AI2438" s="5"/>
    </row>
    <row r="2439" spans="9:35" x14ac:dyDescent="0.2"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168"/>
      <c r="AF2439" s="167"/>
      <c r="AG2439" s="168"/>
      <c r="AH2439" s="168"/>
      <c r="AI2439" s="5"/>
    </row>
    <row r="2440" spans="9:35" x14ac:dyDescent="0.2"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168"/>
      <c r="AF2440" s="167"/>
      <c r="AG2440" s="168"/>
      <c r="AH2440" s="168"/>
      <c r="AI2440" s="5"/>
    </row>
    <row r="2441" spans="9:35" x14ac:dyDescent="0.2"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168"/>
      <c r="AF2441" s="167"/>
      <c r="AG2441" s="168"/>
      <c r="AH2441" s="168"/>
      <c r="AI2441" s="5"/>
    </row>
    <row r="2442" spans="9:35" x14ac:dyDescent="0.2"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168"/>
      <c r="AF2442" s="167"/>
      <c r="AG2442" s="168"/>
      <c r="AH2442" s="168"/>
      <c r="AI2442" s="5"/>
    </row>
    <row r="2443" spans="9:35" x14ac:dyDescent="0.2"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168"/>
      <c r="AF2443" s="167"/>
      <c r="AG2443" s="168"/>
      <c r="AH2443" s="168"/>
      <c r="AI2443" s="5"/>
    </row>
    <row r="2444" spans="9:35" x14ac:dyDescent="0.2"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168"/>
      <c r="AF2444" s="167"/>
      <c r="AG2444" s="168"/>
      <c r="AH2444" s="168"/>
      <c r="AI2444" s="5"/>
    </row>
    <row r="2445" spans="9:35" x14ac:dyDescent="0.2"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168"/>
      <c r="AF2445" s="167"/>
      <c r="AG2445" s="168"/>
      <c r="AH2445" s="168"/>
      <c r="AI2445" s="5"/>
    </row>
    <row r="2446" spans="9:35" x14ac:dyDescent="0.2"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168"/>
      <c r="AF2446" s="167"/>
      <c r="AG2446" s="168"/>
      <c r="AH2446" s="168"/>
      <c r="AI2446" s="5"/>
    </row>
    <row r="2447" spans="9:35" x14ac:dyDescent="0.2"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168"/>
      <c r="AF2447" s="167"/>
      <c r="AG2447" s="168"/>
      <c r="AH2447" s="168"/>
      <c r="AI2447" s="5"/>
    </row>
    <row r="2448" spans="9:35" x14ac:dyDescent="0.2"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168"/>
      <c r="AF2448" s="167"/>
      <c r="AG2448" s="168"/>
      <c r="AH2448" s="168"/>
      <c r="AI2448" s="5"/>
    </row>
    <row r="2449" spans="9:35" x14ac:dyDescent="0.2"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168"/>
      <c r="AF2449" s="167"/>
      <c r="AG2449" s="168"/>
      <c r="AH2449" s="168"/>
      <c r="AI2449" s="5"/>
    </row>
    <row r="2450" spans="9:35" x14ac:dyDescent="0.2"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168"/>
      <c r="AF2450" s="167"/>
      <c r="AG2450" s="168"/>
      <c r="AH2450" s="168"/>
      <c r="AI2450" s="5"/>
    </row>
    <row r="2451" spans="9:35" x14ac:dyDescent="0.2"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168"/>
      <c r="AF2451" s="167"/>
      <c r="AG2451" s="168"/>
      <c r="AH2451" s="168"/>
      <c r="AI2451" s="5"/>
    </row>
    <row r="2452" spans="9:35" x14ac:dyDescent="0.2"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168"/>
      <c r="AF2452" s="167"/>
      <c r="AG2452" s="168"/>
      <c r="AH2452" s="168"/>
      <c r="AI2452" s="5"/>
    </row>
    <row r="2453" spans="9:35" x14ac:dyDescent="0.2"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168"/>
      <c r="AF2453" s="167"/>
      <c r="AG2453" s="168"/>
      <c r="AH2453" s="168"/>
      <c r="AI2453" s="5"/>
    </row>
    <row r="2454" spans="9:35" x14ac:dyDescent="0.2"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168"/>
      <c r="AF2454" s="167"/>
      <c r="AG2454" s="168"/>
      <c r="AH2454" s="168"/>
      <c r="AI2454" s="5"/>
    </row>
    <row r="2455" spans="9:35" x14ac:dyDescent="0.2"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168"/>
      <c r="AF2455" s="167"/>
      <c r="AG2455" s="168"/>
      <c r="AH2455" s="168"/>
      <c r="AI2455" s="5"/>
    </row>
    <row r="2456" spans="9:35" x14ac:dyDescent="0.2"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168"/>
      <c r="AF2456" s="167"/>
      <c r="AG2456" s="168"/>
      <c r="AH2456" s="168"/>
      <c r="AI2456" s="5"/>
    </row>
    <row r="2457" spans="9:35" x14ac:dyDescent="0.2"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168"/>
      <c r="AF2457" s="167"/>
      <c r="AG2457" s="168"/>
      <c r="AH2457" s="168"/>
      <c r="AI2457" s="5"/>
    </row>
    <row r="2458" spans="9:35" x14ac:dyDescent="0.2"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168"/>
      <c r="AF2458" s="167"/>
      <c r="AG2458" s="168"/>
      <c r="AH2458" s="168"/>
      <c r="AI2458" s="5"/>
    </row>
    <row r="2459" spans="9:35" x14ac:dyDescent="0.2"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168"/>
      <c r="AF2459" s="167"/>
      <c r="AG2459" s="168"/>
      <c r="AH2459" s="168"/>
      <c r="AI2459" s="5"/>
    </row>
    <row r="2460" spans="9:35" x14ac:dyDescent="0.2"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168"/>
      <c r="AF2460" s="167"/>
      <c r="AG2460" s="168"/>
      <c r="AH2460" s="168"/>
      <c r="AI2460" s="5"/>
    </row>
    <row r="2461" spans="9:35" x14ac:dyDescent="0.2"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168"/>
      <c r="AF2461" s="167"/>
      <c r="AG2461" s="168"/>
      <c r="AH2461" s="168"/>
      <c r="AI2461" s="5"/>
    </row>
    <row r="2462" spans="9:35" x14ac:dyDescent="0.2"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168"/>
      <c r="AF2462" s="167"/>
      <c r="AG2462" s="168"/>
      <c r="AH2462" s="168"/>
      <c r="AI2462" s="5"/>
    </row>
    <row r="2463" spans="9:35" x14ac:dyDescent="0.2"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168"/>
      <c r="AF2463" s="167"/>
      <c r="AG2463" s="168"/>
      <c r="AH2463" s="168"/>
      <c r="AI2463" s="5"/>
    </row>
    <row r="2464" spans="9:35" x14ac:dyDescent="0.2"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168"/>
      <c r="AF2464" s="167"/>
      <c r="AG2464" s="168"/>
      <c r="AH2464" s="168"/>
      <c r="AI2464" s="5"/>
    </row>
    <row r="2465" spans="9:35" x14ac:dyDescent="0.2"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168"/>
      <c r="AF2465" s="167"/>
      <c r="AG2465" s="168"/>
      <c r="AH2465" s="168"/>
      <c r="AI2465" s="5"/>
    </row>
    <row r="2466" spans="9:35" x14ac:dyDescent="0.2"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168"/>
      <c r="AF2466" s="167"/>
      <c r="AG2466" s="168"/>
      <c r="AH2466" s="168"/>
      <c r="AI2466" s="5"/>
    </row>
    <row r="2467" spans="9:35" x14ac:dyDescent="0.2"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168"/>
      <c r="AF2467" s="167"/>
      <c r="AG2467" s="168"/>
      <c r="AH2467" s="168"/>
      <c r="AI2467" s="5"/>
    </row>
    <row r="2468" spans="9:35" x14ac:dyDescent="0.2"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168"/>
      <c r="AF2468" s="167"/>
      <c r="AG2468" s="168"/>
      <c r="AH2468" s="168"/>
      <c r="AI2468" s="5"/>
    </row>
    <row r="2469" spans="9:35" x14ac:dyDescent="0.2"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168"/>
      <c r="AF2469" s="167"/>
      <c r="AG2469" s="168"/>
      <c r="AH2469" s="168"/>
      <c r="AI2469" s="5"/>
    </row>
    <row r="2470" spans="9:35" x14ac:dyDescent="0.2"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168"/>
      <c r="AF2470" s="167"/>
      <c r="AG2470" s="168"/>
      <c r="AH2470" s="168"/>
      <c r="AI2470" s="5"/>
    </row>
    <row r="2471" spans="9:35" x14ac:dyDescent="0.2"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168"/>
      <c r="AF2471" s="167"/>
      <c r="AG2471" s="168"/>
      <c r="AH2471" s="168"/>
      <c r="AI2471" s="5"/>
    </row>
    <row r="2472" spans="9:35" x14ac:dyDescent="0.2"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168"/>
      <c r="AF2472" s="167"/>
      <c r="AG2472" s="168"/>
      <c r="AH2472" s="168"/>
      <c r="AI2472" s="5"/>
    </row>
    <row r="2473" spans="9:35" x14ac:dyDescent="0.2"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168"/>
      <c r="AF2473" s="167"/>
      <c r="AG2473" s="168"/>
      <c r="AH2473" s="168"/>
      <c r="AI2473" s="5"/>
    </row>
    <row r="2474" spans="9:35" x14ac:dyDescent="0.2"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168"/>
      <c r="AF2474" s="167"/>
      <c r="AG2474" s="168"/>
      <c r="AH2474" s="168"/>
      <c r="AI2474" s="5"/>
    </row>
    <row r="2475" spans="9:35" x14ac:dyDescent="0.2"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168"/>
      <c r="AF2475" s="167"/>
      <c r="AG2475" s="168"/>
      <c r="AH2475" s="168"/>
      <c r="AI2475" s="5"/>
    </row>
    <row r="2476" spans="9:35" x14ac:dyDescent="0.2"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168"/>
      <c r="AF2476" s="167"/>
      <c r="AG2476" s="168"/>
      <c r="AH2476" s="168"/>
      <c r="AI2476" s="5"/>
    </row>
    <row r="2477" spans="9:35" x14ac:dyDescent="0.2"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168"/>
      <c r="AF2477" s="167"/>
      <c r="AG2477" s="168"/>
      <c r="AH2477" s="168"/>
      <c r="AI2477" s="5"/>
    </row>
    <row r="2478" spans="9:35" x14ac:dyDescent="0.2"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168"/>
      <c r="AF2478" s="167"/>
      <c r="AG2478" s="168"/>
      <c r="AH2478" s="168"/>
      <c r="AI2478" s="5"/>
    </row>
    <row r="2479" spans="9:35" x14ac:dyDescent="0.2"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168"/>
      <c r="AF2479" s="167"/>
      <c r="AG2479" s="168"/>
      <c r="AH2479" s="168"/>
      <c r="AI2479" s="5"/>
    </row>
    <row r="2480" spans="9:35" x14ac:dyDescent="0.2"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168"/>
      <c r="AF2480" s="167"/>
      <c r="AG2480" s="168"/>
      <c r="AH2480" s="168"/>
      <c r="AI2480" s="5"/>
    </row>
    <row r="2481" spans="9:35" x14ac:dyDescent="0.2"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168"/>
      <c r="AF2481" s="167"/>
      <c r="AG2481" s="168"/>
      <c r="AH2481" s="168"/>
      <c r="AI2481" s="5"/>
    </row>
    <row r="2482" spans="9:35" x14ac:dyDescent="0.2"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168"/>
      <c r="AF2482" s="167"/>
      <c r="AG2482" s="168"/>
      <c r="AH2482" s="168"/>
      <c r="AI2482" s="5"/>
    </row>
    <row r="2483" spans="9:35" x14ac:dyDescent="0.2"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168"/>
      <c r="AF2483" s="167"/>
      <c r="AG2483" s="168"/>
      <c r="AH2483" s="168"/>
      <c r="AI2483" s="5"/>
    </row>
    <row r="2484" spans="9:35" x14ac:dyDescent="0.2"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168"/>
      <c r="AF2484" s="167"/>
      <c r="AG2484" s="168"/>
      <c r="AH2484" s="168"/>
      <c r="AI2484" s="5"/>
    </row>
    <row r="2485" spans="9:35" x14ac:dyDescent="0.2"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168"/>
      <c r="AF2485" s="167"/>
      <c r="AG2485" s="168"/>
      <c r="AH2485" s="168"/>
      <c r="AI2485" s="5"/>
    </row>
    <row r="2486" spans="9:35" x14ac:dyDescent="0.2"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168"/>
      <c r="AF2486" s="167"/>
      <c r="AG2486" s="168"/>
      <c r="AH2486" s="168"/>
      <c r="AI2486" s="5"/>
    </row>
    <row r="2487" spans="9:35" x14ac:dyDescent="0.2"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168"/>
      <c r="AF2487" s="167"/>
      <c r="AG2487" s="168"/>
      <c r="AH2487" s="168"/>
      <c r="AI2487" s="5"/>
    </row>
    <row r="2488" spans="9:35" x14ac:dyDescent="0.2"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168"/>
      <c r="AF2488" s="167"/>
      <c r="AG2488" s="168"/>
      <c r="AH2488" s="168"/>
      <c r="AI2488" s="5"/>
    </row>
    <row r="2489" spans="9:35" x14ac:dyDescent="0.2"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168"/>
      <c r="AF2489" s="167"/>
      <c r="AG2489" s="168"/>
      <c r="AH2489" s="168"/>
      <c r="AI2489" s="5"/>
    </row>
    <row r="2490" spans="9:35" x14ac:dyDescent="0.2"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168"/>
      <c r="AF2490" s="167"/>
      <c r="AG2490" s="168"/>
      <c r="AH2490" s="168"/>
      <c r="AI2490" s="5"/>
    </row>
    <row r="2491" spans="9:35" x14ac:dyDescent="0.2"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168"/>
      <c r="AF2491" s="167"/>
      <c r="AG2491" s="168"/>
      <c r="AH2491" s="168"/>
      <c r="AI2491" s="5"/>
    </row>
    <row r="2492" spans="9:35" x14ac:dyDescent="0.2"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168"/>
      <c r="AF2492" s="167"/>
      <c r="AG2492" s="168"/>
      <c r="AH2492" s="168"/>
      <c r="AI2492" s="5"/>
    </row>
    <row r="2493" spans="9:35" x14ac:dyDescent="0.2"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168"/>
      <c r="AF2493" s="167"/>
      <c r="AG2493" s="168"/>
      <c r="AH2493" s="168"/>
      <c r="AI2493" s="5"/>
    </row>
    <row r="2494" spans="9:35" x14ac:dyDescent="0.2"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168"/>
      <c r="AF2494" s="167"/>
      <c r="AG2494" s="168"/>
      <c r="AH2494" s="168"/>
      <c r="AI2494" s="5"/>
    </row>
    <row r="2495" spans="9:35" x14ac:dyDescent="0.2"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168"/>
      <c r="AF2495" s="167"/>
      <c r="AG2495" s="168"/>
      <c r="AH2495" s="168"/>
      <c r="AI2495" s="5"/>
    </row>
    <row r="2496" spans="9:35" x14ac:dyDescent="0.2"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168"/>
      <c r="AF2496" s="167"/>
      <c r="AG2496" s="168"/>
      <c r="AH2496" s="168"/>
      <c r="AI2496" s="5"/>
    </row>
    <row r="2497" spans="9:35" x14ac:dyDescent="0.2"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168"/>
      <c r="AF2497" s="167"/>
      <c r="AG2497" s="168"/>
      <c r="AH2497" s="168"/>
      <c r="AI2497" s="5"/>
    </row>
    <row r="2498" spans="9:35" x14ac:dyDescent="0.2"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168"/>
      <c r="AF2498" s="167"/>
      <c r="AG2498" s="168"/>
      <c r="AH2498" s="168"/>
      <c r="AI2498" s="5"/>
    </row>
    <row r="2499" spans="9:35" x14ac:dyDescent="0.2"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168"/>
      <c r="AF2499" s="167"/>
      <c r="AG2499" s="168"/>
      <c r="AH2499" s="168"/>
      <c r="AI2499" s="5"/>
    </row>
    <row r="2500" spans="9:35" x14ac:dyDescent="0.2"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168"/>
      <c r="AF2500" s="167"/>
      <c r="AG2500" s="168"/>
      <c r="AH2500" s="168"/>
      <c r="AI2500" s="5"/>
    </row>
    <row r="2501" spans="9:35" x14ac:dyDescent="0.2"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168"/>
      <c r="AF2501" s="167"/>
      <c r="AG2501" s="168"/>
      <c r="AH2501" s="168"/>
      <c r="AI2501" s="5"/>
    </row>
    <row r="2502" spans="9:35" x14ac:dyDescent="0.2"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168"/>
      <c r="AF2502" s="167"/>
      <c r="AG2502" s="168"/>
      <c r="AH2502" s="168"/>
      <c r="AI2502" s="5"/>
    </row>
    <row r="2503" spans="9:35" x14ac:dyDescent="0.2"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168"/>
      <c r="AF2503" s="167"/>
      <c r="AG2503" s="168"/>
      <c r="AH2503" s="168"/>
      <c r="AI2503" s="5"/>
    </row>
    <row r="2504" spans="9:35" x14ac:dyDescent="0.2"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168"/>
      <c r="AF2504" s="167"/>
      <c r="AG2504" s="168"/>
      <c r="AH2504" s="168"/>
      <c r="AI2504" s="5"/>
    </row>
    <row r="2505" spans="9:35" x14ac:dyDescent="0.2"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168"/>
      <c r="AF2505" s="167"/>
      <c r="AG2505" s="168"/>
      <c r="AH2505" s="168"/>
      <c r="AI2505" s="5"/>
    </row>
    <row r="2506" spans="9:35" x14ac:dyDescent="0.2"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168"/>
      <c r="AF2506" s="167"/>
      <c r="AG2506" s="168"/>
      <c r="AH2506" s="168"/>
      <c r="AI2506" s="5"/>
    </row>
    <row r="2507" spans="9:35" x14ac:dyDescent="0.2"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168"/>
      <c r="AF2507" s="167"/>
      <c r="AG2507" s="168"/>
      <c r="AH2507" s="168"/>
      <c r="AI2507" s="5"/>
    </row>
    <row r="2508" spans="9:35" x14ac:dyDescent="0.2"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168"/>
      <c r="AF2508" s="167"/>
      <c r="AG2508" s="168"/>
      <c r="AH2508" s="168"/>
      <c r="AI2508" s="5"/>
    </row>
    <row r="2509" spans="9:35" x14ac:dyDescent="0.2"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168"/>
      <c r="AF2509" s="167"/>
      <c r="AG2509" s="168"/>
      <c r="AH2509" s="168"/>
      <c r="AI2509" s="5"/>
    </row>
    <row r="2510" spans="9:35" x14ac:dyDescent="0.2"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168"/>
      <c r="AF2510" s="167"/>
      <c r="AG2510" s="168"/>
      <c r="AH2510" s="168"/>
      <c r="AI2510" s="5"/>
    </row>
    <row r="2511" spans="9:35" x14ac:dyDescent="0.2"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168"/>
      <c r="AF2511" s="167"/>
      <c r="AG2511" s="168"/>
      <c r="AH2511" s="168"/>
      <c r="AI2511" s="5"/>
    </row>
    <row r="2512" spans="9:35" x14ac:dyDescent="0.2"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168"/>
      <c r="AF2512" s="167"/>
      <c r="AG2512" s="168"/>
      <c r="AH2512" s="168"/>
      <c r="AI2512" s="5"/>
    </row>
    <row r="2513" spans="9:35" x14ac:dyDescent="0.2"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168"/>
      <c r="AF2513" s="167"/>
      <c r="AG2513" s="168"/>
      <c r="AH2513" s="168"/>
      <c r="AI2513" s="5"/>
    </row>
    <row r="2514" spans="9:35" x14ac:dyDescent="0.2"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168"/>
      <c r="AF2514" s="167"/>
      <c r="AG2514" s="168"/>
      <c r="AH2514" s="168"/>
      <c r="AI2514" s="5"/>
    </row>
    <row r="2515" spans="9:35" x14ac:dyDescent="0.2"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168"/>
      <c r="AF2515" s="167"/>
      <c r="AG2515" s="168"/>
      <c r="AH2515" s="168"/>
      <c r="AI2515" s="5"/>
    </row>
    <row r="2516" spans="9:35" x14ac:dyDescent="0.2"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168"/>
      <c r="AF2516" s="167"/>
      <c r="AG2516" s="168"/>
      <c r="AH2516" s="168"/>
      <c r="AI2516" s="5"/>
    </row>
    <row r="2517" spans="9:35" x14ac:dyDescent="0.2"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168"/>
      <c r="AF2517" s="167"/>
      <c r="AG2517" s="168"/>
      <c r="AH2517" s="168"/>
      <c r="AI2517" s="5"/>
    </row>
    <row r="2518" spans="9:35" x14ac:dyDescent="0.2"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168"/>
      <c r="AF2518" s="167"/>
      <c r="AG2518" s="168"/>
      <c r="AH2518" s="168"/>
      <c r="AI2518" s="5"/>
    </row>
    <row r="2519" spans="9:35" x14ac:dyDescent="0.2"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168"/>
      <c r="AF2519" s="167"/>
      <c r="AG2519" s="168"/>
      <c r="AH2519" s="168"/>
      <c r="AI2519" s="5"/>
    </row>
    <row r="2520" spans="9:35" x14ac:dyDescent="0.2"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168"/>
      <c r="AF2520" s="167"/>
      <c r="AG2520" s="168"/>
      <c r="AH2520" s="168"/>
      <c r="AI2520" s="5"/>
    </row>
    <row r="2521" spans="9:35" x14ac:dyDescent="0.2"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168"/>
      <c r="AF2521" s="167"/>
      <c r="AG2521" s="168"/>
      <c r="AH2521" s="168"/>
      <c r="AI2521" s="5"/>
    </row>
    <row r="2522" spans="9:35" x14ac:dyDescent="0.2"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168"/>
      <c r="AF2522" s="167"/>
      <c r="AG2522" s="168"/>
      <c r="AH2522" s="168"/>
      <c r="AI2522" s="5"/>
    </row>
    <row r="2523" spans="9:35" x14ac:dyDescent="0.2"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168"/>
      <c r="AF2523" s="167"/>
      <c r="AG2523" s="168"/>
      <c r="AH2523" s="168"/>
      <c r="AI2523" s="5"/>
    </row>
    <row r="2524" spans="9:35" x14ac:dyDescent="0.2"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168"/>
      <c r="AF2524" s="167"/>
      <c r="AG2524" s="168"/>
      <c r="AH2524" s="168"/>
      <c r="AI2524" s="5"/>
    </row>
    <row r="2525" spans="9:35" x14ac:dyDescent="0.2"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168"/>
      <c r="AF2525" s="167"/>
      <c r="AG2525" s="168"/>
      <c r="AH2525" s="168"/>
      <c r="AI2525" s="5"/>
    </row>
    <row r="2526" spans="9:35" x14ac:dyDescent="0.2"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168"/>
      <c r="AF2526" s="167"/>
      <c r="AG2526" s="168"/>
      <c r="AH2526" s="168"/>
      <c r="AI2526" s="5"/>
    </row>
    <row r="2527" spans="9:35" x14ac:dyDescent="0.2"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168"/>
      <c r="AF2527" s="167"/>
      <c r="AG2527" s="168"/>
      <c r="AH2527" s="168"/>
      <c r="AI2527" s="5"/>
    </row>
    <row r="2528" spans="9:35" x14ac:dyDescent="0.2"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168"/>
      <c r="AF2528" s="167"/>
      <c r="AG2528" s="168"/>
      <c r="AH2528" s="168"/>
      <c r="AI2528" s="5"/>
    </row>
    <row r="2529" spans="9:35" x14ac:dyDescent="0.2"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168"/>
      <c r="AF2529" s="167"/>
      <c r="AG2529" s="168"/>
      <c r="AH2529" s="168"/>
      <c r="AI2529" s="5"/>
    </row>
    <row r="2530" spans="9:35" x14ac:dyDescent="0.2"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168"/>
      <c r="AF2530" s="167"/>
      <c r="AG2530" s="168"/>
      <c r="AH2530" s="168"/>
      <c r="AI2530" s="5"/>
    </row>
    <row r="2531" spans="9:35" x14ac:dyDescent="0.2"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168"/>
      <c r="AF2531" s="167"/>
      <c r="AG2531" s="168"/>
      <c r="AH2531" s="168"/>
      <c r="AI2531" s="5"/>
    </row>
    <row r="2532" spans="9:35" x14ac:dyDescent="0.2"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168"/>
      <c r="AF2532" s="167"/>
      <c r="AG2532" s="168"/>
      <c r="AH2532" s="168"/>
      <c r="AI2532" s="5"/>
    </row>
    <row r="2533" spans="9:35" x14ac:dyDescent="0.2"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168"/>
      <c r="AF2533" s="167"/>
      <c r="AG2533" s="168"/>
      <c r="AH2533" s="168"/>
      <c r="AI2533" s="5"/>
    </row>
    <row r="2534" spans="9:35" x14ac:dyDescent="0.2"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168"/>
      <c r="AF2534" s="167"/>
      <c r="AG2534" s="168"/>
      <c r="AH2534" s="168"/>
      <c r="AI2534" s="5"/>
    </row>
    <row r="2535" spans="9:35" x14ac:dyDescent="0.2"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168"/>
      <c r="AF2535" s="167"/>
      <c r="AG2535" s="168"/>
      <c r="AH2535" s="168"/>
      <c r="AI2535" s="5"/>
    </row>
    <row r="2536" spans="9:35" x14ac:dyDescent="0.2"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168"/>
      <c r="AF2536" s="167"/>
      <c r="AG2536" s="168"/>
      <c r="AH2536" s="168"/>
      <c r="AI2536" s="5"/>
    </row>
    <row r="2537" spans="9:35" x14ac:dyDescent="0.2"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168"/>
      <c r="AF2537" s="167"/>
      <c r="AG2537" s="168"/>
      <c r="AH2537" s="168"/>
      <c r="AI2537" s="5"/>
    </row>
    <row r="2538" spans="9:35" x14ac:dyDescent="0.2"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168"/>
      <c r="AF2538" s="167"/>
      <c r="AG2538" s="168"/>
      <c r="AH2538" s="168"/>
      <c r="AI2538" s="5"/>
    </row>
    <row r="2539" spans="9:35" x14ac:dyDescent="0.2"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168"/>
      <c r="AF2539" s="167"/>
      <c r="AG2539" s="168"/>
      <c r="AH2539" s="168"/>
      <c r="AI2539" s="5"/>
    </row>
    <row r="2540" spans="9:35" x14ac:dyDescent="0.2"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168"/>
      <c r="AF2540" s="167"/>
      <c r="AG2540" s="168"/>
      <c r="AH2540" s="168"/>
      <c r="AI2540" s="5"/>
    </row>
    <row r="2541" spans="9:35" x14ac:dyDescent="0.2"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168"/>
      <c r="AF2541" s="167"/>
      <c r="AG2541" s="168"/>
      <c r="AH2541" s="168"/>
      <c r="AI2541" s="5"/>
    </row>
    <row r="2542" spans="9:35" x14ac:dyDescent="0.2"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168"/>
      <c r="AF2542" s="167"/>
      <c r="AG2542" s="168"/>
      <c r="AH2542" s="168"/>
      <c r="AI2542" s="5"/>
    </row>
    <row r="2543" spans="9:35" x14ac:dyDescent="0.2"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168"/>
      <c r="AF2543" s="167"/>
      <c r="AG2543" s="168"/>
      <c r="AH2543" s="168"/>
      <c r="AI2543" s="5"/>
    </row>
    <row r="2544" spans="9:35" x14ac:dyDescent="0.2"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168"/>
      <c r="AF2544" s="167"/>
      <c r="AG2544" s="168"/>
      <c r="AH2544" s="168"/>
      <c r="AI2544" s="5"/>
    </row>
    <row r="2545" spans="9:35" x14ac:dyDescent="0.2"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168"/>
      <c r="AF2545" s="167"/>
      <c r="AG2545" s="168"/>
      <c r="AH2545" s="168"/>
      <c r="AI2545" s="5"/>
    </row>
    <row r="2546" spans="9:35" x14ac:dyDescent="0.2"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168"/>
      <c r="AF2546" s="167"/>
      <c r="AG2546" s="168"/>
      <c r="AH2546" s="168"/>
      <c r="AI2546" s="5"/>
    </row>
    <row r="2547" spans="9:35" x14ac:dyDescent="0.2"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168"/>
      <c r="AF2547" s="167"/>
      <c r="AG2547" s="168"/>
      <c r="AH2547" s="168"/>
      <c r="AI2547" s="5"/>
    </row>
    <row r="2548" spans="9:35" x14ac:dyDescent="0.2"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168"/>
      <c r="AF2548" s="167"/>
      <c r="AG2548" s="168"/>
      <c r="AH2548" s="168"/>
      <c r="AI2548" s="5"/>
    </row>
    <row r="2549" spans="9:35" x14ac:dyDescent="0.2"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168"/>
      <c r="AF2549" s="167"/>
      <c r="AG2549" s="168"/>
      <c r="AH2549" s="168"/>
      <c r="AI2549" s="5"/>
    </row>
    <row r="2550" spans="9:35" x14ac:dyDescent="0.2"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168"/>
      <c r="AF2550" s="167"/>
      <c r="AG2550" s="168"/>
      <c r="AH2550" s="168"/>
      <c r="AI2550" s="5"/>
    </row>
    <row r="2551" spans="9:35" x14ac:dyDescent="0.2"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168"/>
      <c r="AF2551" s="167"/>
      <c r="AG2551" s="168"/>
      <c r="AH2551" s="168"/>
      <c r="AI2551" s="5"/>
    </row>
    <row r="2552" spans="9:35" x14ac:dyDescent="0.2"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168"/>
      <c r="AF2552" s="167"/>
      <c r="AG2552" s="168"/>
      <c r="AH2552" s="168"/>
      <c r="AI2552" s="5"/>
    </row>
    <row r="2553" spans="9:35" x14ac:dyDescent="0.2"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168"/>
      <c r="AF2553" s="167"/>
      <c r="AG2553" s="168"/>
      <c r="AH2553" s="168"/>
      <c r="AI2553" s="5"/>
    </row>
    <row r="2554" spans="9:35" x14ac:dyDescent="0.2"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168"/>
      <c r="AF2554" s="167"/>
      <c r="AG2554" s="168"/>
      <c r="AH2554" s="168"/>
      <c r="AI2554" s="5"/>
    </row>
    <row r="2555" spans="9:35" x14ac:dyDescent="0.2"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168"/>
      <c r="AF2555" s="167"/>
      <c r="AG2555" s="168"/>
      <c r="AH2555" s="168"/>
      <c r="AI2555" s="5"/>
    </row>
    <row r="2556" spans="9:35" x14ac:dyDescent="0.2"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168"/>
      <c r="AF2556" s="167"/>
      <c r="AG2556" s="168"/>
      <c r="AH2556" s="168"/>
      <c r="AI2556" s="5"/>
    </row>
    <row r="2557" spans="9:35" x14ac:dyDescent="0.2"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168"/>
      <c r="AF2557" s="167"/>
      <c r="AG2557" s="168"/>
      <c r="AH2557" s="168"/>
      <c r="AI2557" s="5"/>
    </row>
    <row r="2558" spans="9:35" x14ac:dyDescent="0.2"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168"/>
      <c r="AF2558" s="167"/>
      <c r="AG2558" s="168"/>
      <c r="AH2558" s="168"/>
      <c r="AI2558" s="5"/>
    </row>
    <row r="2559" spans="9:35" x14ac:dyDescent="0.2"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168"/>
      <c r="AF2559" s="167"/>
      <c r="AG2559" s="168"/>
      <c r="AH2559" s="168"/>
      <c r="AI2559" s="5"/>
    </row>
    <row r="2560" spans="9:35" x14ac:dyDescent="0.2"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168"/>
      <c r="AF2560" s="167"/>
      <c r="AG2560" s="168"/>
      <c r="AH2560" s="168"/>
      <c r="AI2560" s="5"/>
    </row>
    <row r="2561" spans="9:35" x14ac:dyDescent="0.2"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168"/>
      <c r="AF2561" s="167"/>
      <c r="AG2561" s="168"/>
      <c r="AH2561" s="168"/>
      <c r="AI2561" s="5"/>
    </row>
    <row r="2562" spans="9:35" x14ac:dyDescent="0.2"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168"/>
      <c r="AF2562" s="167"/>
      <c r="AG2562" s="168"/>
      <c r="AH2562" s="168"/>
      <c r="AI2562" s="5"/>
    </row>
    <row r="2563" spans="9:35" x14ac:dyDescent="0.2"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168"/>
      <c r="AF2563" s="167"/>
      <c r="AG2563" s="168"/>
      <c r="AH2563" s="168"/>
      <c r="AI2563" s="5"/>
    </row>
    <row r="2564" spans="9:35" x14ac:dyDescent="0.2"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168"/>
      <c r="AF2564" s="167"/>
      <c r="AG2564" s="168"/>
      <c r="AH2564" s="168"/>
      <c r="AI2564" s="5"/>
    </row>
    <row r="2565" spans="9:35" x14ac:dyDescent="0.2"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168"/>
      <c r="AF2565" s="167"/>
      <c r="AG2565" s="168"/>
      <c r="AH2565" s="168"/>
      <c r="AI2565" s="5"/>
    </row>
    <row r="2566" spans="9:35" x14ac:dyDescent="0.2"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168"/>
      <c r="AF2566" s="167"/>
      <c r="AG2566" s="168"/>
      <c r="AH2566" s="168"/>
      <c r="AI2566" s="5"/>
    </row>
    <row r="2567" spans="9:35" x14ac:dyDescent="0.2"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168"/>
      <c r="AF2567" s="167"/>
      <c r="AG2567" s="168"/>
      <c r="AH2567" s="168"/>
      <c r="AI2567" s="5"/>
    </row>
    <row r="2568" spans="9:35" x14ac:dyDescent="0.2"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168"/>
      <c r="AF2568" s="167"/>
      <c r="AG2568" s="168"/>
      <c r="AH2568" s="168"/>
      <c r="AI2568" s="5"/>
    </row>
    <row r="2569" spans="9:35" x14ac:dyDescent="0.2"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168"/>
      <c r="AF2569" s="167"/>
      <c r="AG2569" s="168"/>
      <c r="AH2569" s="168"/>
      <c r="AI2569" s="5"/>
    </row>
    <row r="2570" spans="9:35" x14ac:dyDescent="0.2"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168"/>
      <c r="AF2570" s="167"/>
      <c r="AG2570" s="168"/>
      <c r="AH2570" s="168"/>
      <c r="AI2570" s="5"/>
    </row>
    <row r="2571" spans="9:35" x14ac:dyDescent="0.2"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168"/>
      <c r="AF2571" s="167"/>
      <c r="AG2571" s="168"/>
      <c r="AH2571" s="168"/>
      <c r="AI2571" s="5"/>
    </row>
    <row r="2572" spans="9:35" x14ac:dyDescent="0.2"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168"/>
      <c r="AF2572" s="167"/>
      <c r="AG2572" s="168"/>
      <c r="AH2572" s="168"/>
      <c r="AI2572" s="5"/>
    </row>
    <row r="2573" spans="9:35" x14ac:dyDescent="0.2"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168"/>
      <c r="AF2573" s="167"/>
      <c r="AG2573" s="168"/>
      <c r="AH2573" s="168"/>
      <c r="AI2573" s="5"/>
    </row>
    <row r="2574" spans="9:35" x14ac:dyDescent="0.2"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168"/>
      <c r="AF2574" s="167"/>
      <c r="AG2574" s="168"/>
      <c r="AH2574" s="168"/>
      <c r="AI2574" s="5"/>
    </row>
    <row r="2575" spans="9:35" x14ac:dyDescent="0.2"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168"/>
      <c r="AF2575" s="167"/>
      <c r="AG2575" s="168"/>
      <c r="AH2575" s="168"/>
      <c r="AI2575" s="5"/>
    </row>
    <row r="2576" spans="9:35" x14ac:dyDescent="0.2"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168"/>
      <c r="AF2576" s="167"/>
      <c r="AG2576" s="168"/>
      <c r="AH2576" s="168"/>
      <c r="AI2576" s="5"/>
    </row>
    <row r="2577" spans="9:35" x14ac:dyDescent="0.2"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168"/>
      <c r="AF2577" s="167"/>
      <c r="AG2577" s="168"/>
      <c r="AH2577" s="168"/>
      <c r="AI2577" s="5"/>
    </row>
    <row r="2578" spans="9:35" x14ac:dyDescent="0.2"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168"/>
      <c r="AF2578" s="167"/>
      <c r="AG2578" s="168"/>
      <c r="AH2578" s="168"/>
      <c r="AI2578" s="5"/>
    </row>
    <row r="2579" spans="9:35" x14ac:dyDescent="0.2"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168"/>
      <c r="AF2579" s="167"/>
      <c r="AG2579" s="168"/>
      <c r="AH2579" s="168"/>
      <c r="AI2579" s="5"/>
    </row>
    <row r="2580" spans="9:35" x14ac:dyDescent="0.2"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168"/>
      <c r="AF2580" s="167"/>
      <c r="AG2580" s="168"/>
      <c r="AH2580" s="168"/>
      <c r="AI2580" s="5"/>
    </row>
    <row r="2581" spans="9:35" x14ac:dyDescent="0.2"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168"/>
      <c r="AF2581" s="167"/>
      <c r="AG2581" s="168"/>
      <c r="AH2581" s="168"/>
      <c r="AI2581" s="5"/>
    </row>
    <row r="2582" spans="9:35" x14ac:dyDescent="0.2"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168"/>
      <c r="AF2582" s="167"/>
      <c r="AG2582" s="168"/>
      <c r="AH2582" s="168"/>
      <c r="AI2582" s="5"/>
    </row>
    <row r="2583" spans="9:35" x14ac:dyDescent="0.2"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168"/>
      <c r="AF2583" s="167"/>
      <c r="AG2583" s="168"/>
      <c r="AH2583" s="168"/>
      <c r="AI2583" s="5"/>
    </row>
    <row r="2584" spans="9:35" x14ac:dyDescent="0.2"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168"/>
      <c r="AF2584" s="167"/>
      <c r="AG2584" s="168"/>
      <c r="AH2584" s="168"/>
      <c r="AI2584" s="5"/>
    </row>
    <row r="2585" spans="9:35" x14ac:dyDescent="0.2"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168"/>
      <c r="AF2585" s="167"/>
      <c r="AG2585" s="168"/>
      <c r="AH2585" s="168"/>
      <c r="AI2585" s="5"/>
    </row>
    <row r="2586" spans="9:35" x14ac:dyDescent="0.2"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168"/>
      <c r="AF2586" s="167"/>
      <c r="AG2586" s="168"/>
      <c r="AH2586" s="168"/>
      <c r="AI2586" s="5"/>
    </row>
    <row r="2587" spans="9:35" x14ac:dyDescent="0.2"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168"/>
      <c r="AF2587" s="167"/>
      <c r="AG2587" s="168"/>
      <c r="AH2587" s="168"/>
      <c r="AI2587" s="5"/>
    </row>
    <row r="2588" spans="9:35" x14ac:dyDescent="0.2"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168"/>
      <c r="AF2588" s="167"/>
      <c r="AG2588" s="168"/>
      <c r="AH2588" s="168"/>
      <c r="AI2588" s="5"/>
    </row>
    <row r="2589" spans="9:35" x14ac:dyDescent="0.2"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168"/>
      <c r="AF2589" s="167"/>
      <c r="AG2589" s="168"/>
      <c r="AH2589" s="168"/>
      <c r="AI2589" s="5"/>
    </row>
    <row r="2590" spans="9:35" x14ac:dyDescent="0.2"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168"/>
      <c r="AF2590" s="167"/>
      <c r="AG2590" s="168"/>
      <c r="AH2590" s="168"/>
      <c r="AI2590" s="5"/>
    </row>
    <row r="2591" spans="9:35" x14ac:dyDescent="0.2"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168"/>
      <c r="AF2591" s="167"/>
      <c r="AG2591" s="168"/>
      <c r="AH2591" s="168"/>
      <c r="AI2591" s="5"/>
    </row>
    <row r="2592" spans="9:35" x14ac:dyDescent="0.2"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168"/>
      <c r="AF2592" s="167"/>
      <c r="AG2592" s="168"/>
      <c r="AH2592" s="168"/>
      <c r="AI2592" s="5"/>
    </row>
    <row r="2593" spans="9:35" x14ac:dyDescent="0.2"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168"/>
      <c r="AF2593" s="167"/>
      <c r="AG2593" s="168"/>
      <c r="AH2593" s="168"/>
      <c r="AI2593" s="5"/>
    </row>
    <row r="2594" spans="9:35" x14ac:dyDescent="0.2"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168"/>
      <c r="AF2594" s="167"/>
      <c r="AG2594" s="168"/>
      <c r="AH2594" s="168"/>
      <c r="AI2594" s="5"/>
    </row>
    <row r="2595" spans="9:35" x14ac:dyDescent="0.2"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168"/>
      <c r="AF2595" s="167"/>
      <c r="AG2595" s="168"/>
      <c r="AH2595" s="168"/>
      <c r="AI2595" s="5"/>
    </row>
    <row r="2596" spans="9:35" x14ac:dyDescent="0.2"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168"/>
      <c r="AF2596" s="167"/>
      <c r="AG2596" s="168"/>
      <c r="AH2596" s="168"/>
      <c r="AI2596" s="5"/>
    </row>
    <row r="2597" spans="9:35" x14ac:dyDescent="0.2"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168"/>
      <c r="AF2597" s="167"/>
      <c r="AG2597" s="168"/>
      <c r="AH2597" s="168"/>
      <c r="AI2597" s="5"/>
    </row>
    <row r="2598" spans="9:35" x14ac:dyDescent="0.2"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168"/>
      <c r="AF2598" s="167"/>
      <c r="AG2598" s="168"/>
      <c r="AH2598" s="168"/>
      <c r="AI2598" s="5"/>
    </row>
    <row r="2599" spans="9:35" x14ac:dyDescent="0.2"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168"/>
      <c r="AF2599" s="167"/>
      <c r="AG2599" s="168"/>
      <c r="AH2599" s="168"/>
      <c r="AI2599" s="5"/>
    </row>
    <row r="2600" spans="9:35" x14ac:dyDescent="0.2"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168"/>
      <c r="AF2600" s="167"/>
      <c r="AG2600" s="168"/>
      <c r="AH2600" s="168"/>
      <c r="AI2600" s="5"/>
    </row>
    <row r="2601" spans="9:35" x14ac:dyDescent="0.2"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168"/>
      <c r="AF2601" s="167"/>
      <c r="AG2601" s="168"/>
      <c r="AH2601" s="168"/>
      <c r="AI2601" s="5"/>
    </row>
    <row r="2602" spans="9:35" x14ac:dyDescent="0.2"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168"/>
      <c r="AF2602" s="167"/>
      <c r="AG2602" s="168"/>
      <c r="AH2602" s="168"/>
      <c r="AI2602" s="5"/>
    </row>
    <row r="2603" spans="9:35" x14ac:dyDescent="0.2"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168"/>
      <c r="AF2603" s="167"/>
      <c r="AG2603" s="168"/>
      <c r="AH2603" s="168"/>
      <c r="AI2603" s="5"/>
    </row>
    <row r="2604" spans="9:35" x14ac:dyDescent="0.2"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168"/>
      <c r="AF2604" s="167"/>
      <c r="AG2604" s="168"/>
      <c r="AH2604" s="168"/>
      <c r="AI2604" s="5"/>
    </row>
    <row r="2605" spans="9:35" x14ac:dyDescent="0.2"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168"/>
      <c r="AF2605" s="167"/>
      <c r="AG2605" s="168"/>
      <c r="AH2605" s="168"/>
      <c r="AI2605" s="5"/>
    </row>
    <row r="2606" spans="9:35" x14ac:dyDescent="0.2"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168"/>
      <c r="AF2606" s="167"/>
      <c r="AG2606" s="168"/>
      <c r="AH2606" s="168"/>
      <c r="AI2606" s="5"/>
    </row>
    <row r="2607" spans="9:35" x14ac:dyDescent="0.2"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168"/>
      <c r="AF2607" s="167"/>
      <c r="AG2607" s="168"/>
      <c r="AH2607" s="168"/>
      <c r="AI2607" s="5"/>
    </row>
    <row r="2608" spans="9:35" x14ac:dyDescent="0.2"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168"/>
      <c r="AF2608" s="167"/>
      <c r="AG2608" s="168"/>
      <c r="AH2608" s="168"/>
      <c r="AI2608" s="5"/>
    </row>
    <row r="2609" spans="9:35" x14ac:dyDescent="0.2"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168"/>
      <c r="AF2609" s="167"/>
      <c r="AG2609" s="168"/>
      <c r="AH2609" s="168"/>
      <c r="AI2609" s="5"/>
    </row>
    <row r="2610" spans="9:35" x14ac:dyDescent="0.2"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168"/>
      <c r="AF2610" s="167"/>
      <c r="AG2610" s="168"/>
      <c r="AH2610" s="168"/>
      <c r="AI2610" s="5"/>
    </row>
    <row r="2611" spans="9:35" x14ac:dyDescent="0.2"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168"/>
      <c r="AF2611" s="167"/>
      <c r="AG2611" s="168"/>
      <c r="AH2611" s="168"/>
      <c r="AI2611" s="5"/>
    </row>
    <row r="2612" spans="9:35" x14ac:dyDescent="0.2"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168"/>
      <c r="AF2612" s="167"/>
      <c r="AG2612" s="168"/>
      <c r="AH2612" s="168"/>
      <c r="AI2612" s="5"/>
    </row>
    <row r="2613" spans="9:35" x14ac:dyDescent="0.2"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168"/>
      <c r="AF2613" s="167"/>
      <c r="AG2613" s="168"/>
      <c r="AH2613" s="168"/>
      <c r="AI2613" s="5"/>
    </row>
    <row r="2614" spans="9:35" x14ac:dyDescent="0.2"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168"/>
      <c r="AF2614" s="167"/>
      <c r="AG2614" s="168"/>
      <c r="AH2614" s="168"/>
      <c r="AI2614" s="5"/>
    </row>
    <row r="2615" spans="9:35" x14ac:dyDescent="0.2"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168"/>
      <c r="AF2615" s="167"/>
      <c r="AG2615" s="168"/>
      <c r="AH2615" s="168"/>
      <c r="AI2615" s="5"/>
    </row>
    <row r="2616" spans="9:35" x14ac:dyDescent="0.2"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168"/>
      <c r="AF2616" s="167"/>
      <c r="AG2616" s="168"/>
      <c r="AH2616" s="168"/>
      <c r="AI2616" s="5"/>
    </row>
    <row r="2617" spans="9:35" x14ac:dyDescent="0.2"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168"/>
      <c r="AF2617" s="167"/>
      <c r="AG2617" s="168"/>
      <c r="AH2617" s="168"/>
      <c r="AI2617" s="5"/>
    </row>
    <row r="2618" spans="9:35" x14ac:dyDescent="0.2"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168"/>
      <c r="AF2618" s="167"/>
      <c r="AG2618" s="168"/>
      <c r="AH2618" s="168"/>
      <c r="AI2618" s="5"/>
    </row>
    <row r="2619" spans="9:35" x14ac:dyDescent="0.2"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168"/>
      <c r="AF2619" s="167"/>
      <c r="AG2619" s="168"/>
      <c r="AH2619" s="168"/>
      <c r="AI2619" s="5"/>
    </row>
    <row r="2620" spans="9:35" x14ac:dyDescent="0.2"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168"/>
      <c r="AF2620" s="167"/>
      <c r="AG2620" s="168"/>
      <c r="AH2620" s="168"/>
      <c r="AI2620" s="5"/>
    </row>
    <row r="2621" spans="9:35" x14ac:dyDescent="0.2"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168"/>
      <c r="AF2621" s="167"/>
      <c r="AG2621" s="168"/>
      <c r="AH2621" s="168"/>
      <c r="AI2621" s="5"/>
    </row>
    <row r="2622" spans="9:35" x14ac:dyDescent="0.2"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168"/>
      <c r="AF2622" s="167"/>
      <c r="AG2622" s="168"/>
      <c r="AH2622" s="168"/>
      <c r="AI2622" s="5"/>
    </row>
    <row r="2623" spans="9:35" x14ac:dyDescent="0.2"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168"/>
      <c r="AF2623" s="167"/>
      <c r="AG2623" s="168"/>
      <c r="AH2623" s="168"/>
      <c r="AI2623" s="5"/>
    </row>
    <row r="2624" spans="9:35" x14ac:dyDescent="0.2"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168"/>
      <c r="AF2624" s="167"/>
      <c r="AG2624" s="168"/>
      <c r="AH2624" s="168"/>
      <c r="AI2624" s="5"/>
    </row>
    <row r="2625" spans="9:35" x14ac:dyDescent="0.2"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168"/>
      <c r="AF2625" s="167"/>
      <c r="AG2625" s="168"/>
      <c r="AH2625" s="168"/>
      <c r="AI2625" s="5"/>
    </row>
    <row r="2626" spans="9:35" x14ac:dyDescent="0.2"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168"/>
      <c r="AF2626" s="167"/>
      <c r="AG2626" s="168"/>
      <c r="AH2626" s="168"/>
      <c r="AI2626" s="5"/>
    </row>
    <row r="2627" spans="9:35" x14ac:dyDescent="0.2"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168"/>
      <c r="AF2627" s="167"/>
      <c r="AG2627" s="168"/>
      <c r="AH2627" s="168"/>
      <c r="AI2627" s="5"/>
    </row>
    <row r="2628" spans="9:35" x14ac:dyDescent="0.2"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168"/>
      <c r="AF2628" s="167"/>
      <c r="AG2628" s="168"/>
      <c r="AH2628" s="168"/>
      <c r="AI2628" s="5"/>
    </row>
    <row r="2629" spans="9:35" x14ac:dyDescent="0.2"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168"/>
      <c r="AF2629" s="167"/>
      <c r="AG2629" s="168"/>
      <c r="AH2629" s="168"/>
      <c r="AI2629" s="5"/>
    </row>
    <row r="2630" spans="9:35" x14ac:dyDescent="0.2"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168"/>
      <c r="AF2630" s="167"/>
      <c r="AG2630" s="168"/>
      <c r="AH2630" s="168"/>
      <c r="AI2630" s="5"/>
    </row>
    <row r="2631" spans="9:35" x14ac:dyDescent="0.2"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168"/>
      <c r="AF2631" s="167"/>
      <c r="AG2631" s="168"/>
      <c r="AH2631" s="168"/>
      <c r="AI2631" s="5"/>
    </row>
    <row r="2632" spans="9:35" x14ac:dyDescent="0.2"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168"/>
      <c r="AF2632" s="167"/>
      <c r="AG2632" s="168"/>
      <c r="AH2632" s="168"/>
      <c r="AI2632" s="5"/>
    </row>
    <row r="2633" spans="9:35" x14ac:dyDescent="0.2"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168"/>
      <c r="AF2633" s="167"/>
      <c r="AG2633" s="168"/>
      <c r="AH2633" s="168"/>
      <c r="AI2633" s="5"/>
    </row>
    <row r="2634" spans="9:35" x14ac:dyDescent="0.2"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168"/>
      <c r="AF2634" s="167"/>
      <c r="AG2634" s="168"/>
      <c r="AH2634" s="168"/>
      <c r="AI2634" s="5"/>
    </row>
    <row r="2635" spans="9:35" x14ac:dyDescent="0.2"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168"/>
      <c r="AF2635" s="167"/>
      <c r="AG2635" s="168"/>
      <c r="AH2635" s="168"/>
      <c r="AI2635" s="5"/>
    </row>
    <row r="2636" spans="9:35" x14ac:dyDescent="0.2"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168"/>
      <c r="AF2636" s="167"/>
      <c r="AG2636" s="168"/>
      <c r="AH2636" s="168"/>
      <c r="AI2636" s="5"/>
    </row>
    <row r="2637" spans="9:35" x14ac:dyDescent="0.2"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168"/>
      <c r="AF2637" s="167"/>
      <c r="AG2637" s="168"/>
      <c r="AH2637" s="168"/>
      <c r="AI2637" s="5"/>
    </row>
    <row r="2638" spans="9:35" x14ac:dyDescent="0.2"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168"/>
      <c r="AF2638" s="167"/>
      <c r="AG2638" s="168"/>
      <c r="AH2638" s="168"/>
      <c r="AI2638" s="5"/>
    </row>
    <row r="2639" spans="9:35" x14ac:dyDescent="0.2"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168"/>
      <c r="AF2639" s="167"/>
      <c r="AG2639" s="168"/>
      <c r="AH2639" s="168"/>
      <c r="AI2639" s="5"/>
    </row>
    <row r="2640" spans="9:35" x14ac:dyDescent="0.2"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168"/>
      <c r="AF2640" s="167"/>
      <c r="AG2640" s="168"/>
      <c r="AH2640" s="168"/>
      <c r="AI2640" s="5"/>
    </row>
    <row r="2641" spans="9:35" x14ac:dyDescent="0.2"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168"/>
      <c r="AF2641" s="167"/>
      <c r="AG2641" s="168"/>
      <c r="AH2641" s="168"/>
      <c r="AI2641" s="5"/>
    </row>
    <row r="2642" spans="9:35" x14ac:dyDescent="0.2"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168"/>
      <c r="AF2642" s="167"/>
      <c r="AG2642" s="168"/>
      <c r="AH2642" s="168"/>
      <c r="AI2642" s="5"/>
    </row>
    <row r="2643" spans="9:35" x14ac:dyDescent="0.2"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168"/>
      <c r="AF2643" s="167"/>
      <c r="AG2643" s="168"/>
      <c r="AH2643" s="168"/>
      <c r="AI2643" s="5"/>
    </row>
    <row r="2644" spans="9:35" x14ac:dyDescent="0.2"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168"/>
      <c r="AF2644" s="167"/>
      <c r="AG2644" s="168"/>
      <c r="AH2644" s="168"/>
      <c r="AI2644" s="5"/>
    </row>
    <row r="2645" spans="9:35" x14ac:dyDescent="0.2"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168"/>
      <c r="AF2645" s="167"/>
      <c r="AG2645" s="168"/>
      <c r="AH2645" s="168"/>
      <c r="AI2645" s="5"/>
    </row>
    <row r="2646" spans="9:35" x14ac:dyDescent="0.2"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168"/>
      <c r="AF2646" s="167"/>
      <c r="AG2646" s="168"/>
      <c r="AH2646" s="168"/>
      <c r="AI2646" s="5"/>
    </row>
    <row r="2647" spans="9:35" x14ac:dyDescent="0.2"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168"/>
      <c r="AF2647" s="167"/>
      <c r="AG2647" s="168"/>
      <c r="AH2647" s="168"/>
      <c r="AI2647" s="5"/>
    </row>
    <row r="2648" spans="9:35" x14ac:dyDescent="0.2"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168"/>
      <c r="AF2648" s="167"/>
      <c r="AG2648" s="168"/>
      <c r="AH2648" s="168"/>
      <c r="AI2648" s="5"/>
    </row>
    <row r="2649" spans="9:35" x14ac:dyDescent="0.2"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168"/>
      <c r="AF2649" s="167"/>
      <c r="AG2649" s="168"/>
      <c r="AH2649" s="168"/>
      <c r="AI2649" s="5"/>
    </row>
    <row r="2650" spans="9:35" x14ac:dyDescent="0.2"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168"/>
      <c r="AF2650" s="167"/>
      <c r="AG2650" s="168"/>
      <c r="AH2650" s="168"/>
      <c r="AI2650" s="5"/>
    </row>
    <row r="2651" spans="9:35" x14ac:dyDescent="0.2"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168"/>
      <c r="AF2651" s="167"/>
      <c r="AG2651" s="168"/>
      <c r="AH2651" s="168"/>
      <c r="AI2651" s="5"/>
    </row>
    <row r="2652" spans="9:35" x14ac:dyDescent="0.2"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168"/>
      <c r="AF2652" s="167"/>
      <c r="AG2652" s="168"/>
      <c r="AH2652" s="168"/>
      <c r="AI2652" s="5"/>
    </row>
    <row r="2653" spans="9:35" x14ac:dyDescent="0.2"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168"/>
      <c r="AF2653" s="167"/>
      <c r="AG2653" s="168"/>
      <c r="AH2653" s="168"/>
      <c r="AI2653" s="5"/>
    </row>
    <row r="2654" spans="9:35" x14ac:dyDescent="0.2"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168"/>
      <c r="AF2654" s="167"/>
      <c r="AG2654" s="168"/>
      <c r="AH2654" s="168"/>
      <c r="AI2654" s="5"/>
    </row>
    <row r="2655" spans="9:35" x14ac:dyDescent="0.2"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168"/>
      <c r="AF2655" s="167"/>
      <c r="AG2655" s="168"/>
      <c r="AH2655" s="168"/>
      <c r="AI2655" s="5"/>
    </row>
    <row r="2656" spans="9:35" x14ac:dyDescent="0.2"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168"/>
      <c r="AF2656" s="167"/>
      <c r="AG2656" s="168"/>
      <c r="AH2656" s="168"/>
      <c r="AI2656" s="5"/>
    </row>
    <row r="2657" spans="9:35" x14ac:dyDescent="0.2"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168"/>
      <c r="AF2657" s="167"/>
      <c r="AG2657" s="168"/>
      <c r="AH2657" s="168"/>
      <c r="AI2657" s="5"/>
    </row>
    <row r="2658" spans="9:35" x14ac:dyDescent="0.2"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168"/>
      <c r="AF2658" s="167"/>
      <c r="AG2658" s="168"/>
      <c r="AH2658" s="168"/>
      <c r="AI2658" s="5"/>
    </row>
    <row r="2659" spans="9:35" x14ac:dyDescent="0.2"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168"/>
      <c r="AF2659" s="167"/>
      <c r="AG2659" s="168"/>
      <c r="AH2659" s="168"/>
      <c r="AI2659" s="5"/>
    </row>
    <row r="2660" spans="9:35" x14ac:dyDescent="0.2"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168"/>
      <c r="AF2660" s="167"/>
      <c r="AG2660" s="168"/>
      <c r="AH2660" s="168"/>
      <c r="AI2660" s="5"/>
    </row>
    <row r="2661" spans="9:35" x14ac:dyDescent="0.2"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168"/>
      <c r="AF2661" s="167"/>
      <c r="AG2661" s="168"/>
      <c r="AH2661" s="168"/>
      <c r="AI2661" s="5"/>
    </row>
    <row r="2662" spans="9:35" x14ac:dyDescent="0.2"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168"/>
      <c r="AF2662" s="167"/>
      <c r="AG2662" s="168"/>
      <c r="AH2662" s="168"/>
      <c r="AI2662" s="5"/>
    </row>
    <row r="2663" spans="9:35" x14ac:dyDescent="0.2"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168"/>
      <c r="AF2663" s="167"/>
      <c r="AG2663" s="168"/>
      <c r="AH2663" s="168"/>
      <c r="AI2663" s="5"/>
    </row>
    <row r="2664" spans="9:35" x14ac:dyDescent="0.2"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168"/>
      <c r="AF2664" s="167"/>
      <c r="AG2664" s="168"/>
      <c r="AH2664" s="168"/>
      <c r="AI2664" s="5"/>
    </row>
    <row r="2665" spans="9:35" x14ac:dyDescent="0.2"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168"/>
      <c r="AF2665" s="167"/>
      <c r="AG2665" s="168"/>
      <c r="AH2665" s="168"/>
      <c r="AI2665" s="5"/>
    </row>
    <row r="2666" spans="9:35" x14ac:dyDescent="0.2"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168"/>
      <c r="AF2666" s="167"/>
      <c r="AG2666" s="168"/>
      <c r="AH2666" s="168"/>
      <c r="AI2666" s="5"/>
    </row>
    <row r="2667" spans="9:35" x14ac:dyDescent="0.2"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168"/>
      <c r="AF2667" s="167"/>
      <c r="AG2667" s="168"/>
      <c r="AH2667" s="168"/>
      <c r="AI2667" s="5"/>
    </row>
    <row r="2668" spans="9:35" x14ac:dyDescent="0.2"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168"/>
      <c r="AF2668" s="167"/>
      <c r="AG2668" s="168"/>
      <c r="AH2668" s="168"/>
      <c r="AI2668" s="5"/>
    </row>
    <row r="2669" spans="9:35" x14ac:dyDescent="0.2"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168"/>
      <c r="AF2669" s="167"/>
      <c r="AG2669" s="168"/>
      <c r="AH2669" s="168"/>
      <c r="AI2669" s="5"/>
    </row>
    <row r="2670" spans="9:35" x14ac:dyDescent="0.2"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168"/>
      <c r="AF2670" s="167"/>
      <c r="AG2670" s="168"/>
      <c r="AH2670" s="168"/>
      <c r="AI2670" s="5"/>
    </row>
    <row r="2671" spans="9:35" x14ac:dyDescent="0.2"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168"/>
      <c r="AF2671" s="167"/>
      <c r="AG2671" s="168"/>
      <c r="AH2671" s="168"/>
      <c r="AI2671" s="5"/>
    </row>
    <row r="2672" spans="9:35" x14ac:dyDescent="0.2"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168"/>
      <c r="AF2672" s="167"/>
      <c r="AG2672" s="168"/>
      <c r="AH2672" s="168"/>
      <c r="AI2672" s="5"/>
    </row>
    <row r="2673" spans="9:35" x14ac:dyDescent="0.2"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168"/>
      <c r="AF2673" s="167"/>
      <c r="AG2673" s="168"/>
      <c r="AH2673" s="168"/>
      <c r="AI2673" s="5"/>
    </row>
    <row r="2674" spans="9:35" x14ac:dyDescent="0.2"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168"/>
      <c r="AF2674" s="167"/>
      <c r="AG2674" s="168"/>
      <c r="AH2674" s="168"/>
      <c r="AI2674" s="5"/>
    </row>
    <row r="2675" spans="9:35" x14ac:dyDescent="0.2"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168"/>
      <c r="AF2675" s="167"/>
      <c r="AG2675" s="168"/>
      <c r="AH2675" s="168"/>
      <c r="AI2675" s="5"/>
    </row>
    <row r="2676" spans="9:35" x14ac:dyDescent="0.2"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168"/>
      <c r="AF2676" s="167"/>
      <c r="AG2676" s="168"/>
      <c r="AH2676" s="168"/>
      <c r="AI2676" s="5"/>
    </row>
    <row r="2677" spans="9:35" x14ac:dyDescent="0.2"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168"/>
      <c r="AF2677" s="167"/>
      <c r="AG2677" s="168"/>
      <c r="AH2677" s="168"/>
      <c r="AI2677" s="5"/>
    </row>
    <row r="2678" spans="9:35" x14ac:dyDescent="0.2"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168"/>
      <c r="AF2678" s="167"/>
      <c r="AG2678" s="168"/>
      <c r="AH2678" s="168"/>
      <c r="AI2678" s="5"/>
    </row>
    <row r="2679" spans="9:35" x14ac:dyDescent="0.2"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168"/>
      <c r="AF2679" s="167"/>
      <c r="AG2679" s="168"/>
      <c r="AH2679" s="168"/>
      <c r="AI2679" s="5"/>
    </row>
    <row r="2680" spans="9:35" x14ac:dyDescent="0.2"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168"/>
      <c r="AF2680" s="167"/>
      <c r="AG2680" s="168"/>
      <c r="AH2680" s="168"/>
      <c r="AI2680" s="5"/>
    </row>
    <row r="2681" spans="9:35" x14ac:dyDescent="0.2"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168"/>
      <c r="AF2681" s="167"/>
      <c r="AG2681" s="168"/>
      <c r="AH2681" s="168"/>
      <c r="AI2681" s="5"/>
    </row>
    <row r="2682" spans="9:35" x14ac:dyDescent="0.2"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168"/>
      <c r="AF2682" s="167"/>
      <c r="AG2682" s="168"/>
      <c r="AH2682" s="168"/>
      <c r="AI2682" s="5"/>
    </row>
    <row r="2683" spans="9:35" x14ac:dyDescent="0.2"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168"/>
      <c r="AF2683" s="167"/>
      <c r="AG2683" s="168"/>
      <c r="AH2683" s="168"/>
      <c r="AI2683" s="5"/>
    </row>
    <row r="2684" spans="9:35" x14ac:dyDescent="0.2"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168"/>
      <c r="AF2684" s="167"/>
      <c r="AG2684" s="168"/>
      <c r="AH2684" s="168"/>
      <c r="AI2684" s="5"/>
    </row>
    <row r="2685" spans="9:35" x14ac:dyDescent="0.2"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168"/>
      <c r="AF2685" s="167"/>
      <c r="AG2685" s="168"/>
      <c r="AH2685" s="168"/>
      <c r="AI2685" s="5"/>
    </row>
    <row r="2686" spans="9:35" x14ac:dyDescent="0.2"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168"/>
      <c r="AF2686" s="167"/>
      <c r="AG2686" s="168"/>
      <c r="AH2686" s="168"/>
      <c r="AI2686" s="5"/>
    </row>
    <row r="2687" spans="9:35" x14ac:dyDescent="0.2"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168"/>
      <c r="AF2687" s="167"/>
      <c r="AG2687" s="168"/>
      <c r="AH2687" s="168"/>
      <c r="AI2687" s="5"/>
    </row>
    <row r="2688" spans="9:35" x14ac:dyDescent="0.2"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168"/>
      <c r="AF2688" s="167"/>
      <c r="AG2688" s="168"/>
      <c r="AH2688" s="168"/>
      <c r="AI2688" s="5"/>
    </row>
    <row r="2689" spans="9:35" x14ac:dyDescent="0.2"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168"/>
      <c r="AF2689" s="167"/>
      <c r="AG2689" s="168"/>
      <c r="AH2689" s="168"/>
      <c r="AI2689" s="5"/>
    </row>
    <row r="2690" spans="9:35" x14ac:dyDescent="0.2"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168"/>
      <c r="AF2690" s="167"/>
      <c r="AG2690" s="168"/>
      <c r="AH2690" s="168"/>
      <c r="AI2690" s="5"/>
    </row>
    <row r="2691" spans="9:35" x14ac:dyDescent="0.2"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168"/>
      <c r="AF2691" s="167"/>
      <c r="AG2691" s="168"/>
      <c r="AH2691" s="168"/>
      <c r="AI2691" s="5"/>
    </row>
    <row r="2692" spans="9:35" x14ac:dyDescent="0.2"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168"/>
      <c r="AF2692" s="167"/>
      <c r="AG2692" s="168"/>
      <c r="AH2692" s="168"/>
      <c r="AI2692" s="5"/>
    </row>
    <row r="2693" spans="9:35" x14ac:dyDescent="0.2"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168"/>
      <c r="AF2693" s="167"/>
      <c r="AG2693" s="168"/>
      <c r="AH2693" s="168"/>
      <c r="AI2693" s="5"/>
    </row>
    <row r="2694" spans="9:35" x14ac:dyDescent="0.2"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168"/>
      <c r="AF2694" s="167"/>
      <c r="AG2694" s="168"/>
      <c r="AH2694" s="168"/>
      <c r="AI2694" s="5"/>
    </row>
    <row r="2695" spans="9:35" x14ac:dyDescent="0.2"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168"/>
      <c r="AF2695" s="167"/>
      <c r="AG2695" s="168"/>
      <c r="AH2695" s="168"/>
      <c r="AI2695" s="5"/>
    </row>
    <row r="2696" spans="9:35" x14ac:dyDescent="0.2"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168"/>
      <c r="AF2696" s="167"/>
      <c r="AG2696" s="168"/>
      <c r="AH2696" s="168"/>
      <c r="AI2696" s="5"/>
    </row>
    <row r="2697" spans="9:35" x14ac:dyDescent="0.2"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168"/>
      <c r="AF2697" s="167"/>
      <c r="AG2697" s="168"/>
      <c r="AH2697" s="168"/>
      <c r="AI2697" s="5"/>
    </row>
    <row r="2698" spans="9:35" x14ac:dyDescent="0.2"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168"/>
      <c r="AF2698" s="167"/>
      <c r="AG2698" s="168"/>
      <c r="AH2698" s="168"/>
      <c r="AI2698" s="5"/>
    </row>
    <row r="2699" spans="9:35" x14ac:dyDescent="0.2"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168"/>
      <c r="AF2699" s="167"/>
      <c r="AG2699" s="168"/>
      <c r="AH2699" s="168"/>
      <c r="AI2699" s="5"/>
    </row>
    <row r="2700" spans="9:35" x14ac:dyDescent="0.2"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168"/>
      <c r="AF2700" s="167"/>
      <c r="AG2700" s="168"/>
      <c r="AH2700" s="168"/>
      <c r="AI2700" s="5"/>
    </row>
    <row r="2701" spans="9:35" x14ac:dyDescent="0.2"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168"/>
      <c r="AF2701" s="167"/>
      <c r="AG2701" s="168"/>
      <c r="AH2701" s="168"/>
      <c r="AI2701" s="5"/>
    </row>
    <row r="2702" spans="9:35" x14ac:dyDescent="0.2"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168"/>
      <c r="AF2702" s="167"/>
      <c r="AG2702" s="168"/>
      <c r="AH2702" s="168"/>
      <c r="AI2702" s="5"/>
    </row>
    <row r="2703" spans="9:35" x14ac:dyDescent="0.2"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168"/>
      <c r="AF2703" s="167"/>
      <c r="AG2703" s="168"/>
      <c r="AH2703" s="168"/>
      <c r="AI2703" s="5"/>
    </row>
    <row r="2704" spans="9:35" x14ac:dyDescent="0.2"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168"/>
      <c r="AF2704" s="167"/>
      <c r="AG2704" s="168"/>
      <c r="AH2704" s="168"/>
      <c r="AI2704" s="5"/>
    </row>
    <row r="2705" spans="9:35" x14ac:dyDescent="0.2"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168"/>
      <c r="AF2705" s="167"/>
      <c r="AG2705" s="168"/>
      <c r="AH2705" s="168"/>
      <c r="AI2705" s="5"/>
    </row>
    <row r="2706" spans="9:35" x14ac:dyDescent="0.2"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168"/>
      <c r="AF2706" s="167"/>
      <c r="AG2706" s="168"/>
      <c r="AH2706" s="168"/>
      <c r="AI2706" s="5"/>
    </row>
    <row r="2707" spans="9:35" x14ac:dyDescent="0.2"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168"/>
      <c r="AF2707" s="167"/>
      <c r="AG2707" s="168"/>
      <c r="AH2707" s="168"/>
      <c r="AI2707" s="5"/>
    </row>
    <row r="2708" spans="9:35" x14ac:dyDescent="0.2"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168"/>
      <c r="AF2708" s="167"/>
      <c r="AG2708" s="168"/>
      <c r="AH2708" s="168"/>
      <c r="AI2708" s="5"/>
    </row>
    <row r="2709" spans="9:35" x14ac:dyDescent="0.2"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168"/>
      <c r="AF2709" s="167"/>
      <c r="AG2709" s="168"/>
      <c r="AH2709" s="168"/>
      <c r="AI2709" s="5"/>
    </row>
    <row r="2710" spans="9:35" x14ac:dyDescent="0.2"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168"/>
      <c r="AF2710" s="167"/>
      <c r="AG2710" s="168"/>
      <c r="AH2710" s="168"/>
      <c r="AI2710" s="5"/>
    </row>
    <row r="2711" spans="9:35" x14ac:dyDescent="0.2"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168"/>
      <c r="AF2711" s="167"/>
      <c r="AG2711" s="168"/>
      <c r="AH2711" s="168"/>
      <c r="AI2711" s="5"/>
    </row>
    <row r="2712" spans="9:35" x14ac:dyDescent="0.2"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168"/>
      <c r="AF2712" s="167"/>
      <c r="AG2712" s="168"/>
      <c r="AH2712" s="168"/>
      <c r="AI2712" s="5"/>
    </row>
    <row r="2713" spans="9:35" x14ac:dyDescent="0.2"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168"/>
      <c r="AF2713" s="167"/>
      <c r="AG2713" s="168"/>
      <c r="AH2713" s="168"/>
      <c r="AI2713" s="5"/>
    </row>
    <row r="2714" spans="9:35" x14ac:dyDescent="0.2"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168"/>
      <c r="AF2714" s="167"/>
      <c r="AG2714" s="168"/>
      <c r="AH2714" s="168"/>
      <c r="AI2714" s="5"/>
    </row>
    <row r="2715" spans="9:35" x14ac:dyDescent="0.2"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168"/>
      <c r="AF2715" s="167"/>
      <c r="AG2715" s="168"/>
      <c r="AH2715" s="168"/>
      <c r="AI2715" s="5"/>
    </row>
    <row r="2716" spans="9:35" x14ac:dyDescent="0.2"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168"/>
      <c r="AF2716" s="167"/>
      <c r="AG2716" s="168"/>
      <c r="AH2716" s="168"/>
      <c r="AI2716" s="5"/>
    </row>
    <row r="2717" spans="9:35" x14ac:dyDescent="0.2"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168"/>
      <c r="AF2717" s="167"/>
      <c r="AG2717" s="168"/>
      <c r="AH2717" s="168"/>
      <c r="AI2717" s="5"/>
    </row>
    <row r="2718" spans="9:35" x14ac:dyDescent="0.2"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168"/>
      <c r="AF2718" s="167"/>
      <c r="AG2718" s="168"/>
      <c r="AH2718" s="168"/>
      <c r="AI2718" s="5"/>
    </row>
    <row r="2719" spans="9:35" x14ac:dyDescent="0.2"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168"/>
      <c r="AF2719" s="167"/>
      <c r="AG2719" s="168"/>
      <c r="AH2719" s="168"/>
      <c r="AI2719" s="5"/>
    </row>
    <row r="2720" spans="9:35" x14ac:dyDescent="0.2"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168"/>
      <c r="AF2720" s="167"/>
      <c r="AG2720" s="168"/>
      <c r="AH2720" s="168"/>
      <c r="AI2720" s="5"/>
    </row>
    <row r="2721" spans="9:35" x14ac:dyDescent="0.2"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168"/>
      <c r="AF2721" s="167"/>
      <c r="AG2721" s="168"/>
      <c r="AH2721" s="168"/>
      <c r="AI2721" s="5"/>
    </row>
    <row r="2722" spans="9:35" x14ac:dyDescent="0.2"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168"/>
      <c r="AF2722" s="167"/>
      <c r="AG2722" s="168"/>
      <c r="AH2722" s="168"/>
      <c r="AI2722" s="5"/>
    </row>
    <row r="2723" spans="9:35" x14ac:dyDescent="0.2"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168"/>
      <c r="AF2723" s="167"/>
      <c r="AG2723" s="168"/>
      <c r="AH2723" s="168"/>
      <c r="AI2723" s="5"/>
    </row>
    <row r="2724" spans="9:35" x14ac:dyDescent="0.2"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168"/>
      <c r="AF2724" s="167"/>
      <c r="AG2724" s="168"/>
      <c r="AH2724" s="168"/>
      <c r="AI2724" s="5"/>
    </row>
    <row r="2725" spans="9:35" x14ac:dyDescent="0.2"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168"/>
      <c r="AF2725" s="167"/>
      <c r="AG2725" s="168"/>
      <c r="AH2725" s="168"/>
      <c r="AI2725" s="5"/>
    </row>
    <row r="2726" spans="9:35" x14ac:dyDescent="0.2"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168"/>
      <c r="AF2726" s="167"/>
      <c r="AG2726" s="168"/>
      <c r="AH2726" s="168"/>
      <c r="AI2726" s="5"/>
    </row>
    <row r="2727" spans="9:35" x14ac:dyDescent="0.2"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168"/>
      <c r="AF2727" s="167"/>
      <c r="AG2727" s="168"/>
      <c r="AH2727" s="168"/>
      <c r="AI2727" s="5"/>
    </row>
    <row r="2728" spans="9:35" x14ac:dyDescent="0.2"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168"/>
      <c r="AF2728" s="167"/>
      <c r="AG2728" s="168"/>
      <c r="AH2728" s="168"/>
      <c r="AI2728" s="5"/>
    </row>
    <row r="2729" spans="9:35" x14ac:dyDescent="0.2"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168"/>
      <c r="AF2729" s="167"/>
      <c r="AG2729" s="168"/>
      <c r="AH2729" s="168"/>
      <c r="AI2729" s="5"/>
    </row>
    <row r="2730" spans="9:35" x14ac:dyDescent="0.2"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168"/>
      <c r="AF2730" s="167"/>
      <c r="AG2730" s="168"/>
      <c r="AH2730" s="168"/>
      <c r="AI2730" s="5"/>
    </row>
    <row r="2731" spans="9:35" x14ac:dyDescent="0.2"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168"/>
      <c r="AF2731" s="167"/>
      <c r="AG2731" s="168"/>
      <c r="AH2731" s="168"/>
      <c r="AI2731" s="5"/>
    </row>
    <row r="2732" spans="9:35" x14ac:dyDescent="0.2"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168"/>
      <c r="AF2732" s="167"/>
      <c r="AG2732" s="168"/>
      <c r="AH2732" s="168"/>
      <c r="AI2732" s="5"/>
    </row>
    <row r="2733" spans="9:35" x14ac:dyDescent="0.2"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168"/>
      <c r="AF2733" s="167"/>
      <c r="AG2733" s="168"/>
      <c r="AH2733" s="168"/>
      <c r="AI2733" s="5"/>
    </row>
    <row r="2734" spans="9:35" x14ac:dyDescent="0.2"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168"/>
      <c r="AF2734" s="167"/>
      <c r="AG2734" s="168"/>
      <c r="AH2734" s="168"/>
      <c r="AI2734" s="5"/>
    </row>
    <row r="2735" spans="9:35" x14ac:dyDescent="0.2"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168"/>
      <c r="AF2735" s="167"/>
      <c r="AG2735" s="168"/>
      <c r="AH2735" s="168"/>
      <c r="AI2735" s="5"/>
    </row>
    <row r="2736" spans="9:35" x14ac:dyDescent="0.2"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168"/>
      <c r="AF2736" s="167"/>
      <c r="AG2736" s="168"/>
      <c r="AH2736" s="168"/>
      <c r="AI2736" s="5"/>
    </row>
    <row r="2737" spans="9:35" x14ac:dyDescent="0.2"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168"/>
      <c r="AF2737" s="167"/>
      <c r="AG2737" s="168"/>
      <c r="AH2737" s="168"/>
      <c r="AI2737" s="5"/>
    </row>
    <row r="2738" spans="9:35" x14ac:dyDescent="0.2"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168"/>
      <c r="AF2738" s="167"/>
      <c r="AG2738" s="168"/>
      <c r="AH2738" s="168"/>
      <c r="AI2738" s="5"/>
    </row>
    <row r="2739" spans="9:35" x14ac:dyDescent="0.2"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168"/>
      <c r="AF2739" s="167"/>
      <c r="AG2739" s="168"/>
      <c r="AH2739" s="168"/>
      <c r="AI2739" s="5"/>
    </row>
    <row r="2740" spans="9:35" x14ac:dyDescent="0.2"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168"/>
      <c r="AF2740" s="167"/>
      <c r="AG2740" s="168"/>
      <c r="AH2740" s="168"/>
      <c r="AI2740" s="5"/>
    </row>
    <row r="2741" spans="9:35" x14ac:dyDescent="0.2"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168"/>
      <c r="AF2741" s="167"/>
      <c r="AG2741" s="168"/>
      <c r="AH2741" s="168"/>
      <c r="AI2741" s="5"/>
    </row>
    <row r="2742" spans="9:35" x14ac:dyDescent="0.2"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168"/>
      <c r="AF2742" s="167"/>
      <c r="AG2742" s="168"/>
      <c r="AH2742" s="168"/>
      <c r="AI2742" s="5"/>
    </row>
    <row r="2743" spans="9:35" x14ac:dyDescent="0.2"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168"/>
      <c r="AF2743" s="167"/>
      <c r="AG2743" s="168"/>
      <c r="AH2743" s="168"/>
      <c r="AI2743" s="5"/>
    </row>
    <row r="2744" spans="9:35" x14ac:dyDescent="0.2"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168"/>
      <c r="AF2744" s="167"/>
      <c r="AG2744" s="168"/>
      <c r="AH2744" s="168"/>
      <c r="AI2744" s="5"/>
    </row>
    <row r="2745" spans="9:35" x14ac:dyDescent="0.2"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168"/>
      <c r="AF2745" s="167"/>
      <c r="AG2745" s="168"/>
      <c r="AH2745" s="168"/>
      <c r="AI2745" s="5"/>
    </row>
    <row r="2746" spans="9:35" x14ac:dyDescent="0.2"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168"/>
      <c r="AF2746" s="167"/>
      <c r="AG2746" s="168"/>
      <c r="AH2746" s="168"/>
      <c r="AI2746" s="5"/>
    </row>
    <row r="2747" spans="9:35" x14ac:dyDescent="0.2"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168"/>
      <c r="AF2747" s="167"/>
      <c r="AG2747" s="168"/>
      <c r="AH2747" s="168"/>
      <c r="AI2747" s="5"/>
    </row>
    <row r="2748" spans="9:35" x14ac:dyDescent="0.2"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168"/>
      <c r="AF2748" s="167"/>
      <c r="AG2748" s="168"/>
      <c r="AH2748" s="168"/>
      <c r="AI2748" s="5"/>
    </row>
    <row r="2749" spans="9:35" x14ac:dyDescent="0.2"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168"/>
      <c r="AF2749" s="167"/>
      <c r="AG2749" s="168"/>
      <c r="AH2749" s="168"/>
      <c r="AI2749" s="5"/>
    </row>
    <row r="2750" spans="9:35" x14ac:dyDescent="0.2"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168"/>
      <c r="AF2750" s="167"/>
      <c r="AG2750" s="168"/>
      <c r="AH2750" s="168"/>
      <c r="AI2750" s="5"/>
    </row>
    <row r="2751" spans="9:35" x14ac:dyDescent="0.2"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168"/>
      <c r="AF2751" s="167"/>
      <c r="AG2751" s="168"/>
      <c r="AH2751" s="168"/>
      <c r="AI2751" s="5"/>
    </row>
    <row r="2752" spans="9:35" x14ac:dyDescent="0.2"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168"/>
      <c r="AF2752" s="167"/>
      <c r="AG2752" s="168"/>
      <c r="AH2752" s="168"/>
      <c r="AI2752" s="5"/>
    </row>
    <row r="2753" spans="9:35" x14ac:dyDescent="0.2"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168"/>
      <c r="AF2753" s="167"/>
      <c r="AG2753" s="168"/>
      <c r="AH2753" s="168"/>
      <c r="AI2753" s="5"/>
    </row>
    <row r="2754" spans="9:35" x14ac:dyDescent="0.2"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168"/>
      <c r="AF2754" s="167"/>
      <c r="AG2754" s="168"/>
      <c r="AH2754" s="168"/>
      <c r="AI2754" s="5"/>
    </row>
    <row r="2755" spans="9:35" x14ac:dyDescent="0.2"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168"/>
      <c r="AF2755" s="167"/>
      <c r="AG2755" s="168"/>
      <c r="AH2755" s="168"/>
      <c r="AI2755" s="5"/>
    </row>
    <row r="2756" spans="9:35" x14ac:dyDescent="0.2"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168"/>
      <c r="AF2756" s="167"/>
      <c r="AG2756" s="168"/>
      <c r="AH2756" s="168"/>
      <c r="AI2756" s="5"/>
    </row>
    <row r="2757" spans="9:35" x14ac:dyDescent="0.2"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168"/>
      <c r="AF2757" s="167"/>
      <c r="AG2757" s="168"/>
      <c r="AH2757" s="168"/>
      <c r="AI2757" s="5"/>
    </row>
    <row r="2758" spans="9:35" x14ac:dyDescent="0.2"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168"/>
      <c r="AF2758" s="167"/>
      <c r="AG2758" s="168"/>
      <c r="AH2758" s="168"/>
      <c r="AI2758" s="5"/>
    </row>
    <row r="2759" spans="9:35" x14ac:dyDescent="0.2"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168"/>
      <c r="AF2759" s="167"/>
      <c r="AG2759" s="168"/>
      <c r="AH2759" s="168"/>
      <c r="AI2759" s="5"/>
    </row>
    <row r="2760" spans="9:35" x14ac:dyDescent="0.2"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168"/>
      <c r="AF2760" s="167"/>
      <c r="AG2760" s="168"/>
      <c r="AH2760" s="168"/>
      <c r="AI2760" s="5"/>
    </row>
    <row r="2761" spans="9:35" x14ac:dyDescent="0.2"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168"/>
      <c r="AF2761" s="167"/>
      <c r="AG2761" s="168"/>
      <c r="AH2761" s="168"/>
      <c r="AI2761" s="5"/>
    </row>
    <row r="2762" spans="9:35" x14ac:dyDescent="0.2"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168"/>
      <c r="AF2762" s="167"/>
      <c r="AG2762" s="168"/>
      <c r="AH2762" s="168"/>
      <c r="AI2762" s="5"/>
    </row>
    <row r="2763" spans="9:35" x14ac:dyDescent="0.2"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168"/>
      <c r="AF2763" s="167"/>
      <c r="AG2763" s="168"/>
      <c r="AH2763" s="168"/>
      <c r="AI2763" s="5"/>
    </row>
    <row r="2764" spans="9:35" x14ac:dyDescent="0.2"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168"/>
      <c r="AF2764" s="167"/>
      <c r="AG2764" s="168"/>
      <c r="AH2764" s="168"/>
      <c r="AI2764" s="5"/>
    </row>
    <row r="2765" spans="9:35" x14ac:dyDescent="0.2"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168"/>
      <c r="AF2765" s="167"/>
      <c r="AG2765" s="168"/>
      <c r="AH2765" s="168"/>
      <c r="AI2765" s="5"/>
    </row>
    <row r="2766" spans="9:35" x14ac:dyDescent="0.2"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168"/>
      <c r="AF2766" s="167"/>
      <c r="AG2766" s="168"/>
      <c r="AH2766" s="168"/>
      <c r="AI2766" s="5"/>
    </row>
    <row r="2767" spans="9:35" x14ac:dyDescent="0.2"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168"/>
      <c r="AF2767" s="167"/>
      <c r="AG2767" s="168"/>
      <c r="AH2767" s="168"/>
      <c r="AI2767" s="5"/>
    </row>
    <row r="2768" spans="9:35" x14ac:dyDescent="0.2"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168"/>
      <c r="AF2768" s="167"/>
      <c r="AG2768" s="168"/>
      <c r="AH2768" s="168"/>
      <c r="AI2768" s="5"/>
    </row>
    <row r="2769" spans="9:35" x14ac:dyDescent="0.2"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168"/>
      <c r="AF2769" s="167"/>
      <c r="AG2769" s="168"/>
      <c r="AH2769" s="168"/>
      <c r="AI2769" s="5"/>
    </row>
    <row r="2770" spans="9:35" x14ac:dyDescent="0.2"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168"/>
      <c r="AF2770" s="167"/>
      <c r="AG2770" s="168"/>
      <c r="AH2770" s="168"/>
      <c r="AI2770" s="5"/>
    </row>
    <row r="2771" spans="9:35" x14ac:dyDescent="0.2"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168"/>
      <c r="AF2771" s="167"/>
      <c r="AG2771" s="168"/>
      <c r="AH2771" s="168"/>
      <c r="AI2771" s="5"/>
    </row>
    <row r="2772" spans="9:35" x14ac:dyDescent="0.2"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168"/>
      <c r="AF2772" s="167"/>
      <c r="AG2772" s="168"/>
      <c r="AH2772" s="168"/>
      <c r="AI2772" s="5"/>
    </row>
    <row r="2773" spans="9:35" x14ac:dyDescent="0.2"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168"/>
      <c r="AF2773" s="167"/>
      <c r="AG2773" s="168"/>
      <c r="AH2773" s="168"/>
      <c r="AI2773" s="5"/>
    </row>
    <row r="2774" spans="9:35" x14ac:dyDescent="0.2"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168"/>
      <c r="AF2774" s="167"/>
      <c r="AG2774" s="168"/>
      <c r="AH2774" s="168"/>
      <c r="AI2774" s="5"/>
    </row>
    <row r="2775" spans="9:35" x14ac:dyDescent="0.2"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168"/>
      <c r="AF2775" s="167"/>
      <c r="AG2775" s="168"/>
      <c r="AH2775" s="168"/>
      <c r="AI2775" s="5"/>
    </row>
    <row r="2776" spans="9:35" x14ac:dyDescent="0.2"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168"/>
      <c r="AF2776" s="167"/>
      <c r="AG2776" s="168"/>
      <c r="AH2776" s="168"/>
      <c r="AI2776" s="5"/>
    </row>
    <row r="2777" spans="9:35" x14ac:dyDescent="0.2"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168"/>
      <c r="AF2777" s="167"/>
      <c r="AG2777" s="168"/>
      <c r="AH2777" s="168"/>
      <c r="AI2777" s="5"/>
    </row>
    <row r="2778" spans="9:35" x14ac:dyDescent="0.2"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168"/>
      <c r="AF2778" s="167"/>
      <c r="AG2778" s="168"/>
      <c r="AH2778" s="168"/>
      <c r="AI2778" s="5"/>
    </row>
    <row r="2779" spans="9:35" x14ac:dyDescent="0.2"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168"/>
      <c r="AF2779" s="167"/>
      <c r="AG2779" s="168"/>
      <c r="AH2779" s="168"/>
      <c r="AI2779" s="5"/>
    </row>
    <row r="2780" spans="9:35" x14ac:dyDescent="0.2"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168"/>
      <c r="AF2780" s="167"/>
      <c r="AG2780" s="168"/>
      <c r="AH2780" s="168"/>
      <c r="AI2780" s="5"/>
    </row>
    <row r="2781" spans="9:35" x14ac:dyDescent="0.2"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168"/>
      <c r="AF2781" s="167"/>
      <c r="AG2781" s="168"/>
      <c r="AH2781" s="168"/>
      <c r="AI2781" s="5"/>
    </row>
    <row r="2782" spans="9:35" x14ac:dyDescent="0.2"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168"/>
      <c r="AF2782" s="167"/>
      <c r="AG2782" s="168"/>
      <c r="AH2782" s="168"/>
      <c r="AI2782" s="5"/>
    </row>
    <row r="2783" spans="9:35" x14ac:dyDescent="0.2"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168"/>
      <c r="AF2783" s="167"/>
      <c r="AG2783" s="168"/>
      <c r="AH2783" s="168"/>
      <c r="AI2783" s="5"/>
    </row>
    <row r="2784" spans="9:35" x14ac:dyDescent="0.2"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168"/>
      <c r="AF2784" s="167"/>
      <c r="AG2784" s="168"/>
      <c r="AH2784" s="168"/>
      <c r="AI2784" s="5"/>
    </row>
    <row r="2785" spans="9:35" x14ac:dyDescent="0.2"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168"/>
      <c r="AF2785" s="167"/>
      <c r="AG2785" s="168"/>
      <c r="AH2785" s="168"/>
      <c r="AI2785" s="5"/>
    </row>
    <row r="2786" spans="9:35" x14ac:dyDescent="0.2"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168"/>
      <c r="AF2786" s="167"/>
      <c r="AG2786" s="168"/>
      <c r="AH2786" s="168"/>
      <c r="AI2786" s="5"/>
    </row>
    <row r="2787" spans="9:35" x14ac:dyDescent="0.2"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168"/>
      <c r="AF2787" s="167"/>
      <c r="AG2787" s="168"/>
      <c r="AH2787" s="168"/>
      <c r="AI2787" s="5"/>
    </row>
    <row r="2788" spans="9:35" x14ac:dyDescent="0.2"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168"/>
      <c r="AF2788" s="167"/>
      <c r="AG2788" s="168"/>
      <c r="AH2788" s="168"/>
      <c r="AI2788" s="5"/>
    </row>
    <row r="2789" spans="9:35" x14ac:dyDescent="0.2"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168"/>
      <c r="AF2789" s="167"/>
      <c r="AG2789" s="168"/>
      <c r="AH2789" s="168"/>
      <c r="AI2789" s="5"/>
    </row>
    <row r="2790" spans="9:35" x14ac:dyDescent="0.2"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168"/>
      <c r="AF2790" s="167"/>
      <c r="AG2790" s="168"/>
      <c r="AH2790" s="168"/>
      <c r="AI2790" s="5"/>
    </row>
    <row r="2791" spans="9:35" x14ac:dyDescent="0.2"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168"/>
      <c r="AF2791" s="167"/>
      <c r="AG2791" s="168"/>
      <c r="AH2791" s="168"/>
      <c r="AI2791" s="5"/>
    </row>
    <row r="2792" spans="9:35" x14ac:dyDescent="0.2"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168"/>
      <c r="AF2792" s="167"/>
      <c r="AG2792" s="168"/>
      <c r="AH2792" s="168"/>
      <c r="AI2792" s="5"/>
    </row>
    <row r="2793" spans="9:35" x14ac:dyDescent="0.2"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168"/>
      <c r="AF2793" s="167"/>
      <c r="AG2793" s="168"/>
      <c r="AH2793" s="168"/>
      <c r="AI2793" s="5"/>
    </row>
    <row r="2794" spans="9:35" x14ac:dyDescent="0.2"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168"/>
      <c r="AF2794" s="167"/>
      <c r="AG2794" s="168"/>
      <c r="AH2794" s="168"/>
      <c r="AI2794" s="5"/>
    </row>
    <row r="2795" spans="9:35" x14ac:dyDescent="0.2"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168"/>
      <c r="AF2795" s="167"/>
      <c r="AG2795" s="168"/>
      <c r="AH2795" s="168"/>
      <c r="AI2795" s="5"/>
    </row>
    <row r="2796" spans="9:35" x14ac:dyDescent="0.2"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168"/>
      <c r="AF2796" s="167"/>
      <c r="AG2796" s="168"/>
      <c r="AH2796" s="168"/>
      <c r="AI2796" s="5"/>
    </row>
    <row r="2797" spans="9:35" x14ac:dyDescent="0.2"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168"/>
      <c r="AF2797" s="167"/>
      <c r="AG2797" s="168"/>
      <c r="AH2797" s="168"/>
      <c r="AI2797" s="5"/>
    </row>
    <row r="2798" spans="9:35" x14ac:dyDescent="0.2"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168"/>
      <c r="AF2798" s="167"/>
      <c r="AG2798" s="168"/>
      <c r="AH2798" s="168"/>
      <c r="AI2798" s="5"/>
    </row>
    <row r="2799" spans="9:35" x14ac:dyDescent="0.2"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168"/>
      <c r="AF2799" s="167"/>
      <c r="AG2799" s="168"/>
      <c r="AH2799" s="168"/>
      <c r="AI2799" s="5"/>
    </row>
    <row r="2800" spans="9:35" x14ac:dyDescent="0.2"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168"/>
      <c r="AF2800" s="167"/>
      <c r="AG2800" s="168"/>
      <c r="AH2800" s="168"/>
      <c r="AI2800" s="5"/>
    </row>
    <row r="2801" spans="9:35" x14ac:dyDescent="0.2"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168"/>
      <c r="AF2801" s="167"/>
      <c r="AG2801" s="168"/>
      <c r="AH2801" s="168"/>
      <c r="AI2801" s="5"/>
    </row>
    <row r="2802" spans="9:35" x14ac:dyDescent="0.2"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168"/>
      <c r="AF2802" s="167"/>
      <c r="AG2802" s="168"/>
      <c r="AH2802" s="168"/>
      <c r="AI2802" s="5"/>
    </row>
    <row r="2803" spans="9:35" x14ac:dyDescent="0.2"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168"/>
      <c r="AF2803" s="167"/>
      <c r="AG2803" s="168"/>
      <c r="AH2803" s="168"/>
      <c r="AI2803" s="5"/>
    </row>
    <row r="2804" spans="9:35" x14ac:dyDescent="0.2"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168"/>
      <c r="AF2804" s="167"/>
      <c r="AG2804" s="168"/>
      <c r="AH2804" s="168"/>
      <c r="AI2804" s="5"/>
    </row>
    <row r="2805" spans="9:35" x14ac:dyDescent="0.2"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168"/>
      <c r="AF2805" s="167"/>
      <c r="AG2805" s="168"/>
      <c r="AH2805" s="168"/>
      <c r="AI2805" s="5"/>
    </row>
    <row r="2806" spans="9:35" x14ac:dyDescent="0.2"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168"/>
      <c r="AF2806" s="167"/>
      <c r="AG2806" s="168"/>
      <c r="AH2806" s="168"/>
      <c r="AI2806" s="5"/>
    </row>
    <row r="2807" spans="9:35" x14ac:dyDescent="0.2"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168"/>
      <c r="AF2807" s="167"/>
      <c r="AG2807" s="168"/>
      <c r="AH2807" s="168"/>
      <c r="AI2807" s="5"/>
    </row>
    <row r="2808" spans="9:35" x14ac:dyDescent="0.2"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168"/>
      <c r="AF2808" s="167"/>
      <c r="AG2808" s="168"/>
      <c r="AH2808" s="168"/>
      <c r="AI2808" s="5"/>
    </row>
    <row r="2809" spans="9:35" x14ac:dyDescent="0.2"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168"/>
      <c r="AF2809" s="167"/>
      <c r="AG2809" s="168"/>
      <c r="AH2809" s="168"/>
      <c r="AI2809" s="5"/>
    </row>
    <row r="2810" spans="9:35" x14ac:dyDescent="0.2"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168"/>
      <c r="AF2810" s="167"/>
      <c r="AG2810" s="168"/>
      <c r="AH2810" s="168"/>
      <c r="AI2810" s="5"/>
    </row>
    <row r="2811" spans="9:35" x14ac:dyDescent="0.2"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168"/>
      <c r="AF2811" s="167"/>
      <c r="AG2811" s="168"/>
      <c r="AH2811" s="168"/>
      <c r="AI2811" s="5"/>
    </row>
    <row r="2812" spans="9:35" x14ac:dyDescent="0.2"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168"/>
      <c r="AF2812" s="167"/>
      <c r="AG2812" s="168"/>
      <c r="AH2812" s="168"/>
      <c r="AI2812" s="5"/>
    </row>
    <row r="2813" spans="9:35" x14ac:dyDescent="0.2"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168"/>
      <c r="AF2813" s="167"/>
      <c r="AG2813" s="168"/>
      <c r="AH2813" s="168"/>
      <c r="AI2813" s="5"/>
    </row>
    <row r="2814" spans="9:35" x14ac:dyDescent="0.2"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168"/>
      <c r="AF2814" s="167"/>
      <c r="AG2814" s="168"/>
      <c r="AH2814" s="168"/>
      <c r="AI2814" s="5"/>
    </row>
    <row r="2815" spans="9:35" x14ac:dyDescent="0.2"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168"/>
      <c r="AF2815" s="167"/>
      <c r="AG2815" s="168"/>
      <c r="AH2815" s="168"/>
      <c r="AI2815" s="5"/>
    </row>
    <row r="2816" spans="9:35" x14ac:dyDescent="0.2"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168"/>
      <c r="AF2816" s="167"/>
      <c r="AG2816" s="168"/>
      <c r="AH2816" s="168"/>
      <c r="AI2816" s="5"/>
    </row>
    <row r="2817" spans="9:35" x14ac:dyDescent="0.2"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168"/>
      <c r="AF2817" s="167"/>
      <c r="AG2817" s="168"/>
      <c r="AH2817" s="168"/>
      <c r="AI2817" s="5"/>
    </row>
    <row r="2818" spans="9:35" x14ac:dyDescent="0.2"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168"/>
      <c r="AF2818" s="167"/>
      <c r="AG2818" s="168"/>
      <c r="AH2818" s="168"/>
      <c r="AI2818" s="5"/>
    </row>
    <row r="2819" spans="9:35" x14ac:dyDescent="0.2"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168"/>
      <c r="AF2819" s="167"/>
      <c r="AG2819" s="168"/>
      <c r="AH2819" s="168"/>
      <c r="AI2819" s="5"/>
    </row>
    <row r="2820" spans="9:35" x14ac:dyDescent="0.2"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168"/>
      <c r="AF2820" s="167"/>
      <c r="AG2820" s="168"/>
      <c r="AH2820" s="168"/>
      <c r="AI2820" s="5"/>
    </row>
    <row r="2821" spans="9:35" x14ac:dyDescent="0.2"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168"/>
      <c r="AF2821" s="167"/>
      <c r="AG2821" s="168"/>
      <c r="AH2821" s="168"/>
      <c r="AI2821" s="5"/>
    </row>
    <row r="2822" spans="9:35" x14ac:dyDescent="0.2"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168"/>
      <c r="AF2822" s="167"/>
      <c r="AG2822" s="168"/>
      <c r="AH2822" s="168"/>
      <c r="AI2822" s="5"/>
    </row>
    <row r="2823" spans="9:35" x14ac:dyDescent="0.2"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168"/>
      <c r="AF2823" s="167"/>
      <c r="AG2823" s="168"/>
      <c r="AH2823" s="168"/>
      <c r="AI2823" s="5"/>
    </row>
    <row r="2824" spans="9:35" x14ac:dyDescent="0.2"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168"/>
      <c r="AF2824" s="167"/>
      <c r="AG2824" s="168"/>
      <c r="AH2824" s="168"/>
      <c r="AI2824" s="5"/>
    </row>
    <row r="2825" spans="9:35" x14ac:dyDescent="0.2"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168"/>
      <c r="AF2825" s="167"/>
      <c r="AG2825" s="168"/>
      <c r="AH2825" s="168"/>
      <c r="AI2825" s="5"/>
    </row>
    <row r="2826" spans="9:35" x14ac:dyDescent="0.2"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168"/>
      <c r="AF2826" s="167"/>
      <c r="AG2826" s="168"/>
      <c r="AH2826" s="168"/>
      <c r="AI2826" s="5"/>
    </row>
    <row r="2827" spans="9:35" x14ac:dyDescent="0.2"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168"/>
      <c r="AF2827" s="167"/>
      <c r="AG2827" s="168"/>
      <c r="AH2827" s="168"/>
      <c r="AI2827" s="5"/>
    </row>
    <row r="2828" spans="9:35" x14ac:dyDescent="0.2"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168"/>
      <c r="AF2828" s="167"/>
      <c r="AG2828" s="168"/>
      <c r="AH2828" s="168"/>
      <c r="AI2828" s="5"/>
    </row>
    <row r="2829" spans="9:35" x14ac:dyDescent="0.2"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168"/>
      <c r="AF2829" s="167"/>
      <c r="AG2829" s="168"/>
      <c r="AH2829" s="168"/>
      <c r="AI2829" s="5"/>
    </row>
    <row r="2830" spans="9:35" x14ac:dyDescent="0.2"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168"/>
      <c r="AF2830" s="167"/>
      <c r="AG2830" s="168"/>
      <c r="AH2830" s="168"/>
      <c r="AI2830" s="5"/>
    </row>
    <row r="2831" spans="9:35" x14ac:dyDescent="0.2"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168"/>
      <c r="AF2831" s="167"/>
      <c r="AG2831" s="168"/>
      <c r="AH2831" s="168"/>
      <c r="AI2831" s="5"/>
    </row>
    <row r="2832" spans="9:35" x14ac:dyDescent="0.2"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168"/>
      <c r="AF2832" s="167"/>
      <c r="AG2832" s="168"/>
      <c r="AH2832" s="168"/>
      <c r="AI2832" s="5"/>
    </row>
    <row r="2833" spans="9:35" x14ac:dyDescent="0.2"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168"/>
      <c r="AF2833" s="167"/>
      <c r="AG2833" s="168"/>
      <c r="AH2833" s="168"/>
      <c r="AI2833" s="5"/>
    </row>
    <row r="2834" spans="9:35" x14ac:dyDescent="0.2"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168"/>
      <c r="AF2834" s="167"/>
      <c r="AG2834" s="168"/>
      <c r="AH2834" s="168"/>
      <c r="AI2834" s="5"/>
    </row>
    <row r="2835" spans="9:35" x14ac:dyDescent="0.2"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168"/>
      <c r="AF2835" s="167"/>
      <c r="AG2835" s="168"/>
      <c r="AH2835" s="168"/>
      <c r="AI2835" s="5"/>
    </row>
    <row r="2836" spans="9:35" x14ac:dyDescent="0.2"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168"/>
      <c r="AF2836" s="167"/>
      <c r="AG2836" s="168"/>
      <c r="AH2836" s="168"/>
      <c r="AI2836" s="5"/>
    </row>
    <row r="2837" spans="9:35" x14ac:dyDescent="0.2"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168"/>
      <c r="AF2837" s="167"/>
      <c r="AG2837" s="168"/>
      <c r="AH2837" s="168"/>
      <c r="AI2837" s="5"/>
    </row>
    <row r="2838" spans="9:35" x14ac:dyDescent="0.2"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168"/>
      <c r="AF2838" s="167"/>
      <c r="AG2838" s="168"/>
      <c r="AH2838" s="168"/>
      <c r="AI2838" s="5"/>
    </row>
    <row r="2839" spans="9:35" x14ac:dyDescent="0.2"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168"/>
      <c r="AF2839" s="167"/>
      <c r="AG2839" s="168"/>
      <c r="AH2839" s="168"/>
      <c r="AI2839" s="5"/>
    </row>
    <row r="2840" spans="9:35" x14ac:dyDescent="0.2"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168"/>
      <c r="AF2840" s="167"/>
      <c r="AG2840" s="168"/>
      <c r="AH2840" s="168"/>
      <c r="AI2840" s="5"/>
    </row>
    <row r="2841" spans="9:35" x14ac:dyDescent="0.2"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168"/>
      <c r="AF2841" s="167"/>
      <c r="AG2841" s="168"/>
      <c r="AH2841" s="168"/>
      <c r="AI2841" s="5"/>
    </row>
    <row r="2842" spans="9:35" x14ac:dyDescent="0.2"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168"/>
      <c r="AF2842" s="167"/>
      <c r="AG2842" s="168"/>
      <c r="AH2842" s="168"/>
      <c r="AI2842" s="5"/>
    </row>
    <row r="2843" spans="9:35" x14ac:dyDescent="0.2"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168"/>
      <c r="AF2843" s="167"/>
      <c r="AG2843" s="168"/>
      <c r="AH2843" s="168"/>
      <c r="AI2843" s="5"/>
    </row>
    <row r="2844" spans="9:35" x14ac:dyDescent="0.2"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168"/>
      <c r="AF2844" s="167"/>
      <c r="AG2844" s="168"/>
      <c r="AH2844" s="168"/>
      <c r="AI2844" s="5"/>
    </row>
    <row r="2845" spans="9:35" x14ac:dyDescent="0.2"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168"/>
      <c r="AF2845" s="167"/>
      <c r="AG2845" s="168"/>
      <c r="AH2845" s="168"/>
      <c r="AI2845" s="5"/>
    </row>
    <row r="2846" spans="9:35" x14ac:dyDescent="0.2"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168"/>
      <c r="AF2846" s="167"/>
      <c r="AG2846" s="168"/>
      <c r="AH2846" s="168"/>
      <c r="AI2846" s="5"/>
    </row>
    <row r="2847" spans="9:35" x14ac:dyDescent="0.2"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168"/>
      <c r="AF2847" s="167"/>
      <c r="AG2847" s="168"/>
      <c r="AH2847" s="168"/>
      <c r="AI2847" s="5"/>
    </row>
    <row r="2848" spans="9:35" x14ac:dyDescent="0.2"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168"/>
      <c r="AF2848" s="167"/>
      <c r="AG2848" s="168"/>
      <c r="AH2848" s="168"/>
      <c r="AI2848" s="5"/>
    </row>
    <row r="2849" spans="9:35" x14ac:dyDescent="0.2"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168"/>
      <c r="AF2849" s="167"/>
      <c r="AG2849" s="168"/>
      <c r="AH2849" s="168"/>
      <c r="AI2849" s="5"/>
    </row>
    <row r="2850" spans="9:35" x14ac:dyDescent="0.2"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168"/>
      <c r="AF2850" s="167"/>
      <c r="AG2850" s="168"/>
      <c r="AH2850" s="168"/>
      <c r="AI2850" s="5"/>
    </row>
    <row r="2851" spans="9:35" x14ac:dyDescent="0.2"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168"/>
      <c r="AF2851" s="167"/>
      <c r="AG2851" s="168"/>
      <c r="AH2851" s="168"/>
      <c r="AI2851" s="5"/>
    </row>
    <row r="2852" spans="9:35" x14ac:dyDescent="0.2"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168"/>
      <c r="AF2852" s="167"/>
      <c r="AG2852" s="168"/>
      <c r="AH2852" s="168"/>
      <c r="AI2852" s="5"/>
    </row>
    <row r="2853" spans="9:35" x14ac:dyDescent="0.2"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168"/>
      <c r="AF2853" s="167"/>
      <c r="AG2853" s="168"/>
      <c r="AH2853" s="168"/>
      <c r="AI2853" s="5"/>
    </row>
    <row r="2854" spans="9:35" x14ac:dyDescent="0.2"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168"/>
      <c r="AF2854" s="167"/>
      <c r="AG2854" s="168"/>
      <c r="AH2854" s="168"/>
      <c r="AI2854" s="5"/>
    </row>
    <row r="2855" spans="9:35" x14ac:dyDescent="0.2"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168"/>
      <c r="AF2855" s="167"/>
      <c r="AG2855" s="168"/>
      <c r="AH2855" s="168"/>
      <c r="AI2855" s="5"/>
    </row>
    <row r="2856" spans="9:35" x14ac:dyDescent="0.2"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168"/>
      <c r="AF2856" s="167"/>
      <c r="AG2856" s="168"/>
      <c r="AH2856" s="168"/>
      <c r="AI2856" s="5"/>
    </row>
    <row r="2857" spans="9:35" x14ac:dyDescent="0.2"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168"/>
      <c r="AF2857" s="167"/>
      <c r="AG2857" s="168"/>
      <c r="AH2857" s="168"/>
      <c r="AI2857" s="5"/>
    </row>
    <row r="2858" spans="9:35" x14ac:dyDescent="0.2"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168"/>
      <c r="AF2858" s="167"/>
      <c r="AG2858" s="168"/>
      <c r="AH2858" s="168"/>
      <c r="AI2858" s="5"/>
    </row>
    <row r="2859" spans="9:35" x14ac:dyDescent="0.2"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168"/>
      <c r="AF2859" s="167"/>
      <c r="AG2859" s="168"/>
      <c r="AH2859" s="168"/>
      <c r="AI2859" s="5"/>
    </row>
    <row r="2860" spans="9:35" x14ac:dyDescent="0.2"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168"/>
      <c r="AF2860" s="167"/>
      <c r="AG2860" s="168"/>
      <c r="AH2860" s="168"/>
      <c r="AI2860" s="5"/>
    </row>
    <row r="2861" spans="9:35" x14ac:dyDescent="0.2"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168"/>
      <c r="AF2861" s="167"/>
      <c r="AG2861" s="168"/>
      <c r="AH2861" s="168"/>
      <c r="AI2861" s="5"/>
    </row>
    <row r="2862" spans="9:35" x14ac:dyDescent="0.2"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168"/>
      <c r="AF2862" s="167"/>
      <c r="AG2862" s="168"/>
      <c r="AH2862" s="168"/>
      <c r="AI2862" s="5"/>
    </row>
    <row r="2863" spans="9:35" x14ac:dyDescent="0.2"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168"/>
      <c r="AF2863" s="167"/>
      <c r="AG2863" s="168"/>
      <c r="AH2863" s="168"/>
      <c r="AI2863" s="5"/>
    </row>
    <row r="2864" spans="9:35" x14ac:dyDescent="0.2"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168"/>
      <c r="AF2864" s="167"/>
      <c r="AG2864" s="168"/>
      <c r="AH2864" s="168"/>
      <c r="AI2864" s="5"/>
    </row>
    <row r="2865" spans="9:35" x14ac:dyDescent="0.2"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168"/>
      <c r="AF2865" s="167"/>
      <c r="AG2865" s="168"/>
      <c r="AH2865" s="168"/>
      <c r="AI2865" s="5"/>
    </row>
    <row r="2866" spans="9:35" x14ac:dyDescent="0.2"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168"/>
      <c r="AF2866" s="167"/>
      <c r="AG2866" s="168"/>
      <c r="AH2866" s="168"/>
      <c r="AI2866" s="5"/>
    </row>
    <row r="2867" spans="9:35" x14ac:dyDescent="0.2"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168"/>
      <c r="AF2867" s="167"/>
      <c r="AG2867" s="168"/>
      <c r="AH2867" s="168"/>
      <c r="AI2867" s="5"/>
    </row>
    <row r="2868" spans="9:35" x14ac:dyDescent="0.2"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168"/>
      <c r="AF2868" s="167"/>
      <c r="AG2868" s="168"/>
      <c r="AH2868" s="168"/>
      <c r="AI2868" s="5"/>
    </row>
    <row r="2869" spans="9:35" x14ac:dyDescent="0.2"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168"/>
      <c r="AF2869" s="167"/>
      <c r="AG2869" s="168"/>
      <c r="AH2869" s="168"/>
      <c r="AI2869" s="5"/>
    </row>
    <row r="2870" spans="9:35" x14ac:dyDescent="0.2"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168"/>
      <c r="AF2870" s="167"/>
      <c r="AG2870" s="168"/>
      <c r="AH2870" s="168"/>
      <c r="AI2870" s="5"/>
    </row>
    <row r="2871" spans="9:35" x14ac:dyDescent="0.2"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168"/>
      <c r="AF2871" s="167"/>
      <c r="AG2871" s="168"/>
      <c r="AH2871" s="168"/>
      <c r="AI2871" s="5"/>
    </row>
    <row r="2872" spans="9:35" x14ac:dyDescent="0.2"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168"/>
      <c r="AF2872" s="167"/>
      <c r="AG2872" s="168"/>
      <c r="AH2872" s="168"/>
      <c r="AI2872" s="5"/>
    </row>
    <row r="2873" spans="9:35" x14ac:dyDescent="0.2"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168"/>
      <c r="AF2873" s="167"/>
      <c r="AG2873" s="168"/>
      <c r="AH2873" s="168"/>
      <c r="AI2873" s="5"/>
    </row>
    <row r="2874" spans="9:35" x14ac:dyDescent="0.2"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168"/>
      <c r="AF2874" s="167"/>
      <c r="AG2874" s="168"/>
      <c r="AH2874" s="168"/>
      <c r="AI2874" s="5"/>
    </row>
    <row r="2875" spans="9:35" x14ac:dyDescent="0.2"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168"/>
      <c r="AF2875" s="167"/>
      <c r="AG2875" s="168"/>
      <c r="AH2875" s="168"/>
      <c r="AI2875" s="5"/>
    </row>
    <row r="2876" spans="9:35" x14ac:dyDescent="0.2"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168"/>
      <c r="AF2876" s="167"/>
      <c r="AG2876" s="168"/>
      <c r="AH2876" s="168"/>
      <c r="AI2876" s="5"/>
    </row>
    <row r="2877" spans="9:35" x14ac:dyDescent="0.2"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168"/>
      <c r="AF2877" s="167"/>
      <c r="AG2877" s="168"/>
      <c r="AH2877" s="168"/>
      <c r="AI2877" s="5"/>
    </row>
    <row r="2878" spans="9:35" x14ac:dyDescent="0.2"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168"/>
      <c r="AF2878" s="167"/>
      <c r="AG2878" s="168"/>
      <c r="AH2878" s="168"/>
      <c r="AI2878" s="5"/>
    </row>
    <row r="2879" spans="9:35" x14ac:dyDescent="0.2"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168"/>
      <c r="AF2879" s="167"/>
      <c r="AG2879" s="168"/>
      <c r="AH2879" s="168"/>
      <c r="AI2879" s="5"/>
    </row>
    <row r="2880" spans="9:35" x14ac:dyDescent="0.2"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168"/>
      <c r="AF2880" s="167"/>
      <c r="AG2880" s="168"/>
      <c r="AH2880" s="168"/>
      <c r="AI2880" s="5"/>
    </row>
    <row r="2881" spans="9:35" x14ac:dyDescent="0.2"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168"/>
      <c r="AF2881" s="167"/>
      <c r="AG2881" s="168"/>
      <c r="AH2881" s="168"/>
      <c r="AI2881" s="5"/>
    </row>
    <row r="2882" spans="9:35" x14ac:dyDescent="0.2"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168"/>
      <c r="AF2882" s="167"/>
      <c r="AG2882" s="168"/>
      <c r="AH2882" s="168"/>
      <c r="AI2882" s="5"/>
    </row>
    <row r="2883" spans="9:35" x14ac:dyDescent="0.2"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168"/>
      <c r="AF2883" s="167"/>
      <c r="AG2883" s="168"/>
      <c r="AH2883" s="168"/>
      <c r="AI2883" s="5"/>
    </row>
    <row r="2884" spans="9:35" x14ac:dyDescent="0.2"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168"/>
      <c r="AF2884" s="167"/>
      <c r="AG2884" s="168"/>
      <c r="AH2884" s="168"/>
      <c r="AI2884" s="5"/>
    </row>
    <row r="2885" spans="9:35" x14ac:dyDescent="0.2"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168"/>
      <c r="AF2885" s="167"/>
      <c r="AG2885" s="168"/>
      <c r="AH2885" s="168"/>
      <c r="AI2885" s="5"/>
    </row>
    <row r="2886" spans="9:35" x14ac:dyDescent="0.2"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168"/>
      <c r="AF2886" s="167"/>
      <c r="AG2886" s="168"/>
      <c r="AH2886" s="168"/>
      <c r="AI2886" s="5"/>
    </row>
    <row r="2887" spans="9:35" x14ac:dyDescent="0.2"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168"/>
      <c r="AF2887" s="167"/>
      <c r="AG2887" s="168"/>
      <c r="AH2887" s="168"/>
      <c r="AI2887" s="5"/>
    </row>
    <row r="2888" spans="9:35" x14ac:dyDescent="0.2"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168"/>
      <c r="AF2888" s="167"/>
      <c r="AG2888" s="168"/>
      <c r="AH2888" s="168"/>
      <c r="AI2888" s="5"/>
    </row>
    <row r="2889" spans="9:35" x14ac:dyDescent="0.2"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168"/>
      <c r="AF2889" s="167"/>
      <c r="AG2889" s="168"/>
      <c r="AH2889" s="168"/>
      <c r="AI2889" s="5"/>
    </row>
    <row r="2890" spans="9:35" x14ac:dyDescent="0.2"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168"/>
      <c r="AF2890" s="167"/>
      <c r="AG2890" s="168"/>
      <c r="AH2890" s="168"/>
      <c r="AI2890" s="5"/>
    </row>
    <row r="2891" spans="9:35" x14ac:dyDescent="0.2"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168"/>
      <c r="AF2891" s="167"/>
      <c r="AG2891" s="168"/>
      <c r="AH2891" s="168"/>
      <c r="AI2891" s="5"/>
    </row>
    <row r="2892" spans="9:35" x14ac:dyDescent="0.2"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168"/>
      <c r="AF2892" s="167"/>
      <c r="AG2892" s="168"/>
      <c r="AH2892" s="168"/>
      <c r="AI2892" s="5"/>
    </row>
    <row r="2893" spans="9:35" x14ac:dyDescent="0.2"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168"/>
      <c r="AF2893" s="167"/>
      <c r="AG2893" s="168"/>
      <c r="AH2893" s="168"/>
      <c r="AI2893" s="5"/>
    </row>
    <row r="2894" spans="9:35" x14ac:dyDescent="0.2"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168"/>
      <c r="AF2894" s="167"/>
      <c r="AG2894" s="168"/>
      <c r="AH2894" s="168"/>
      <c r="AI2894" s="5"/>
    </row>
    <row r="2895" spans="9:35" x14ac:dyDescent="0.2"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168"/>
      <c r="AF2895" s="167"/>
      <c r="AG2895" s="168"/>
      <c r="AH2895" s="168"/>
      <c r="AI2895" s="5"/>
    </row>
    <row r="2896" spans="9:35" x14ac:dyDescent="0.2"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168"/>
      <c r="AF2896" s="167"/>
      <c r="AG2896" s="168"/>
      <c r="AH2896" s="168"/>
      <c r="AI2896" s="5"/>
    </row>
    <row r="2897" spans="9:35" x14ac:dyDescent="0.2"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168"/>
      <c r="AF2897" s="167"/>
      <c r="AG2897" s="168"/>
      <c r="AH2897" s="168"/>
      <c r="AI2897" s="5"/>
    </row>
    <row r="2898" spans="9:35" x14ac:dyDescent="0.2"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168"/>
      <c r="AF2898" s="167"/>
      <c r="AG2898" s="168"/>
      <c r="AH2898" s="168"/>
      <c r="AI2898" s="5"/>
    </row>
    <row r="2899" spans="9:35" x14ac:dyDescent="0.2"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168"/>
      <c r="AF2899" s="167"/>
      <c r="AG2899" s="168"/>
      <c r="AH2899" s="168"/>
      <c r="AI2899" s="5"/>
    </row>
    <row r="2900" spans="9:35" x14ac:dyDescent="0.2"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168"/>
      <c r="AF2900" s="167"/>
      <c r="AG2900" s="168"/>
      <c r="AH2900" s="168"/>
      <c r="AI2900" s="5"/>
    </row>
    <row r="2901" spans="9:35" x14ac:dyDescent="0.2"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168"/>
      <c r="AF2901" s="167"/>
      <c r="AG2901" s="168"/>
      <c r="AH2901" s="168"/>
      <c r="AI2901" s="5"/>
    </row>
    <row r="2902" spans="9:35" x14ac:dyDescent="0.2"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168"/>
      <c r="AF2902" s="167"/>
      <c r="AG2902" s="168"/>
      <c r="AH2902" s="168"/>
      <c r="AI2902" s="5"/>
    </row>
    <row r="2903" spans="9:35" x14ac:dyDescent="0.2"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168"/>
      <c r="AF2903" s="167"/>
      <c r="AG2903" s="168"/>
      <c r="AH2903" s="168"/>
      <c r="AI2903" s="5"/>
    </row>
    <row r="2904" spans="9:35" x14ac:dyDescent="0.2"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168"/>
      <c r="AF2904" s="167"/>
      <c r="AG2904" s="168"/>
      <c r="AH2904" s="168"/>
      <c r="AI2904" s="5"/>
    </row>
    <row r="2905" spans="9:35" x14ac:dyDescent="0.2"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168"/>
      <c r="AF2905" s="167"/>
      <c r="AG2905" s="168"/>
      <c r="AH2905" s="168"/>
      <c r="AI2905" s="5"/>
    </row>
    <row r="2906" spans="9:35" x14ac:dyDescent="0.2"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168"/>
      <c r="AF2906" s="167"/>
      <c r="AG2906" s="168"/>
      <c r="AH2906" s="168"/>
      <c r="AI2906" s="5"/>
    </row>
    <row r="2907" spans="9:35" x14ac:dyDescent="0.2"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168"/>
      <c r="AF2907" s="167"/>
      <c r="AG2907" s="168"/>
      <c r="AH2907" s="168"/>
      <c r="AI2907" s="5"/>
    </row>
    <row r="2908" spans="9:35" x14ac:dyDescent="0.2"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168"/>
      <c r="AF2908" s="167"/>
      <c r="AG2908" s="168"/>
      <c r="AH2908" s="168"/>
      <c r="AI2908" s="5"/>
    </row>
    <row r="2909" spans="9:35" x14ac:dyDescent="0.2"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168"/>
      <c r="AF2909" s="167"/>
      <c r="AG2909" s="168"/>
      <c r="AH2909" s="168"/>
      <c r="AI2909" s="5"/>
    </row>
    <row r="2910" spans="9:35" x14ac:dyDescent="0.2"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168"/>
      <c r="AF2910" s="167"/>
      <c r="AG2910" s="168"/>
      <c r="AH2910" s="168"/>
      <c r="AI2910" s="5"/>
    </row>
    <row r="2911" spans="9:35" x14ac:dyDescent="0.2"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168"/>
      <c r="AF2911" s="167"/>
      <c r="AG2911" s="168"/>
      <c r="AH2911" s="168"/>
      <c r="AI2911" s="5"/>
    </row>
    <row r="2912" spans="9:35" x14ac:dyDescent="0.2"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168"/>
      <c r="AF2912" s="167"/>
      <c r="AG2912" s="168"/>
      <c r="AH2912" s="168"/>
      <c r="AI2912" s="5"/>
    </row>
    <row r="2913" spans="9:35" x14ac:dyDescent="0.2"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168"/>
      <c r="AF2913" s="167"/>
      <c r="AG2913" s="168"/>
      <c r="AH2913" s="168"/>
      <c r="AI2913" s="5"/>
    </row>
    <row r="2914" spans="9:35" x14ac:dyDescent="0.2"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168"/>
      <c r="AF2914" s="167"/>
      <c r="AG2914" s="168"/>
      <c r="AH2914" s="168"/>
      <c r="AI2914" s="5"/>
    </row>
    <row r="2915" spans="9:35" x14ac:dyDescent="0.2"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168"/>
      <c r="AF2915" s="167"/>
      <c r="AG2915" s="168"/>
      <c r="AH2915" s="168"/>
      <c r="AI2915" s="5"/>
    </row>
    <row r="2916" spans="9:35" x14ac:dyDescent="0.2"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168"/>
      <c r="AF2916" s="167"/>
      <c r="AG2916" s="168"/>
      <c r="AH2916" s="168"/>
      <c r="AI2916" s="5"/>
    </row>
    <row r="2917" spans="9:35" x14ac:dyDescent="0.2"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168"/>
      <c r="AF2917" s="167"/>
      <c r="AG2917" s="168"/>
      <c r="AH2917" s="168"/>
      <c r="AI2917" s="5"/>
    </row>
    <row r="2918" spans="9:35" x14ac:dyDescent="0.2"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168"/>
      <c r="AF2918" s="167"/>
      <c r="AG2918" s="168"/>
      <c r="AH2918" s="168"/>
      <c r="AI2918" s="5"/>
    </row>
    <row r="2919" spans="9:35" x14ac:dyDescent="0.2"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168"/>
      <c r="AF2919" s="167"/>
      <c r="AG2919" s="168"/>
      <c r="AH2919" s="168"/>
      <c r="AI2919" s="5"/>
    </row>
    <row r="2920" spans="9:35" x14ac:dyDescent="0.2"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168"/>
      <c r="AF2920" s="167"/>
      <c r="AG2920" s="168"/>
      <c r="AH2920" s="168"/>
      <c r="AI2920" s="5"/>
    </row>
    <row r="2921" spans="9:35" x14ac:dyDescent="0.2"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168"/>
      <c r="AF2921" s="167"/>
      <c r="AG2921" s="168"/>
      <c r="AH2921" s="168"/>
      <c r="AI2921" s="5"/>
    </row>
    <row r="2922" spans="9:35" x14ac:dyDescent="0.2"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168"/>
      <c r="AF2922" s="167"/>
      <c r="AG2922" s="168"/>
      <c r="AH2922" s="168"/>
      <c r="AI2922" s="5"/>
    </row>
    <row r="2923" spans="9:35" x14ac:dyDescent="0.2"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168"/>
      <c r="AF2923" s="167"/>
      <c r="AG2923" s="168"/>
      <c r="AH2923" s="168"/>
      <c r="AI2923" s="5"/>
    </row>
    <row r="2924" spans="9:35" x14ac:dyDescent="0.2"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168"/>
      <c r="AF2924" s="167"/>
      <c r="AG2924" s="168"/>
      <c r="AH2924" s="168"/>
      <c r="AI2924" s="5"/>
    </row>
    <row r="2925" spans="9:35" x14ac:dyDescent="0.2"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168"/>
      <c r="AF2925" s="167"/>
      <c r="AG2925" s="168"/>
      <c r="AH2925" s="168"/>
      <c r="AI2925" s="5"/>
    </row>
    <row r="2926" spans="9:35" x14ac:dyDescent="0.2"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168"/>
      <c r="AF2926" s="167"/>
      <c r="AG2926" s="168"/>
      <c r="AH2926" s="168"/>
      <c r="AI2926" s="5"/>
    </row>
    <row r="2927" spans="9:35" x14ac:dyDescent="0.2"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168"/>
      <c r="AF2927" s="167"/>
      <c r="AG2927" s="168"/>
      <c r="AH2927" s="168"/>
      <c r="AI2927" s="5"/>
    </row>
    <row r="2928" spans="9:35" x14ac:dyDescent="0.2"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168"/>
      <c r="AF2928" s="167"/>
      <c r="AG2928" s="168"/>
      <c r="AH2928" s="168"/>
      <c r="AI2928" s="5"/>
    </row>
    <row r="2929" spans="9:35" x14ac:dyDescent="0.2"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168"/>
      <c r="AF2929" s="167"/>
      <c r="AG2929" s="168"/>
      <c r="AH2929" s="168"/>
      <c r="AI2929" s="5"/>
    </row>
    <row r="2930" spans="9:35" x14ac:dyDescent="0.2"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168"/>
      <c r="AF2930" s="167"/>
      <c r="AG2930" s="168"/>
      <c r="AH2930" s="168"/>
      <c r="AI2930" s="5"/>
    </row>
    <row r="2931" spans="9:35" x14ac:dyDescent="0.2"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168"/>
      <c r="AF2931" s="167"/>
      <c r="AG2931" s="168"/>
      <c r="AH2931" s="168"/>
      <c r="AI2931" s="5"/>
    </row>
    <row r="2932" spans="9:35" x14ac:dyDescent="0.2"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168"/>
      <c r="AF2932" s="167"/>
      <c r="AG2932" s="168"/>
      <c r="AH2932" s="168"/>
      <c r="AI2932" s="5"/>
    </row>
    <row r="2933" spans="9:35" x14ac:dyDescent="0.2"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168"/>
      <c r="AF2933" s="167"/>
      <c r="AG2933" s="168"/>
      <c r="AH2933" s="168"/>
      <c r="AI2933" s="5"/>
    </row>
    <row r="2934" spans="9:35" x14ac:dyDescent="0.2"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168"/>
      <c r="AF2934" s="167"/>
      <c r="AG2934" s="168"/>
      <c r="AH2934" s="168"/>
      <c r="AI2934" s="5"/>
    </row>
    <row r="2935" spans="9:35" x14ac:dyDescent="0.2"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168"/>
      <c r="AF2935" s="167"/>
      <c r="AG2935" s="168"/>
      <c r="AH2935" s="168"/>
      <c r="AI2935" s="5"/>
    </row>
    <row r="2936" spans="9:35" x14ac:dyDescent="0.2"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168"/>
      <c r="AF2936" s="167"/>
      <c r="AG2936" s="168"/>
      <c r="AH2936" s="168"/>
      <c r="AI2936" s="5"/>
    </row>
    <row r="2937" spans="9:35" x14ac:dyDescent="0.2"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168"/>
      <c r="AF2937" s="167"/>
      <c r="AG2937" s="168"/>
      <c r="AH2937" s="168"/>
      <c r="AI2937" s="5"/>
    </row>
    <row r="2938" spans="9:35" x14ac:dyDescent="0.2"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168"/>
      <c r="AF2938" s="167"/>
      <c r="AG2938" s="168"/>
      <c r="AH2938" s="168"/>
      <c r="AI2938" s="5"/>
    </row>
    <row r="2939" spans="9:35" x14ac:dyDescent="0.2"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168"/>
      <c r="AF2939" s="167"/>
      <c r="AG2939" s="168"/>
      <c r="AH2939" s="168"/>
      <c r="AI2939" s="5"/>
    </row>
    <row r="2940" spans="9:35" x14ac:dyDescent="0.2"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168"/>
      <c r="AF2940" s="167"/>
      <c r="AG2940" s="168"/>
      <c r="AH2940" s="168"/>
      <c r="AI2940" s="5"/>
    </row>
    <row r="2941" spans="9:35" x14ac:dyDescent="0.2"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168"/>
      <c r="AF2941" s="167"/>
      <c r="AG2941" s="168"/>
      <c r="AH2941" s="168"/>
      <c r="AI2941" s="5"/>
    </row>
    <row r="2942" spans="9:35" x14ac:dyDescent="0.2"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168"/>
      <c r="AF2942" s="167"/>
      <c r="AG2942" s="168"/>
      <c r="AH2942" s="168"/>
      <c r="AI2942" s="5"/>
    </row>
    <row r="2943" spans="9:35" x14ac:dyDescent="0.2"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168"/>
      <c r="AF2943" s="167"/>
      <c r="AG2943" s="168"/>
      <c r="AH2943" s="168"/>
      <c r="AI2943" s="5"/>
    </row>
    <row r="2944" spans="9:35" x14ac:dyDescent="0.2"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168"/>
      <c r="AF2944" s="167"/>
      <c r="AG2944" s="168"/>
      <c r="AH2944" s="168"/>
      <c r="AI2944" s="5"/>
    </row>
    <row r="2945" spans="9:35" x14ac:dyDescent="0.2"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168"/>
      <c r="AF2945" s="167"/>
      <c r="AG2945" s="168"/>
      <c r="AH2945" s="168"/>
      <c r="AI2945" s="5"/>
    </row>
    <row r="2946" spans="9:35" x14ac:dyDescent="0.2"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168"/>
      <c r="AF2946" s="167"/>
      <c r="AG2946" s="168"/>
      <c r="AH2946" s="168"/>
      <c r="AI2946" s="5"/>
    </row>
    <row r="2947" spans="9:35" x14ac:dyDescent="0.2"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168"/>
      <c r="AF2947" s="167"/>
      <c r="AG2947" s="168"/>
      <c r="AH2947" s="168"/>
      <c r="AI2947" s="5"/>
    </row>
    <row r="2948" spans="9:35" x14ac:dyDescent="0.2"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168"/>
      <c r="AF2948" s="167"/>
      <c r="AG2948" s="168"/>
      <c r="AH2948" s="168"/>
      <c r="AI2948" s="5"/>
    </row>
    <row r="2949" spans="9:35" x14ac:dyDescent="0.2"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168"/>
      <c r="AF2949" s="167"/>
      <c r="AG2949" s="168"/>
      <c r="AH2949" s="168"/>
      <c r="AI2949" s="5"/>
    </row>
    <row r="2950" spans="9:35" x14ac:dyDescent="0.2"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168"/>
      <c r="AF2950" s="167"/>
      <c r="AG2950" s="168"/>
      <c r="AH2950" s="168"/>
      <c r="AI2950" s="5"/>
    </row>
    <row r="2951" spans="9:35" x14ac:dyDescent="0.2"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168"/>
      <c r="AF2951" s="167"/>
      <c r="AG2951" s="168"/>
      <c r="AH2951" s="168"/>
      <c r="AI2951" s="5"/>
    </row>
    <row r="2952" spans="9:35" x14ac:dyDescent="0.2"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168"/>
      <c r="AF2952" s="167"/>
      <c r="AG2952" s="168"/>
      <c r="AH2952" s="168"/>
      <c r="AI2952" s="5"/>
    </row>
    <row r="2953" spans="9:35" x14ac:dyDescent="0.2"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168"/>
      <c r="AF2953" s="167"/>
      <c r="AG2953" s="168"/>
      <c r="AH2953" s="168"/>
      <c r="AI2953" s="5"/>
    </row>
    <row r="2954" spans="9:35" x14ac:dyDescent="0.2"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168"/>
      <c r="AF2954" s="167"/>
      <c r="AG2954" s="168"/>
      <c r="AH2954" s="168"/>
      <c r="AI2954" s="5"/>
    </row>
    <row r="2955" spans="9:35" x14ac:dyDescent="0.2"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168"/>
      <c r="AF2955" s="167"/>
      <c r="AG2955" s="168"/>
      <c r="AH2955" s="168"/>
      <c r="AI2955" s="5"/>
    </row>
    <row r="2956" spans="9:35" x14ac:dyDescent="0.2"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168"/>
      <c r="AF2956" s="167"/>
      <c r="AG2956" s="168"/>
      <c r="AH2956" s="168"/>
      <c r="AI2956" s="5"/>
    </row>
    <row r="2957" spans="9:35" x14ac:dyDescent="0.2"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168"/>
      <c r="AF2957" s="167"/>
      <c r="AG2957" s="168"/>
      <c r="AH2957" s="168"/>
      <c r="AI2957" s="5"/>
    </row>
    <row r="2958" spans="9:35" x14ac:dyDescent="0.2"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168"/>
      <c r="AF2958" s="167"/>
      <c r="AG2958" s="168"/>
      <c r="AH2958" s="168"/>
      <c r="AI2958" s="5"/>
    </row>
    <row r="2959" spans="9:35" x14ac:dyDescent="0.2"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168"/>
      <c r="AF2959" s="167"/>
      <c r="AG2959" s="168"/>
      <c r="AH2959" s="168"/>
      <c r="AI2959" s="5"/>
    </row>
    <row r="2960" spans="9:35" x14ac:dyDescent="0.2"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168"/>
      <c r="AF2960" s="167"/>
      <c r="AG2960" s="168"/>
      <c r="AH2960" s="168"/>
      <c r="AI2960" s="5"/>
    </row>
    <row r="2961" spans="9:35" x14ac:dyDescent="0.2"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168"/>
      <c r="AF2961" s="167"/>
      <c r="AG2961" s="168"/>
      <c r="AH2961" s="168"/>
      <c r="AI2961" s="5"/>
    </row>
    <row r="2962" spans="9:35" x14ac:dyDescent="0.2"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168"/>
      <c r="AF2962" s="167"/>
      <c r="AG2962" s="168"/>
      <c r="AH2962" s="168"/>
      <c r="AI2962" s="5"/>
    </row>
    <row r="2963" spans="9:35" x14ac:dyDescent="0.2"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168"/>
      <c r="AF2963" s="167"/>
      <c r="AG2963" s="168"/>
      <c r="AH2963" s="168"/>
      <c r="AI2963" s="5"/>
    </row>
    <row r="2964" spans="9:35" x14ac:dyDescent="0.2"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168"/>
      <c r="AF2964" s="167"/>
      <c r="AG2964" s="168"/>
      <c r="AH2964" s="168"/>
      <c r="AI2964" s="5"/>
    </row>
    <row r="2965" spans="9:35" x14ac:dyDescent="0.2"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168"/>
      <c r="AF2965" s="167"/>
      <c r="AG2965" s="168"/>
      <c r="AH2965" s="168"/>
      <c r="AI2965" s="5"/>
    </row>
    <row r="2966" spans="9:35" x14ac:dyDescent="0.2"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168"/>
      <c r="AF2966" s="167"/>
      <c r="AG2966" s="168"/>
      <c r="AH2966" s="168"/>
      <c r="AI2966" s="5"/>
    </row>
    <row r="2967" spans="9:35" x14ac:dyDescent="0.2"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168"/>
      <c r="AF2967" s="167"/>
      <c r="AG2967" s="168"/>
      <c r="AH2967" s="168"/>
      <c r="AI2967" s="5"/>
    </row>
    <row r="2968" spans="9:35" x14ac:dyDescent="0.2"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168"/>
      <c r="AF2968" s="167"/>
      <c r="AG2968" s="168"/>
      <c r="AH2968" s="168"/>
      <c r="AI2968" s="5"/>
    </row>
    <row r="2969" spans="9:35" x14ac:dyDescent="0.2"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168"/>
      <c r="AF2969" s="167"/>
      <c r="AG2969" s="168"/>
      <c r="AH2969" s="168"/>
      <c r="AI2969" s="5"/>
    </row>
    <row r="2970" spans="9:35" x14ac:dyDescent="0.2"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168"/>
      <c r="AF2970" s="167"/>
      <c r="AG2970" s="168"/>
      <c r="AH2970" s="168"/>
      <c r="AI2970" s="5"/>
    </row>
    <row r="2971" spans="9:35" x14ac:dyDescent="0.2"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168"/>
      <c r="AF2971" s="167"/>
      <c r="AG2971" s="168"/>
      <c r="AH2971" s="168"/>
      <c r="AI2971" s="5"/>
    </row>
    <row r="2972" spans="9:35" x14ac:dyDescent="0.2"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168"/>
      <c r="AF2972" s="167"/>
      <c r="AG2972" s="168"/>
      <c r="AH2972" s="168"/>
      <c r="AI2972" s="5"/>
    </row>
    <row r="2973" spans="9:35" x14ac:dyDescent="0.2"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168"/>
      <c r="AF2973" s="167"/>
      <c r="AG2973" s="168"/>
      <c r="AH2973" s="168"/>
      <c r="AI2973" s="5"/>
    </row>
    <row r="2974" spans="9:35" x14ac:dyDescent="0.2"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168"/>
      <c r="AF2974" s="167"/>
      <c r="AG2974" s="168"/>
      <c r="AH2974" s="168"/>
      <c r="AI2974" s="5"/>
    </row>
    <row r="2975" spans="9:35" x14ac:dyDescent="0.2"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168"/>
      <c r="AF2975" s="167"/>
      <c r="AG2975" s="168"/>
      <c r="AH2975" s="168"/>
      <c r="AI2975" s="5"/>
    </row>
    <row r="2976" spans="9:35" x14ac:dyDescent="0.2"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168"/>
      <c r="AF2976" s="167"/>
      <c r="AG2976" s="168"/>
      <c r="AH2976" s="168"/>
      <c r="AI2976" s="5"/>
    </row>
    <row r="2977" spans="9:35" x14ac:dyDescent="0.2"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168"/>
      <c r="AF2977" s="167"/>
      <c r="AG2977" s="168"/>
      <c r="AH2977" s="168"/>
      <c r="AI2977" s="5"/>
    </row>
    <row r="2978" spans="9:35" x14ac:dyDescent="0.2"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168"/>
      <c r="AF2978" s="167"/>
      <c r="AG2978" s="168"/>
      <c r="AH2978" s="168"/>
      <c r="AI2978" s="5"/>
    </row>
    <row r="2979" spans="9:35" x14ac:dyDescent="0.2"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168"/>
      <c r="AF2979" s="167"/>
      <c r="AG2979" s="168"/>
      <c r="AH2979" s="168"/>
      <c r="AI2979" s="5"/>
    </row>
    <row r="2980" spans="9:35" x14ac:dyDescent="0.2"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168"/>
      <c r="AF2980" s="167"/>
      <c r="AG2980" s="168"/>
      <c r="AH2980" s="168"/>
      <c r="AI2980" s="5"/>
    </row>
    <row r="2981" spans="9:35" x14ac:dyDescent="0.2"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168"/>
      <c r="AF2981" s="167"/>
      <c r="AG2981" s="168"/>
      <c r="AH2981" s="168"/>
      <c r="AI2981" s="5"/>
    </row>
    <row r="2982" spans="9:35" x14ac:dyDescent="0.2"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168"/>
      <c r="AF2982" s="167"/>
      <c r="AG2982" s="168"/>
      <c r="AH2982" s="168"/>
      <c r="AI2982" s="5"/>
    </row>
    <row r="2983" spans="9:35" x14ac:dyDescent="0.2"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168"/>
      <c r="AF2983" s="167"/>
      <c r="AG2983" s="168"/>
      <c r="AH2983" s="168"/>
      <c r="AI2983" s="5"/>
    </row>
    <row r="2984" spans="9:35" x14ac:dyDescent="0.2"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168"/>
      <c r="AF2984" s="167"/>
      <c r="AG2984" s="168"/>
      <c r="AH2984" s="168"/>
      <c r="AI2984" s="5"/>
    </row>
    <row r="2985" spans="9:35" x14ac:dyDescent="0.2"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168"/>
      <c r="AF2985" s="167"/>
      <c r="AG2985" s="168"/>
      <c r="AH2985" s="168"/>
      <c r="AI2985" s="5"/>
    </row>
    <row r="2986" spans="9:35" x14ac:dyDescent="0.2"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168"/>
      <c r="AF2986" s="167"/>
      <c r="AG2986" s="168"/>
      <c r="AH2986" s="168"/>
      <c r="AI2986" s="5"/>
    </row>
    <row r="2987" spans="9:35" x14ac:dyDescent="0.2"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168"/>
      <c r="AF2987" s="167"/>
      <c r="AG2987" s="168"/>
      <c r="AH2987" s="168"/>
      <c r="AI2987" s="5"/>
    </row>
    <row r="2988" spans="9:35" x14ac:dyDescent="0.2"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168"/>
      <c r="AF2988" s="167"/>
      <c r="AG2988" s="168"/>
      <c r="AH2988" s="168"/>
      <c r="AI2988" s="5"/>
    </row>
    <row r="2989" spans="9:35" x14ac:dyDescent="0.2"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168"/>
      <c r="AF2989" s="167"/>
      <c r="AG2989" s="168"/>
      <c r="AH2989" s="168"/>
      <c r="AI2989" s="5"/>
    </row>
    <row r="2990" spans="9:35" x14ac:dyDescent="0.2"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168"/>
      <c r="AF2990" s="167"/>
      <c r="AG2990" s="168"/>
      <c r="AH2990" s="168"/>
      <c r="AI2990" s="5"/>
    </row>
    <row r="2991" spans="9:35" x14ac:dyDescent="0.2"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168"/>
      <c r="AF2991" s="167"/>
      <c r="AG2991" s="168"/>
      <c r="AH2991" s="168"/>
      <c r="AI2991" s="5"/>
    </row>
    <row r="2992" spans="9:35" x14ac:dyDescent="0.2"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168"/>
      <c r="AF2992" s="167"/>
      <c r="AG2992" s="168"/>
      <c r="AH2992" s="168"/>
      <c r="AI2992" s="5"/>
    </row>
    <row r="2993" spans="9:35" x14ac:dyDescent="0.2"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168"/>
      <c r="AF2993" s="167"/>
      <c r="AG2993" s="168"/>
      <c r="AH2993" s="168"/>
      <c r="AI2993" s="5"/>
    </row>
    <row r="2994" spans="9:35" x14ac:dyDescent="0.2"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168"/>
      <c r="AF2994" s="167"/>
      <c r="AG2994" s="168"/>
      <c r="AH2994" s="168"/>
      <c r="AI2994" s="5"/>
    </row>
    <row r="2995" spans="9:35" x14ac:dyDescent="0.2"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168"/>
      <c r="AF2995" s="167"/>
      <c r="AG2995" s="168"/>
      <c r="AH2995" s="168"/>
      <c r="AI2995" s="5"/>
    </row>
    <row r="2996" spans="9:35" x14ac:dyDescent="0.2"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168"/>
      <c r="AF2996" s="167"/>
      <c r="AG2996" s="168"/>
      <c r="AH2996" s="168"/>
      <c r="AI2996" s="5"/>
    </row>
    <row r="2997" spans="9:35" x14ac:dyDescent="0.2"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168"/>
      <c r="AF2997" s="167"/>
      <c r="AG2997" s="168"/>
      <c r="AH2997" s="168"/>
      <c r="AI2997" s="5"/>
    </row>
    <row r="2998" spans="9:35" x14ac:dyDescent="0.2"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168"/>
      <c r="AF2998" s="167"/>
      <c r="AG2998" s="168"/>
      <c r="AH2998" s="168"/>
      <c r="AI2998" s="5"/>
    </row>
    <row r="2999" spans="9:35" x14ac:dyDescent="0.2"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168"/>
      <c r="AF2999" s="167"/>
      <c r="AG2999" s="168"/>
      <c r="AH2999" s="168"/>
      <c r="AI2999" s="5"/>
    </row>
    <row r="3000" spans="9:35" x14ac:dyDescent="0.2"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168"/>
      <c r="AF3000" s="167"/>
      <c r="AG3000" s="168"/>
      <c r="AH3000" s="168"/>
      <c r="AI3000" s="5"/>
    </row>
    <row r="3001" spans="9:35" x14ac:dyDescent="0.2"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168"/>
      <c r="AF3001" s="167"/>
      <c r="AG3001" s="168"/>
      <c r="AH3001" s="168"/>
      <c r="AI3001" s="5"/>
    </row>
    <row r="3002" spans="9:35" x14ac:dyDescent="0.2"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168"/>
      <c r="AF3002" s="167"/>
      <c r="AG3002" s="168"/>
      <c r="AH3002" s="168"/>
      <c r="AI3002" s="5"/>
    </row>
    <row r="3003" spans="9:35" x14ac:dyDescent="0.2"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168"/>
      <c r="AF3003" s="167"/>
      <c r="AG3003" s="168"/>
      <c r="AH3003" s="168"/>
      <c r="AI3003" s="5"/>
    </row>
    <row r="3004" spans="9:35" x14ac:dyDescent="0.2"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168"/>
      <c r="AF3004" s="167"/>
      <c r="AG3004" s="168"/>
      <c r="AH3004" s="168"/>
      <c r="AI3004" s="5"/>
    </row>
    <row r="3005" spans="9:35" x14ac:dyDescent="0.2"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168"/>
      <c r="AF3005" s="167"/>
      <c r="AG3005" s="168"/>
      <c r="AH3005" s="168"/>
      <c r="AI3005" s="5"/>
    </row>
    <row r="3006" spans="9:35" x14ac:dyDescent="0.2"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168"/>
      <c r="AF3006" s="167"/>
      <c r="AG3006" s="168"/>
      <c r="AH3006" s="168"/>
      <c r="AI3006" s="5"/>
    </row>
    <row r="3007" spans="9:35" x14ac:dyDescent="0.2"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168"/>
      <c r="AF3007" s="167"/>
      <c r="AG3007" s="168"/>
      <c r="AH3007" s="168"/>
      <c r="AI3007" s="5"/>
    </row>
    <row r="3008" spans="9:35" x14ac:dyDescent="0.2"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168"/>
      <c r="AF3008" s="167"/>
      <c r="AG3008" s="168"/>
      <c r="AH3008" s="168"/>
      <c r="AI3008" s="5"/>
    </row>
    <row r="3009" spans="9:35" x14ac:dyDescent="0.2"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168"/>
      <c r="AF3009" s="167"/>
      <c r="AG3009" s="168"/>
      <c r="AH3009" s="168"/>
      <c r="AI3009" s="5"/>
    </row>
    <row r="3010" spans="9:35" x14ac:dyDescent="0.2"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168"/>
      <c r="AF3010" s="167"/>
      <c r="AG3010" s="168"/>
      <c r="AH3010" s="168"/>
      <c r="AI3010" s="5"/>
    </row>
    <row r="3011" spans="9:35" x14ac:dyDescent="0.2"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168"/>
      <c r="AF3011" s="167"/>
      <c r="AG3011" s="168"/>
      <c r="AH3011" s="168"/>
      <c r="AI3011" s="5"/>
    </row>
    <row r="3012" spans="9:35" x14ac:dyDescent="0.2"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168"/>
      <c r="AF3012" s="167"/>
      <c r="AG3012" s="168"/>
      <c r="AH3012" s="168"/>
      <c r="AI3012" s="5"/>
    </row>
    <row r="3013" spans="9:35" x14ac:dyDescent="0.2"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168"/>
      <c r="AF3013" s="167"/>
      <c r="AG3013" s="168"/>
      <c r="AH3013" s="168"/>
      <c r="AI3013" s="5"/>
    </row>
    <row r="3014" spans="9:35" x14ac:dyDescent="0.2"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168"/>
      <c r="AF3014" s="167"/>
      <c r="AG3014" s="168"/>
      <c r="AH3014" s="168"/>
      <c r="AI3014" s="5"/>
    </row>
    <row r="3015" spans="9:35" x14ac:dyDescent="0.2"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168"/>
      <c r="AF3015" s="167"/>
      <c r="AG3015" s="168"/>
      <c r="AH3015" s="168"/>
      <c r="AI3015" s="5"/>
    </row>
    <row r="3016" spans="9:35" x14ac:dyDescent="0.2"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168"/>
      <c r="AF3016" s="167"/>
      <c r="AG3016" s="168"/>
      <c r="AH3016" s="168"/>
      <c r="AI3016" s="5"/>
    </row>
    <row r="3017" spans="9:35" x14ac:dyDescent="0.2"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168"/>
      <c r="AF3017" s="167"/>
      <c r="AG3017" s="168"/>
      <c r="AH3017" s="168"/>
      <c r="AI3017" s="5"/>
    </row>
    <row r="3018" spans="9:35" x14ac:dyDescent="0.2"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168"/>
      <c r="AF3018" s="167"/>
      <c r="AG3018" s="168"/>
      <c r="AH3018" s="168"/>
      <c r="AI3018" s="5"/>
    </row>
    <row r="3019" spans="9:35" x14ac:dyDescent="0.2"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168"/>
      <c r="AF3019" s="167"/>
      <c r="AG3019" s="168"/>
      <c r="AH3019" s="168"/>
      <c r="AI3019" s="5"/>
    </row>
    <row r="3020" spans="9:35" x14ac:dyDescent="0.2"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168"/>
      <c r="AF3020" s="167"/>
      <c r="AG3020" s="168"/>
      <c r="AH3020" s="168"/>
      <c r="AI3020" s="5"/>
    </row>
    <row r="3021" spans="9:35" x14ac:dyDescent="0.2"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168"/>
      <c r="AF3021" s="167"/>
      <c r="AG3021" s="168"/>
      <c r="AH3021" s="168"/>
      <c r="AI3021" s="5"/>
    </row>
    <row r="3022" spans="9:35" x14ac:dyDescent="0.2"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168"/>
      <c r="AF3022" s="167"/>
      <c r="AG3022" s="168"/>
      <c r="AH3022" s="168"/>
      <c r="AI3022" s="5"/>
    </row>
    <row r="3023" spans="9:35" x14ac:dyDescent="0.2"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168"/>
      <c r="AF3023" s="167"/>
      <c r="AG3023" s="168"/>
      <c r="AH3023" s="168"/>
      <c r="AI3023" s="5"/>
    </row>
    <row r="3024" spans="9:35" x14ac:dyDescent="0.2"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168"/>
      <c r="AF3024" s="167"/>
      <c r="AG3024" s="168"/>
      <c r="AH3024" s="168"/>
      <c r="AI3024" s="5"/>
    </row>
    <row r="3025" spans="9:35" x14ac:dyDescent="0.2"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168"/>
      <c r="AF3025" s="167"/>
      <c r="AG3025" s="168"/>
      <c r="AH3025" s="168"/>
      <c r="AI3025" s="5"/>
    </row>
    <row r="3026" spans="9:35" x14ac:dyDescent="0.2"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168"/>
      <c r="AF3026" s="167"/>
      <c r="AG3026" s="168"/>
      <c r="AH3026" s="168"/>
      <c r="AI3026" s="5"/>
    </row>
    <row r="3027" spans="9:35" x14ac:dyDescent="0.2"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168"/>
      <c r="AF3027" s="167"/>
      <c r="AG3027" s="168"/>
      <c r="AH3027" s="168"/>
      <c r="AI3027" s="5"/>
    </row>
    <row r="3028" spans="9:35" x14ac:dyDescent="0.2"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168"/>
      <c r="AF3028" s="167"/>
      <c r="AG3028" s="168"/>
      <c r="AH3028" s="168"/>
      <c r="AI3028" s="5"/>
    </row>
    <row r="3029" spans="9:35" x14ac:dyDescent="0.2"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168"/>
      <c r="AF3029" s="167"/>
      <c r="AG3029" s="168"/>
      <c r="AH3029" s="168"/>
      <c r="AI3029" s="5"/>
    </row>
    <row r="3030" spans="9:35" x14ac:dyDescent="0.2"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168"/>
      <c r="AF3030" s="167"/>
      <c r="AG3030" s="168"/>
      <c r="AH3030" s="168"/>
      <c r="AI3030" s="5"/>
    </row>
    <row r="3031" spans="9:35" x14ac:dyDescent="0.2"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168"/>
      <c r="AF3031" s="167"/>
      <c r="AG3031" s="168"/>
      <c r="AH3031" s="168"/>
      <c r="AI3031" s="5"/>
    </row>
    <row r="3032" spans="9:35" x14ac:dyDescent="0.2"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168"/>
      <c r="AF3032" s="167"/>
      <c r="AG3032" s="168"/>
      <c r="AH3032" s="168"/>
      <c r="AI3032" s="5"/>
    </row>
    <row r="3033" spans="9:35" x14ac:dyDescent="0.2"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168"/>
      <c r="AF3033" s="167"/>
      <c r="AG3033" s="168"/>
      <c r="AH3033" s="168"/>
      <c r="AI3033" s="5"/>
    </row>
    <row r="3034" spans="9:35" x14ac:dyDescent="0.2"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168"/>
      <c r="AF3034" s="167"/>
      <c r="AG3034" s="168"/>
      <c r="AH3034" s="168"/>
      <c r="AI3034" s="5"/>
    </row>
    <row r="3035" spans="9:35" x14ac:dyDescent="0.2"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168"/>
      <c r="AF3035" s="167"/>
      <c r="AG3035" s="168"/>
      <c r="AH3035" s="168"/>
      <c r="AI3035" s="5"/>
    </row>
    <row r="3036" spans="9:35" x14ac:dyDescent="0.2"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168"/>
      <c r="AF3036" s="167"/>
      <c r="AG3036" s="168"/>
      <c r="AH3036" s="168"/>
      <c r="AI3036" s="5"/>
    </row>
    <row r="3037" spans="9:35" x14ac:dyDescent="0.2"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168"/>
      <c r="AF3037" s="167"/>
      <c r="AG3037" s="168"/>
      <c r="AH3037" s="168"/>
      <c r="AI3037" s="5"/>
    </row>
    <row r="3038" spans="9:35" x14ac:dyDescent="0.2"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168"/>
      <c r="AF3038" s="167"/>
      <c r="AG3038" s="168"/>
      <c r="AH3038" s="168"/>
      <c r="AI3038" s="5"/>
    </row>
    <row r="3039" spans="9:35" x14ac:dyDescent="0.2"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168"/>
      <c r="AF3039" s="167"/>
      <c r="AG3039" s="168"/>
      <c r="AH3039" s="168"/>
      <c r="AI3039" s="5"/>
    </row>
    <row r="3040" spans="9:35" x14ac:dyDescent="0.2"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168"/>
      <c r="AF3040" s="167"/>
      <c r="AG3040" s="168"/>
      <c r="AH3040" s="168"/>
      <c r="AI3040" s="5"/>
    </row>
    <row r="3041" spans="9:35" x14ac:dyDescent="0.2"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168"/>
      <c r="AF3041" s="167"/>
      <c r="AG3041" s="168"/>
      <c r="AH3041" s="168"/>
      <c r="AI3041" s="5"/>
    </row>
    <row r="3042" spans="9:35" x14ac:dyDescent="0.2"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168"/>
      <c r="AF3042" s="167"/>
      <c r="AG3042" s="168"/>
      <c r="AH3042" s="168"/>
      <c r="AI3042" s="5"/>
    </row>
    <row r="3043" spans="9:35" x14ac:dyDescent="0.2"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168"/>
      <c r="AF3043" s="167"/>
      <c r="AG3043" s="168"/>
      <c r="AH3043" s="168"/>
      <c r="AI3043" s="5"/>
    </row>
    <row r="3044" spans="9:35" x14ac:dyDescent="0.2"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168"/>
      <c r="AF3044" s="167"/>
      <c r="AG3044" s="168"/>
      <c r="AH3044" s="168"/>
      <c r="AI3044" s="5"/>
    </row>
    <row r="3045" spans="9:35" x14ac:dyDescent="0.2"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168"/>
      <c r="AF3045" s="167"/>
      <c r="AG3045" s="168"/>
      <c r="AH3045" s="168"/>
      <c r="AI3045" s="5"/>
    </row>
    <row r="3046" spans="9:35" x14ac:dyDescent="0.2"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168"/>
      <c r="AF3046" s="167"/>
      <c r="AG3046" s="168"/>
      <c r="AH3046" s="168"/>
      <c r="AI3046" s="5"/>
    </row>
    <row r="3047" spans="9:35" x14ac:dyDescent="0.2"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168"/>
      <c r="AF3047" s="167"/>
      <c r="AG3047" s="168"/>
      <c r="AH3047" s="168"/>
      <c r="AI3047" s="5"/>
    </row>
    <row r="3048" spans="9:35" x14ac:dyDescent="0.2"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168"/>
      <c r="AF3048" s="167"/>
      <c r="AG3048" s="168"/>
      <c r="AH3048" s="168"/>
      <c r="AI3048" s="5"/>
    </row>
    <row r="3049" spans="9:35" x14ac:dyDescent="0.2"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168"/>
      <c r="AF3049" s="167"/>
      <c r="AG3049" s="168"/>
      <c r="AH3049" s="168"/>
      <c r="AI3049" s="5"/>
    </row>
    <row r="3050" spans="9:35" x14ac:dyDescent="0.2"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168"/>
      <c r="AF3050" s="167"/>
      <c r="AG3050" s="168"/>
      <c r="AH3050" s="168"/>
      <c r="AI3050" s="5"/>
    </row>
    <row r="3051" spans="9:35" x14ac:dyDescent="0.2"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168"/>
      <c r="AF3051" s="167"/>
      <c r="AG3051" s="168"/>
      <c r="AH3051" s="168"/>
      <c r="AI3051" s="5"/>
    </row>
    <row r="3052" spans="9:35" x14ac:dyDescent="0.2"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168"/>
      <c r="AF3052" s="167"/>
      <c r="AG3052" s="168"/>
      <c r="AH3052" s="168"/>
      <c r="AI3052" s="5"/>
    </row>
    <row r="3053" spans="9:35" x14ac:dyDescent="0.2"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168"/>
      <c r="AF3053" s="167"/>
      <c r="AG3053" s="168"/>
      <c r="AH3053" s="168"/>
      <c r="AI3053" s="5"/>
    </row>
    <row r="3054" spans="9:35" x14ac:dyDescent="0.2"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168"/>
      <c r="AF3054" s="167"/>
      <c r="AG3054" s="168"/>
      <c r="AH3054" s="168"/>
      <c r="AI3054" s="5"/>
    </row>
    <row r="3055" spans="9:35" x14ac:dyDescent="0.2"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168"/>
      <c r="AF3055" s="167"/>
      <c r="AG3055" s="168"/>
      <c r="AH3055" s="168"/>
      <c r="AI3055" s="5"/>
    </row>
    <row r="3056" spans="9:35" x14ac:dyDescent="0.2"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168"/>
      <c r="AF3056" s="167"/>
      <c r="AG3056" s="168"/>
      <c r="AH3056" s="168"/>
      <c r="AI3056" s="5"/>
    </row>
    <row r="3057" spans="9:35" x14ac:dyDescent="0.2"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168"/>
      <c r="AF3057" s="167"/>
      <c r="AG3057" s="168"/>
      <c r="AH3057" s="168"/>
      <c r="AI3057" s="5"/>
    </row>
    <row r="3058" spans="9:35" x14ac:dyDescent="0.2"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168"/>
      <c r="AF3058" s="167"/>
      <c r="AG3058" s="168"/>
      <c r="AH3058" s="168"/>
      <c r="AI3058" s="5"/>
    </row>
    <row r="3059" spans="9:35" x14ac:dyDescent="0.2"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168"/>
      <c r="AF3059" s="167"/>
      <c r="AG3059" s="168"/>
      <c r="AH3059" s="168"/>
      <c r="AI3059" s="5"/>
    </row>
    <row r="3060" spans="9:35" x14ac:dyDescent="0.2"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168"/>
      <c r="AF3060" s="167"/>
      <c r="AG3060" s="168"/>
      <c r="AH3060" s="168"/>
      <c r="AI3060" s="5"/>
    </row>
    <row r="3061" spans="9:35" x14ac:dyDescent="0.2"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168"/>
      <c r="AF3061" s="167"/>
      <c r="AG3061" s="168"/>
      <c r="AH3061" s="168"/>
      <c r="AI3061" s="5"/>
    </row>
    <row r="3062" spans="9:35" x14ac:dyDescent="0.2"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168"/>
      <c r="AF3062" s="167"/>
      <c r="AG3062" s="168"/>
      <c r="AH3062" s="168"/>
      <c r="AI3062" s="5"/>
    </row>
    <row r="3063" spans="9:35" x14ac:dyDescent="0.2"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168"/>
      <c r="AF3063" s="167"/>
      <c r="AG3063" s="168"/>
      <c r="AH3063" s="168"/>
      <c r="AI3063" s="5"/>
    </row>
    <row r="3064" spans="9:35" x14ac:dyDescent="0.2"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168"/>
      <c r="AF3064" s="167"/>
      <c r="AG3064" s="168"/>
      <c r="AH3064" s="168"/>
      <c r="AI3064" s="5"/>
    </row>
    <row r="3065" spans="9:35" x14ac:dyDescent="0.2"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168"/>
      <c r="AF3065" s="167"/>
      <c r="AG3065" s="168"/>
      <c r="AH3065" s="168"/>
      <c r="AI3065" s="5"/>
    </row>
    <row r="3066" spans="9:35" x14ac:dyDescent="0.2"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168"/>
      <c r="AF3066" s="167"/>
      <c r="AG3066" s="168"/>
      <c r="AH3066" s="168"/>
      <c r="AI3066" s="5"/>
    </row>
    <row r="3067" spans="9:35" x14ac:dyDescent="0.2"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168"/>
      <c r="AF3067" s="167"/>
      <c r="AG3067" s="168"/>
      <c r="AH3067" s="168"/>
      <c r="AI3067" s="5"/>
    </row>
    <row r="3068" spans="9:35" x14ac:dyDescent="0.2"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168"/>
      <c r="AF3068" s="167"/>
      <c r="AG3068" s="168"/>
      <c r="AH3068" s="168"/>
      <c r="AI3068" s="5"/>
    </row>
    <row r="3069" spans="9:35" x14ac:dyDescent="0.2"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168"/>
      <c r="AF3069" s="167"/>
      <c r="AG3069" s="168"/>
      <c r="AH3069" s="168"/>
      <c r="AI3069" s="5"/>
    </row>
    <row r="3070" spans="9:35" x14ac:dyDescent="0.2"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168"/>
      <c r="AF3070" s="167"/>
      <c r="AG3070" s="168"/>
      <c r="AH3070" s="168"/>
      <c r="AI3070" s="5"/>
    </row>
    <row r="3071" spans="9:35" x14ac:dyDescent="0.2"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168"/>
      <c r="AF3071" s="167"/>
      <c r="AG3071" s="168"/>
      <c r="AH3071" s="168"/>
      <c r="AI3071" s="5"/>
    </row>
    <row r="3072" spans="9:35" x14ac:dyDescent="0.2"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168"/>
      <c r="AF3072" s="167"/>
      <c r="AG3072" s="168"/>
      <c r="AH3072" s="168"/>
      <c r="AI3072" s="5"/>
    </row>
    <row r="3073" spans="9:35" x14ac:dyDescent="0.2"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168"/>
      <c r="AF3073" s="167"/>
      <c r="AG3073" s="168"/>
      <c r="AH3073" s="168"/>
      <c r="AI3073" s="5"/>
    </row>
    <row r="3074" spans="9:35" x14ac:dyDescent="0.2"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168"/>
      <c r="AF3074" s="167"/>
      <c r="AG3074" s="168"/>
      <c r="AH3074" s="168"/>
      <c r="AI3074" s="5"/>
    </row>
    <row r="3075" spans="9:35" x14ac:dyDescent="0.2"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168"/>
      <c r="AF3075" s="167"/>
      <c r="AG3075" s="168"/>
      <c r="AH3075" s="168"/>
      <c r="AI3075" s="5"/>
    </row>
    <row r="3076" spans="9:35" x14ac:dyDescent="0.2"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168"/>
      <c r="AF3076" s="167"/>
      <c r="AG3076" s="168"/>
      <c r="AH3076" s="168"/>
      <c r="AI3076" s="5"/>
    </row>
    <row r="3077" spans="9:35" x14ac:dyDescent="0.2"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168"/>
      <c r="AF3077" s="167"/>
      <c r="AG3077" s="168"/>
      <c r="AH3077" s="168"/>
      <c r="AI3077" s="5"/>
    </row>
    <row r="3078" spans="9:35" x14ac:dyDescent="0.2"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168"/>
      <c r="AF3078" s="167"/>
      <c r="AG3078" s="168"/>
      <c r="AH3078" s="168"/>
      <c r="AI3078" s="5"/>
    </row>
    <row r="3079" spans="9:35" x14ac:dyDescent="0.2"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168"/>
      <c r="AF3079" s="167"/>
      <c r="AG3079" s="168"/>
      <c r="AH3079" s="168"/>
      <c r="AI3079" s="5"/>
    </row>
    <row r="3080" spans="9:35" x14ac:dyDescent="0.2"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168"/>
      <c r="AF3080" s="167"/>
      <c r="AG3080" s="168"/>
      <c r="AH3080" s="168"/>
      <c r="AI3080" s="5"/>
    </row>
    <row r="3081" spans="9:35" x14ac:dyDescent="0.2"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168"/>
      <c r="AF3081" s="167"/>
      <c r="AG3081" s="168"/>
      <c r="AH3081" s="168"/>
      <c r="AI3081" s="5"/>
    </row>
    <row r="3082" spans="9:35" x14ac:dyDescent="0.2"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168"/>
      <c r="AF3082" s="167"/>
      <c r="AG3082" s="168"/>
      <c r="AH3082" s="168"/>
      <c r="AI3082" s="5"/>
    </row>
    <row r="3083" spans="9:35" x14ac:dyDescent="0.2"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168"/>
      <c r="AF3083" s="167"/>
      <c r="AG3083" s="168"/>
      <c r="AH3083" s="168"/>
      <c r="AI3083" s="5"/>
    </row>
    <row r="3084" spans="9:35" x14ac:dyDescent="0.2"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168"/>
      <c r="AF3084" s="167"/>
      <c r="AG3084" s="168"/>
      <c r="AH3084" s="168"/>
      <c r="AI3084" s="5"/>
    </row>
    <row r="3085" spans="9:35" x14ac:dyDescent="0.2"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168"/>
      <c r="AF3085" s="167"/>
      <c r="AG3085" s="168"/>
      <c r="AH3085" s="168"/>
      <c r="AI3085" s="5"/>
    </row>
    <row r="3086" spans="9:35" x14ac:dyDescent="0.2"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168"/>
      <c r="AF3086" s="167"/>
      <c r="AG3086" s="168"/>
      <c r="AH3086" s="168"/>
      <c r="AI3086" s="5"/>
    </row>
    <row r="3087" spans="9:35" x14ac:dyDescent="0.2"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168"/>
      <c r="AF3087" s="167"/>
      <c r="AG3087" s="168"/>
      <c r="AH3087" s="168"/>
      <c r="AI3087" s="5"/>
    </row>
    <row r="3088" spans="9:35" x14ac:dyDescent="0.2"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168"/>
      <c r="AF3088" s="167"/>
      <c r="AG3088" s="168"/>
      <c r="AH3088" s="168"/>
      <c r="AI3088" s="5"/>
    </row>
    <row r="3089" spans="9:35" x14ac:dyDescent="0.2"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168"/>
      <c r="AF3089" s="167"/>
      <c r="AG3089" s="168"/>
      <c r="AH3089" s="168"/>
      <c r="AI3089" s="5"/>
    </row>
    <row r="3090" spans="9:35" x14ac:dyDescent="0.2"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168"/>
      <c r="AF3090" s="167"/>
      <c r="AG3090" s="168"/>
      <c r="AH3090" s="168"/>
      <c r="AI3090" s="5"/>
    </row>
    <row r="3091" spans="9:35" x14ac:dyDescent="0.2"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168"/>
      <c r="AF3091" s="167"/>
      <c r="AG3091" s="168"/>
      <c r="AH3091" s="168"/>
      <c r="AI3091" s="5"/>
    </row>
    <row r="3092" spans="9:35" x14ac:dyDescent="0.2"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168"/>
      <c r="AF3092" s="167"/>
      <c r="AG3092" s="168"/>
      <c r="AH3092" s="168"/>
      <c r="AI3092" s="5"/>
    </row>
    <row r="3093" spans="9:35" x14ac:dyDescent="0.2"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168"/>
      <c r="AF3093" s="167"/>
      <c r="AG3093" s="168"/>
      <c r="AH3093" s="168"/>
      <c r="AI3093" s="5"/>
    </row>
    <row r="3094" spans="9:35" x14ac:dyDescent="0.2"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168"/>
      <c r="AF3094" s="167"/>
      <c r="AG3094" s="168"/>
      <c r="AH3094" s="168"/>
      <c r="AI3094" s="5"/>
    </row>
    <row r="3095" spans="9:35" x14ac:dyDescent="0.2"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168"/>
      <c r="AF3095" s="167"/>
      <c r="AG3095" s="168"/>
      <c r="AH3095" s="168"/>
      <c r="AI3095" s="5"/>
    </row>
    <row r="3096" spans="9:35" x14ac:dyDescent="0.2"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168"/>
      <c r="AF3096" s="167"/>
      <c r="AG3096" s="168"/>
      <c r="AH3096" s="168"/>
      <c r="AI3096" s="5"/>
    </row>
    <row r="3097" spans="9:35" x14ac:dyDescent="0.2"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168"/>
      <c r="AF3097" s="167"/>
      <c r="AG3097" s="168"/>
      <c r="AH3097" s="168"/>
      <c r="AI3097" s="5"/>
    </row>
    <row r="3098" spans="9:35" x14ac:dyDescent="0.2"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168"/>
      <c r="AF3098" s="167"/>
      <c r="AG3098" s="168"/>
      <c r="AH3098" s="168"/>
      <c r="AI3098" s="5"/>
    </row>
    <row r="3099" spans="9:35" x14ac:dyDescent="0.2"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168"/>
      <c r="AF3099" s="167"/>
      <c r="AG3099" s="168"/>
      <c r="AH3099" s="168"/>
      <c r="AI3099" s="5"/>
    </row>
    <row r="3100" spans="9:35" x14ac:dyDescent="0.2"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168"/>
      <c r="AF3100" s="167"/>
      <c r="AG3100" s="168"/>
      <c r="AH3100" s="168"/>
      <c r="AI3100" s="5"/>
    </row>
    <row r="3101" spans="9:35" x14ac:dyDescent="0.2"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168"/>
      <c r="AF3101" s="167"/>
      <c r="AG3101" s="168"/>
      <c r="AH3101" s="168"/>
      <c r="AI3101" s="5"/>
    </row>
    <row r="3102" spans="9:35" x14ac:dyDescent="0.2"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168"/>
      <c r="AF3102" s="167"/>
      <c r="AG3102" s="168"/>
      <c r="AH3102" s="168"/>
      <c r="AI3102" s="5"/>
    </row>
    <row r="3103" spans="9:35" x14ac:dyDescent="0.2"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168"/>
      <c r="AF3103" s="167"/>
      <c r="AG3103" s="168"/>
      <c r="AH3103" s="168"/>
      <c r="AI3103" s="5"/>
    </row>
    <row r="3104" spans="9:35" x14ac:dyDescent="0.2"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168"/>
      <c r="AF3104" s="167"/>
      <c r="AG3104" s="168"/>
      <c r="AH3104" s="168"/>
      <c r="AI3104" s="5"/>
    </row>
    <row r="3105" spans="9:35" x14ac:dyDescent="0.2"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168"/>
      <c r="AF3105" s="167"/>
      <c r="AG3105" s="168"/>
      <c r="AH3105" s="168"/>
      <c r="AI3105" s="5"/>
    </row>
    <row r="3106" spans="9:35" x14ac:dyDescent="0.2"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168"/>
      <c r="AF3106" s="167"/>
      <c r="AG3106" s="168"/>
      <c r="AH3106" s="168"/>
      <c r="AI3106" s="5"/>
    </row>
    <row r="3107" spans="9:35" x14ac:dyDescent="0.2"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168"/>
      <c r="AF3107" s="167"/>
      <c r="AG3107" s="168"/>
      <c r="AH3107" s="168"/>
      <c r="AI3107" s="5"/>
    </row>
    <row r="3108" spans="9:35" x14ac:dyDescent="0.2"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168"/>
      <c r="AF3108" s="167"/>
      <c r="AG3108" s="168"/>
      <c r="AH3108" s="168"/>
      <c r="AI3108" s="5"/>
    </row>
    <row r="3109" spans="9:35" x14ac:dyDescent="0.2"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168"/>
      <c r="AF3109" s="167"/>
      <c r="AG3109" s="168"/>
      <c r="AH3109" s="168"/>
      <c r="AI3109" s="5"/>
    </row>
    <row r="3110" spans="9:35" x14ac:dyDescent="0.2"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168"/>
      <c r="AF3110" s="167"/>
      <c r="AG3110" s="168"/>
      <c r="AH3110" s="168"/>
      <c r="AI3110" s="5"/>
    </row>
    <row r="3111" spans="9:35" x14ac:dyDescent="0.2"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168"/>
      <c r="AF3111" s="167"/>
      <c r="AG3111" s="168"/>
      <c r="AH3111" s="168"/>
      <c r="AI3111" s="5"/>
    </row>
    <row r="3112" spans="9:35" x14ac:dyDescent="0.2"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168"/>
      <c r="AF3112" s="167"/>
      <c r="AG3112" s="168"/>
      <c r="AH3112" s="168"/>
      <c r="AI3112" s="5"/>
    </row>
    <row r="3113" spans="9:35" x14ac:dyDescent="0.2"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168"/>
      <c r="AF3113" s="167"/>
      <c r="AG3113" s="168"/>
      <c r="AH3113" s="168"/>
      <c r="AI3113" s="5"/>
    </row>
    <row r="3114" spans="9:35" x14ac:dyDescent="0.2"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168"/>
      <c r="AF3114" s="167"/>
      <c r="AG3114" s="168"/>
      <c r="AH3114" s="168"/>
      <c r="AI3114" s="5"/>
    </row>
    <row r="3115" spans="9:35" x14ac:dyDescent="0.2"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168"/>
      <c r="AF3115" s="167"/>
      <c r="AG3115" s="168"/>
      <c r="AH3115" s="168"/>
      <c r="AI3115" s="5"/>
    </row>
    <row r="3116" spans="9:35" x14ac:dyDescent="0.2"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168"/>
      <c r="AF3116" s="167"/>
      <c r="AG3116" s="168"/>
      <c r="AH3116" s="168"/>
      <c r="AI3116" s="5"/>
    </row>
    <row r="3117" spans="9:35" x14ac:dyDescent="0.2"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168"/>
      <c r="AF3117" s="167"/>
      <c r="AG3117" s="168"/>
      <c r="AH3117" s="168"/>
      <c r="AI3117" s="5"/>
    </row>
    <row r="3118" spans="9:35" x14ac:dyDescent="0.2"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168"/>
      <c r="AF3118" s="167"/>
      <c r="AG3118" s="168"/>
      <c r="AH3118" s="168"/>
      <c r="AI3118" s="5"/>
    </row>
    <row r="3119" spans="9:35" x14ac:dyDescent="0.2"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168"/>
      <c r="AF3119" s="167"/>
      <c r="AG3119" s="168"/>
      <c r="AH3119" s="168"/>
      <c r="AI3119" s="5"/>
    </row>
    <row r="3120" spans="9:35" x14ac:dyDescent="0.2"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168"/>
      <c r="AF3120" s="167"/>
      <c r="AG3120" s="168"/>
      <c r="AH3120" s="168"/>
      <c r="AI3120" s="5"/>
    </row>
    <row r="3121" spans="9:35" x14ac:dyDescent="0.2"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168"/>
      <c r="AF3121" s="167"/>
      <c r="AG3121" s="168"/>
      <c r="AH3121" s="168"/>
      <c r="AI3121" s="5"/>
    </row>
    <row r="3122" spans="9:35" x14ac:dyDescent="0.2"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168"/>
      <c r="AF3122" s="167"/>
      <c r="AG3122" s="168"/>
      <c r="AH3122" s="168"/>
      <c r="AI3122" s="5"/>
    </row>
    <row r="3123" spans="9:35" x14ac:dyDescent="0.2"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168"/>
      <c r="AF3123" s="167"/>
      <c r="AG3123" s="168"/>
      <c r="AH3123" s="168"/>
      <c r="AI3123" s="5"/>
    </row>
    <row r="3124" spans="9:35" x14ac:dyDescent="0.2"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168"/>
      <c r="AF3124" s="167"/>
      <c r="AG3124" s="168"/>
      <c r="AH3124" s="168"/>
      <c r="AI3124" s="5"/>
    </row>
    <row r="3125" spans="9:35" x14ac:dyDescent="0.2"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168"/>
      <c r="AF3125" s="167"/>
      <c r="AG3125" s="168"/>
      <c r="AH3125" s="168"/>
      <c r="AI3125" s="5"/>
    </row>
    <row r="3126" spans="9:35" x14ac:dyDescent="0.2"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168"/>
      <c r="AF3126" s="167"/>
      <c r="AG3126" s="168"/>
      <c r="AH3126" s="168"/>
      <c r="AI3126" s="5"/>
    </row>
    <row r="3127" spans="9:35" x14ac:dyDescent="0.2"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168"/>
      <c r="AF3127" s="167"/>
      <c r="AG3127" s="168"/>
      <c r="AH3127" s="168"/>
      <c r="AI3127" s="5"/>
    </row>
    <row r="3128" spans="9:35" x14ac:dyDescent="0.2"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168"/>
      <c r="AF3128" s="167"/>
      <c r="AG3128" s="168"/>
      <c r="AH3128" s="168"/>
      <c r="AI3128" s="5"/>
    </row>
    <row r="3129" spans="9:35" x14ac:dyDescent="0.2"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168"/>
      <c r="AF3129" s="167"/>
      <c r="AG3129" s="168"/>
      <c r="AH3129" s="168"/>
      <c r="AI3129" s="5"/>
    </row>
    <row r="3130" spans="9:35" x14ac:dyDescent="0.2"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168"/>
      <c r="AF3130" s="167"/>
      <c r="AG3130" s="168"/>
      <c r="AH3130" s="168"/>
      <c r="AI3130" s="5"/>
    </row>
    <row r="3131" spans="9:35" x14ac:dyDescent="0.2"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168"/>
      <c r="AF3131" s="167"/>
      <c r="AG3131" s="168"/>
      <c r="AH3131" s="168"/>
      <c r="AI3131" s="5"/>
    </row>
    <row r="3132" spans="9:35" x14ac:dyDescent="0.2"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168"/>
      <c r="AF3132" s="167"/>
      <c r="AG3132" s="168"/>
      <c r="AH3132" s="168"/>
      <c r="AI3132" s="5"/>
    </row>
    <row r="3133" spans="9:35" x14ac:dyDescent="0.2"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168"/>
      <c r="AF3133" s="167"/>
      <c r="AG3133" s="168"/>
      <c r="AH3133" s="168"/>
      <c r="AI3133" s="5"/>
    </row>
    <row r="3134" spans="9:35" x14ac:dyDescent="0.2"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168"/>
      <c r="AF3134" s="167"/>
      <c r="AG3134" s="168"/>
      <c r="AH3134" s="168"/>
      <c r="AI3134" s="5"/>
    </row>
    <row r="3135" spans="9:35" x14ac:dyDescent="0.2"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168"/>
      <c r="AF3135" s="167"/>
      <c r="AG3135" s="168"/>
      <c r="AH3135" s="168"/>
      <c r="AI3135" s="5"/>
    </row>
    <row r="3136" spans="9:35" x14ac:dyDescent="0.2"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168"/>
      <c r="AF3136" s="167"/>
      <c r="AG3136" s="168"/>
      <c r="AH3136" s="168"/>
      <c r="AI3136" s="5"/>
    </row>
    <row r="3137" spans="9:35" x14ac:dyDescent="0.2"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168"/>
      <c r="AF3137" s="167"/>
      <c r="AG3137" s="168"/>
      <c r="AH3137" s="168"/>
      <c r="AI3137" s="5"/>
    </row>
    <row r="3138" spans="9:35" x14ac:dyDescent="0.2"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168"/>
      <c r="AF3138" s="167"/>
      <c r="AG3138" s="168"/>
      <c r="AH3138" s="168"/>
      <c r="AI3138" s="5"/>
    </row>
    <row r="3139" spans="9:35" x14ac:dyDescent="0.2"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168"/>
      <c r="AF3139" s="167"/>
      <c r="AG3139" s="168"/>
      <c r="AH3139" s="168"/>
      <c r="AI3139" s="5"/>
    </row>
    <row r="3140" spans="9:35" x14ac:dyDescent="0.2"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168"/>
      <c r="AF3140" s="167"/>
      <c r="AG3140" s="168"/>
      <c r="AH3140" s="168"/>
      <c r="AI3140" s="5"/>
    </row>
    <row r="3141" spans="9:35" x14ac:dyDescent="0.2"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168"/>
      <c r="AF3141" s="167"/>
      <c r="AG3141" s="168"/>
      <c r="AH3141" s="168"/>
      <c r="AI3141" s="5"/>
    </row>
    <row r="3142" spans="9:35" x14ac:dyDescent="0.2"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168"/>
      <c r="AF3142" s="167"/>
      <c r="AG3142" s="168"/>
      <c r="AH3142" s="168"/>
      <c r="AI3142" s="5"/>
    </row>
    <row r="3143" spans="9:35" x14ac:dyDescent="0.2"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168"/>
      <c r="AF3143" s="167"/>
      <c r="AG3143" s="168"/>
      <c r="AH3143" s="168"/>
      <c r="AI3143" s="5"/>
    </row>
    <row r="3144" spans="9:35" x14ac:dyDescent="0.2"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168"/>
      <c r="AF3144" s="167"/>
      <c r="AG3144" s="168"/>
      <c r="AH3144" s="168"/>
      <c r="AI3144" s="5"/>
    </row>
    <row r="3145" spans="9:35" x14ac:dyDescent="0.2"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168"/>
      <c r="AF3145" s="167"/>
      <c r="AG3145" s="168"/>
      <c r="AH3145" s="168"/>
      <c r="AI3145" s="5"/>
    </row>
    <row r="3146" spans="9:35" x14ac:dyDescent="0.2"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168"/>
      <c r="AF3146" s="167"/>
      <c r="AG3146" s="168"/>
      <c r="AH3146" s="168"/>
      <c r="AI3146" s="5"/>
    </row>
    <row r="3147" spans="9:35" x14ac:dyDescent="0.2"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168"/>
      <c r="AF3147" s="167"/>
      <c r="AG3147" s="168"/>
      <c r="AH3147" s="168"/>
      <c r="AI3147" s="5"/>
    </row>
    <row r="3148" spans="9:35" x14ac:dyDescent="0.2"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168"/>
      <c r="AF3148" s="167"/>
      <c r="AG3148" s="168"/>
      <c r="AH3148" s="168"/>
      <c r="AI3148" s="5"/>
    </row>
    <row r="3149" spans="9:35" x14ac:dyDescent="0.2"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168"/>
      <c r="AF3149" s="167"/>
      <c r="AG3149" s="168"/>
      <c r="AH3149" s="168"/>
      <c r="AI3149" s="5"/>
    </row>
    <row r="3150" spans="9:35" x14ac:dyDescent="0.2"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168"/>
      <c r="AF3150" s="167"/>
      <c r="AG3150" s="168"/>
      <c r="AH3150" s="168"/>
      <c r="AI3150" s="5"/>
    </row>
    <row r="3151" spans="9:35" x14ac:dyDescent="0.2"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168"/>
      <c r="AF3151" s="167"/>
      <c r="AG3151" s="168"/>
      <c r="AH3151" s="168"/>
      <c r="AI3151" s="5"/>
    </row>
    <row r="3152" spans="9:35" x14ac:dyDescent="0.2"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168"/>
      <c r="AF3152" s="167"/>
      <c r="AG3152" s="168"/>
      <c r="AH3152" s="168"/>
      <c r="AI3152" s="5"/>
    </row>
    <row r="3153" spans="9:35" x14ac:dyDescent="0.2"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168"/>
      <c r="AF3153" s="167"/>
      <c r="AG3153" s="168"/>
      <c r="AH3153" s="168"/>
      <c r="AI3153" s="5"/>
    </row>
    <row r="3154" spans="9:35" x14ac:dyDescent="0.2"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168"/>
      <c r="AF3154" s="167"/>
      <c r="AG3154" s="168"/>
      <c r="AH3154" s="168"/>
      <c r="AI3154" s="5"/>
    </row>
    <row r="3155" spans="9:35" x14ac:dyDescent="0.2"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168"/>
      <c r="AF3155" s="167"/>
      <c r="AG3155" s="168"/>
      <c r="AH3155" s="168"/>
      <c r="AI3155" s="5"/>
    </row>
    <row r="3156" spans="9:35" x14ac:dyDescent="0.2"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168"/>
      <c r="AF3156" s="167"/>
      <c r="AG3156" s="168"/>
      <c r="AH3156" s="168"/>
      <c r="AI3156" s="5"/>
    </row>
    <row r="3157" spans="9:35" x14ac:dyDescent="0.2"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168"/>
      <c r="AF3157" s="167"/>
      <c r="AG3157" s="168"/>
      <c r="AH3157" s="168"/>
      <c r="AI3157" s="5"/>
    </row>
    <row r="3158" spans="9:35" x14ac:dyDescent="0.2"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168"/>
      <c r="AF3158" s="167"/>
      <c r="AG3158" s="168"/>
      <c r="AH3158" s="168"/>
      <c r="AI3158" s="5"/>
    </row>
    <row r="3159" spans="9:35" x14ac:dyDescent="0.2"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168"/>
      <c r="AF3159" s="167"/>
      <c r="AG3159" s="168"/>
      <c r="AH3159" s="168"/>
      <c r="AI3159" s="5"/>
    </row>
    <row r="3160" spans="9:35" x14ac:dyDescent="0.2"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168"/>
      <c r="AF3160" s="167"/>
      <c r="AG3160" s="168"/>
      <c r="AH3160" s="168"/>
      <c r="AI3160" s="5"/>
    </row>
    <row r="3161" spans="9:35" x14ac:dyDescent="0.2"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168"/>
      <c r="AF3161" s="167"/>
      <c r="AG3161" s="168"/>
      <c r="AH3161" s="168"/>
      <c r="AI3161" s="5"/>
    </row>
    <row r="3162" spans="9:35" x14ac:dyDescent="0.2"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168"/>
      <c r="AF3162" s="167"/>
      <c r="AG3162" s="168"/>
      <c r="AH3162" s="168"/>
      <c r="AI3162" s="5"/>
    </row>
    <row r="3163" spans="9:35" x14ac:dyDescent="0.2"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168"/>
      <c r="AF3163" s="167"/>
      <c r="AG3163" s="168"/>
      <c r="AH3163" s="168"/>
      <c r="AI3163" s="5"/>
    </row>
    <row r="3164" spans="9:35" x14ac:dyDescent="0.2"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168"/>
      <c r="AF3164" s="167"/>
      <c r="AG3164" s="168"/>
      <c r="AH3164" s="168"/>
      <c r="AI3164" s="5"/>
    </row>
    <row r="3165" spans="9:35" x14ac:dyDescent="0.2"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168"/>
      <c r="AF3165" s="167"/>
      <c r="AG3165" s="168"/>
      <c r="AH3165" s="168"/>
      <c r="AI3165" s="5"/>
    </row>
    <row r="3166" spans="9:35" x14ac:dyDescent="0.2"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168"/>
      <c r="AF3166" s="167"/>
      <c r="AG3166" s="168"/>
      <c r="AH3166" s="168"/>
      <c r="AI3166" s="5"/>
    </row>
    <row r="3167" spans="9:35" x14ac:dyDescent="0.2"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168"/>
      <c r="AF3167" s="167"/>
      <c r="AG3167" s="168"/>
      <c r="AH3167" s="168"/>
      <c r="AI3167" s="5"/>
    </row>
    <row r="3168" spans="9:35" x14ac:dyDescent="0.2"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168"/>
      <c r="AF3168" s="167"/>
      <c r="AG3168" s="168"/>
      <c r="AH3168" s="168"/>
      <c r="AI3168" s="5"/>
    </row>
    <row r="3169" spans="9:35" x14ac:dyDescent="0.2"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168"/>
      <c r="AF3169" s="167"/>
      <c r="AG3169" s="168"/>
      <c r="AH3169" s="168"/>
      <c r="AI3169" s="5"/>
    </row>
    <row r="3170" spans="9:35" x14ac:dyDescent="0.2"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168"/>
      <c r="AF3170" s="167"/>
      <c r="AG3170" s="168"/>
      <c r="AH3170" s="168"/>
      <c r="AI3170" s="5"/>
    </row>
    <row r="3171" spans="9:35" x14ac:dyDescent="0.2"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168"/>
      <c r="AF3171" s="167"/>
      <c r="AG3171" s="168"/>
      <c r="AH3171" s="168"/>
      <c r="AI3171" s="5"/>
    </row>
    <row r="3172" spans="9:35" x14ac:dyDescent="0.2"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168"/>
      <c r="AF3172" s="167"/>
      <c r="AG3172" s="168"/>
      <c r="AH3172" s="168"/>
      <c r="AI3172" s="5"/>
    </row>
    <row r="3173" spans="9:35" x14ac:dyDescent="0.2"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168"/>
      <c r="AF3173" s="167"/>
      <c r="AG3173" s="168"/>
      <c r="AH3173" s="168"/>
      <c r="AI3173" s="5"/>
    </row>
    <row r="3174" spans="9:35" x14ac:dyDescent="0.2"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168"/>
      <c r="AF3174" s="167"/>
      <c r="AG3174" s="168"/>
      <c r="AH3174" s="168"/>
      <c r="AI3174" s="5"/>
    </row>
    <row r="3175" spans="9:35" x14ac:dyDescent="0.2"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168"/>
      <c r="AF3175" s="167"/>
      <c r="AG3175" s="168"/>
      <c r="AH3175" s="168"/>
      <c r="AI3175" s="5"/>
    </row>
    <row r="3176" spans="9:35" x14ac:dyDescent="0.2"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168"/>
      <c r="AF3176" s="167"/>
      <c r="AG3176" s="168"/>
      <c r="AH3176" s="168"/>
      <c r="AI3176" s="5"/>
    </row>
    <row r="3177" spans="9:35" x14ac:dyDescent="0.2"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168"/>
      <c r="AF3177" s="167"/>
      <c r="AG3177" s="168"/>
      <c r="AH3177" s="168"/>
      <c r="AI3177" s="5"/>
    </row>
    <row r="3178" spans="9:35" x14ac:dyDescent="0.2"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168"/>
      <c r="AF3178" s="167"/>
      <c r="AG3178" s="168"/>
      <c r="AH3178" s="168"/>
      <c r="AI3178" s="5"/>
    </row>
    <row r="3179" spans="9:35" x14ac:dyDescent="0.2"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168"/>
      <c r="AF3179" s="167"/>
      <c r="AG3179" s="168"/>
      <c r="AH3179" s="168"/>
      <c r="AI3179" s="5"/>
    </row>
    <row r="3180" spans="9:35" x14ac:dyDescent="0.2"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168"/>
      <c r="AF3180" s="167"/>
      <c r="AG3180" s="168"/>
      <c r="AH3180" s="168"/>
      <c r="AI3180" s="5"/>
    </row>
    <row r="3181" spans="9:35" x14ac:dyDescent="0.2"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168"/>
      <c r="AF3181" s="167"/>
      <c r="AG3181" s="168"/>
      <c r="AH3181" s="168"/>
      <c r="AI3181" s="5"/>
    </row>
    <row r="3182" spans="9:35" x14ac:dyDescent="0.2"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168"/>
      <c r="AF3182" s="167"/>
      <c r="AG3182" s="168"/>
      <c r="AH3182" s="168"/>
      <c r="AI3182" s="5"/>
    </row>
    <row r="3183" spans="9:35" x14ac:dyDescent="0.2"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168"/>
      <c r="AF3183" s="167"/>
      <c r="AG3183" s="168"/>
      <c r="AH3183" s="168"/>
      <c r="AI3183" s="5"/>
    </row>
    <row r="3184" spans="9:35" x14ac:dyDescent="0.2"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168"/>
      <c r="AF3184" s="167"/>
      <c r="AG3184" s="168"/>
      <c r="AH3184" s="168"/>
      <c r="AI3184" s="5"/>
    </row>
    <row r="3185" spans="9:35" x14ac:dyDescent="0.2"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168"/>
      <c r="AF3185" s="167"/>
      <c r="AG3185" s="168"/>
      <c r="AH3185" s="168"/>
      <c r="AI3185" s="5"/>
    </row>
    <row r="3186" spans="9:35" x14ac:dyDescent="0.2"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168"/>
      <c r="AF3186" s="167"/>
      <c r="AG3186" s="168"/>
      <c r="AH3186" s="168"/>
      <c r="AI3186" s="5"/>
    </row>
    <row r="3187" spans="9:35" x14ac:dyDescent="0.2"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168"/>
      <c r="AF3187" s="167"/>
      <c r="AG3187" s="168"/>
      <c r="AH3187" s="168"/>
      <c r="AI3187" s="5"/>
    </row>
    <row r="3188" spans="9:35" x14ac:dyDescent="0.2"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168"/>
      <c r="AF3188" s="167"/>
      <c r="AG3188" s="168"/>
      <c r="AH3188" s="168"/>
      <c r="AI3188" s="5"/>
    </row>
    <row r="3189" spans="9:35" x14ac:dyDescent="0.2"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168"/>
      <c r="AF3189" s="167"/>
      <c r="AG3189" s="168"/>
      <c r="AH3189" s="168"/>
      <c r="AI3189" s="5"/>
    </row>
    <row r="3190" spans="9:35" x14ac:dyDescent="0.2"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168"/>
      <c r="AF3190" s="167"/>
      <c r="AG3190" s="168"/>
      <c r="AH3190" s="168"/>
      <c r="AI3190" s="5"/>
    </row>
    <row r="3191" spans="9:35" x14ac:dyDescent="0.2"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168"/>
      <c r="AF3191" s="167"/>
      <c r="AG3191" s="168"/>
      <c r="AH3191" s="168"/>
      <c r="AI3191" s="5"/>
    </row>
    <row r="3192" spans="9:35" x14ac:dyDescent="0.2"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168"/>
      <c r="AF3192" s="167"/>
      <c r="AG3192" s="168"/>
      <c r="AH3192" s="168"/>
      <c r="AI3192" s="5"/>
    </row>
    <row r="3193" spans="9:35" x14ac:dyDescent="0.2"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168"/>
      <c r="AF3193" s="167"/>
      <c r="AG3193" s="168"/>
      <c r="AH3193" s="168"/>
      <c r="AI3193" s="5"/>
    </row>
    <row r="3194" spans="9:35" x14ac:dyDescent="0.2"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168"/>
      <c r="AF3194" s="167"/>
      <c r="AG3194" s="168"/>
      <c r="AH3194" s="168"/>
      <c r="AI3194" s="5"/>
    </row>
    <row r="3195" spans="9:35" x14ac:dyDescent="0.2"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168"/>
      <c r="AF3195" s="167"/>
      <c r="AG3195" s="168"/>
      <c r="AH3195" s="168"/>
      <c r="AI3195" s="5"/>
    </row>
    <row r="3196" spans="9:35" x14ac:dyDescent="0.2"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168"/>
      <c r="AF3196" s="167"/>
      <c r="AG3196" s="168"/>
      <c r="AH3196" s="168"/>
      <c r="AI3196" s="5"/>
    </row>
    <row r="3197" spans="9:35" x14ac:dyDescent="0.2"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168"/>
      <c r="AF3197" s="167"/>
      <c r="AG3197" s="168"/>
      <c r="AH3197" s="168"/>
      <c r="AI3197" s="5"/>
    </row>
    <row r="3198" spans="9:35" x14ac:dyDescent="0.2"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168"/>
      <c r="AF3198" s="167"/>
      <c r="AG3198" s="168"/>
      <c r="AH3198" s="168"/>
      <c r="AI3198" s="5"/>
    </row>
    <row r="3199" spans="9:35" x14ac:dyDescent="0.2"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168"/>
      <c r="AF3199" s="167"/>
      <c r="AG3199" s="168"/>
      <c r="AH3199" s="168"/>
      <c r="AI3199" s="5"/>
    </row>
    <row r="3200" spans="9:35" x14ac:dyDescent="0.2"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168"/>
      <c r="AF3200" s="167"/>
      <c r="AG3200" s="168"/>
      <c r="AH3200" s="168"/>
      <c r="AI3200" s="5"/>
    </row>
    <row r="3201" spans="9:35" x14ac:dyDescent="0.2"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168"/>
      <c r="AF3201" s="167"/>
      <c r="AG3201" s="168"/>
      <c r="AH3201" s="168"/>
      <c r="AI3201" s="5"/>
    </row>
    <row r="3202" spans="9:35" x14ac:dyDescent="0.2"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168"/>
      <c r="AF3202" s="167"/>
      <c r="AG3202" s="168"/>
      <c r="AH3202" s="168"/>
      <c r="AI3202" s="5"/>
    </row>
    <row r="3203" spans="9:35" x14ac:dyDescent="0.2"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168"/>
      <c r="AF3203" s="167"/>
      <c r="AG3203" s="168"/>
      <c r="AH3203" s="168"/>
      <c r="AI3203" s="5"/>
    </row>
    <row r="3204" spans="9:35" x14ac:dyDescent="0.2"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168"/>
      <c r="AF3204" s="167"/>
      <c r="AG3204" s="168"/>
      <c r="AH3204" s="168"/>
      <c r="AI3204" s="5"/>
    </row>
    <row r="3205" spans="9:35" x14ac:dyDescent="0.2"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168"/>
      <c r="AF3205" s="167"/>
      <c r="AG3205" s="168"/>
      <c r="AH3205" s="168"/>
      <c r="AI3205" s="5"/>
    </row>
    <row r="3206" spans="9:35" x14ac:dyDescent="0.2"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168"/>
      <c r="AF3206" s="167"/>
      <c r="AG3206" s="168"/>
      <c r="AH3206" s="168"/>
      <c r="AI3206" s="5"/>
    </row>
    <row r="3207" spans="9:35" x14ac:dyDescent="0.2"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168"/>
      <c r="AF3207" s="167"/>
      <c r="AG3207" s="168"/>
      <c r="AH3207" s="168"/>
      <c r="AI3207" s="5"/>
    </row>
    <row r="3208" spans="9:35" x14ac:dyDescent="0.2"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168"/>
      <c r="AF3208" s="167"/>
      <c r="AG3208" s="168"/>
      <c r="AH3208" s="168"/>
      <c r="AI3208" s="5"/>
    </row>
    <row r="3209" spans="9:35" x14ac:dyDescent="0.2"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168"/>
      <c r="AF3209" s="167"/>
      <c r="AG3209" s="168"/>
      <c r="AH3209" s="168"/>
      <c r="AI3209" s="5"/>
    </row>
    <row r="3210" spans="9:35" x14ac:dyDescent="0.2"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168"/>
      <c r="AF3210" s="167"/>
      <c r="AG3210" s="168"/>
      <c r="AH3210" s="168"/>
      <c r="AI3210" s="5"/>
    </row>
    <row r="3211" spans="9:35" x14ac:dyDescent="0.2"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168"/>
      <c r="AF3211" s="167"/>
      <c r="AG3211" s="168"/>
      <c r="AH3211" s="168"/>
      <c r="AI3211" s="5"/>
    </row>
    <row r="3212" spans="9:35" x14ac:dyDescent="0.2"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168"/>
      <c r="AF3212" s="167"/>
      <c r="AG3212" s="168"/>
      <c r="AH3212" s="168"/>
      <c r="AI3212" s="5"/>
    </row>
    <row r="3213" spans="9:35" x14ac:dyDescent="0.2"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168"/>
      <c r="AF3213" s="167"/>
      <c r="AG3213" s="168"/>
      <c r="AH3213" s="168"/>
      <c r="AI3213" s="5"/>
    </row>
    <row r="3214" spans="9:35" x14ac:dyDescent="0.2"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168"/>
      <c r="AF3214" s="167"/>
      <c r="AG3214" s="168"/>
      <c r="AH3214" s="168"/>
      <c r="AI3214" s="5"/>
    </row>
    <row r="3215" spans="9:35" x14ac:dyDescent="0.2"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168"/>
      <c r="AF3215" s="167"/>
      <c r="AG3215" s="168"/>
      <c r="AH3215" s="168"/>
      <c r="AI3215" s="5"/>
    </row>
    <row r="3216" spans="9:35" x14ac:dyDescent="0.2"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168"/>
      <c r="AF3216" s="167"/>
      <c r="AG3216" s="168"/>
      <c r="AH3216" s="168"/>
      <c r="AI3216" s="5"/>
    </row>
    <row r="3217" spans="9:35" x14ac:dyDescent="0.2"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168"/>
      <c r="AF3217" s="167"/>
      <c r="AG3217" s="168"/>
      <c r="AH3217" s="168"/>
      <c r="AI3217" s="5"/>
    </row>
    <row r="3218" spans="9:35" x14ac:dyDescent="0.2"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168"/>
      <c r="AF3218" s="167"/>
      <c r="AG3218" s="168"/>
      <c r="AH3218" s="168"/>
      <c r="AI3218" s="5"/>
    </row>
    <row r="3219" spans="9:35" x14ac:dyDescent="0.2"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168"/>
      <c r="AF3219" s="167"/>
      <c r="AG3219" s="168"/>
      <c r="AH3219" s="168"/>
      <c r="AI3219" s="5"/>
    </row>
    <row r="3220" spans="9:35" x14ac:dyDescent="0.2"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168"/>
      <c r="AF3220" s="167"/>
      <c r="AG3220" s="168"/>
      <c r="AH3220" s="168"/>
      <c r="AI3220" s="5"/>
    </row>
    <row r="3221" spans="9:35" x14ac:dyDescent="0.2"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168"/>
      <c r="AF3221" s="167"/>
      <c r="AG3221" s="168"/>
      <c r="AH3221" s="168"/>
      <c r="AI3221" s="5"/>
    </row>
    <row r="3222" spans="9:35" x14ac:dyDescent="0.2"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168"/>
      <c r="AF3222" s="167"/>
      <c r="AG3222" s="168"/>
      <c r="AH3222" s="168"/>
      <c r="AI3222" s="5"/>
    </row>
    <row r="3223" spans="9:35" x14ac:dyDescent="0.2"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168"/>
      <c r="AF3223" s="167"/>
      <c r="AG3223" s="168"/>
      <c r="AH3223" s="168"/>
      <c r="AI3223" s="5"/>
    </row>
    <row r="3224" spans="9:35" x14ac:dyDescent="0.2"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168"/>
      <c r="AF3224" s="167"/>
      <c r="AG3224" s="168"/>
      <c r="AH3224" s="168"/>
      <c r="AI3224" s="5"/>
    </row>
    <row r="3225" spans="9:35" x14ac:dyDescent="0.2"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168"/>
      <c r="AF3225" s="167"/>
      <c r="AG3225" s="168"/>
      <c r="AH3225" s="168"/>
      <c r="AI3225" s="5"/>
    </row>
    <row r="3226" spans="9:35" x14ac:dyDescent="0.2"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168"/>
      <c r="AF3226" s="167"/>
      <c r="AG3226" s="168"/>
      <c r="AH3226" s="168"/>
      <c r="AI3226" s="5"/>
    </row>
    <row r="3227" spans="9:35" x14ac:dyDescent="0.2"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168"/>
      <c r="AF3227" s="167"/>
      <c r="AG3227" s="168"/>
      <c r="AH3227" s="168"/>
      <c r="AI3227" s="5"/>
    </row>
    <row r="3228" spans="9:35" x14ac:dyDescent="0.2"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168"/>
      <c r="AF3228" s="167"/>
      <c r="AG3228" s="168"/>
      <c r="AH3228" s="168"/>
      <c r="AI3228" s="5"/>
    </row>
    <row r="3229" spans="9:35" x14ac:dyDescent="0.2"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168"/>
      <c r="AF3229" s="167"/>
      <c r="AG3229" s="168"/>
      <c r="AH3229" s="168"/>
      <c r="AI3229" s="5"/>
    </row>
    <row r="3230" spans="9:35" x14ac:dyDescent="0.2"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168"/>
      <c r="AF3230" s="167"/>
      <c r="AG3230" s="168"/>
      <c r="AH3230" s="168"/>
      <c r="AI3230" s="5"/>
    </row>
    <row r="3231" spans="9:35" x14ac:dyDescent="0.2"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168"/>
      <c r="AF3231" s="167"/>
      <c r="AG3231" s="168"/>
      <c r="AH3231" s="168"/>
      <c r="AI3231" s="5"/>
    </row>
    <row r="3232" spans="9:35" x14ac:dyDescent="0.2"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168"/>
      <c r="AF3232" s="167"/>
      <c r="AG3232" s="168"/>
      <c r="AH3232" s="168"/>
      <c r="AI3232" s="5"/>
    </row>
    <row r="3233" spans="9:35" x14ac:dyDescent="0.2"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168"/>
      <c r="AF3233" s="167"/>
      <c r="AG3233" s="168"/>
      <c r="AH3233" s="168"/>
      <c r="AI3233" s="5"/>
    </row>
    <row r="3234" spans="9:35" x14ac:dyDescent="0.2"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168"/>
      <c r="AF3234" s="167"/>
      <c r="AG3234" s="168"/>
      <c r="AH3234" s="168"/>
      <c r="AI3234" s="5"/>
    </row>
    <row r="3235" spans="9:35" x14ac:dyDescent="0.2"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168"/>
      <c r="AF3235" s="167"/>
      <c r="AG3235" s="168"/>
      <c r="AH3235" s="168"/>
      <c r="AI3235" s="5"/>
    </row>
    <row r="3236" spans="9:35" x14ac:dyDescent="0.2"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168"/>
      <c r="AF3236" s="167"/>
      <c r="AG3236" s="168"/>
      <c r="AH3236" s="168"/>
      <c r="AI3236" s="5"/>
    </row>
    <row r="3237" spans="9:35" x14ac:dyDescent="0.2"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168"/>
      <c r="AF3237" s="167"/>
      <c r="AG3237" s="168"/>
      <c r="AH3237" s="168"/>
      <c r="AI3237" s="5"/>
    </row>
    <row r="3238" spans="9:35" x14ac:dyDescent="0.2"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168"/>
      <c r="AF3238" s="167"/>
      <c r="AG3238" s="168"/>
      <c r="AH3238" s="168"/>
      <c r="AI3238" s="5"/>
    </row>
    <row r="3239" spans="9:35" x14ac:dyDescent="0.2"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168"/>
      <c r="AF3239" s="167"/>
      <c r="AG3239" s="168"/>
      <c r="AH3239" s="168"/>
      <c r="AI3239" s="5"/>
    </row>
    <row r="3240" spans="9:35" x14ac:dyDescent="0.2"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168"/>
      <c r="AF3240" s="167"/>
      <c r="AG3240" s="168"/>
      <c r="AH3240" s="168"/>
      <c r="AI3240" s="5"/>
    </row>
    <row r="3241" spans="9:35" x14ac:dyDescent="0.2"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168"/>
      <c r="AF3241" s="167"/>
      <c r="AG3241" s="168"/>
      <c r="AH3241" s="168"/>
      <c r="AI3241" s="5"/>
    </row>
    <row r="3242" spans="9:35" x14ac:dyDescent="0.2"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168"/>
      <c r="AF3242" s="167"/>
      <c r="AG3242" s="168"/>
      <c r="AH3242" s="168"/>
      <c r="AI3242" s="5"/>
    </row>
    <row r="3243" spans="9:35" x14ac:dyDescent="0.2"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168"/>
      <c r="AF3243" s="167"/>
      <c r="AG3243" s="168"/>
      <c r="AH3243" s="168"/>
      <c r="AI3243" s="5"/>
    </row>
    <row r="3244" spans="9:35" x14ac:dyDescent="0.2"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168"/>
      <c r="AF3244" s="167"/>
      <c r="AG3244" s="168"/>
      <c r="AH3244" s="168"/>
      <c r="AI3244" s="5"/>
    </row>
    <row r="3245" spans="9:35" x14ac:dyDescent="0.2"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168"/>
      <c r="AF3245" s="167"/>
      <c r="AG3245" s="168"/>
      <c r="AH3245" s="168"/>
      <c r="AI3245" s="5"/>
    </row>
    <row r="3246" spans="9:35" x14ac:dyDescent="0.2"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168"/>
      <c r="AF3246" s="167"/>
      <c r="AG3246" s="168"/>
      <c r="AH3246" s="168"/>
      <c r="AI3246" s="5"/>
    </row>
    <row r="3247" spans="9:35" x14ac:dyDescent="0.2"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168"/>
      <c r="AF3247" s="167"/>
      <c r="AG3247" s="168"/>
      <c r="AH3247" s="168"/>
      <c r="AI3247" s="5"/>
    </row>
    <row r="3248" spans="9:35" x14ac:dyDescent="0.2"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168"/>
      <c r="AF3248" s="167"/>
      <c r="AG3248" s="168"/>
      <c r="AH3248" s="168"/>
      <c r="AI3248" s="5"/>
    </row>
    <row r="3249" spans="9:35" x14ac:dyDescent="0.2"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168"/>
      <c r="AF3249" s="167"/>
      <c r="AG3249" s="168"/>
      <c r="AH3249" s="168"/>
      <c r="AI3249" s="5"/>
    </row>
    <row r="3250" spans="9:35" x14ac:dyDescent="0.2"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168"/>
      <c r="AF3250" s="167"/>
      <c r="AG3250" s="168"/>
      <c r="AH3250" s="168"/>
      <c r="AI3250" s="5"/>
    </row>
    <row r="3251" spans="9:35" x14ac:dyDescent="0.2"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168"/>
      <c r="AF3251" s="167"/>
      <c r="AG3251" s="168"/>
      <c r="AH3251" s="168"/>
      <c r="AI3251" s="5"/>
    </row>
    <row r="3252" spans="9:35" x14ac:dyDescent="0.2"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168"/>
      <c r="AF3252" s="167"/>
      <c r="AG3252" s="168"/>
      <c r="AH3252" s="168"/>
      <c r="AI3252" s="5"/>
    </row>
    <row r="3253" spans="9:35" x14ac:dyDescent="0.2"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168"/>
      <c r="AF3253" s="167"/>
      <c r="AG3253" s="168"/>
      <c r="AH3253" s="168"/>
      <c r="AI3253" s="5"/>
    </row>
    <row r="3254" spans="9:35" x14ac:dyDescent="0.2"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168"/>
      <c r="AF3254" s="167"/>
      <c r="AG3254" s="168"/>
      <c r="AH3254" s="168"/>
      <c r="AI3254" s="5"/>
    </row>
    <row r="3255" spans="9:35" x14ac:dyDescent="0.2"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168"/>
      <c r="AF3255" s="167"/>
      <c r="AG3255" s="168"/>
      <c r="AH3255" s="168"/>
      <c r="AI3255" s="5"/>
    </row>
    <row r="3256" spans="9:35" x14ac:dyDescent="0.2"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168"/>
      <c r="AF3256" s="167"/>
      <c r="AG3256" s="168"/>
      <c r="AH3256" s="168"/>
      <c r="AI3256" s="5"/>
    </row>
    <row r="3257" spans="9:35" x14ac:dyDescent="0.2"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168"/>
      <c r="AF3257" s="167"/>
      <c r="AG3257" s="168"/>
      <c r="AH3257" s="168"/>
      <c r="AI3257" s="5"/>
    </row>
    <row r="3258" spans="9:35" x14ac:dyDescent="0.2"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168"/>
      <c r="AF3258" s="167"/>
      <c r="AG3258" s="168"/>
      <c r="AH3258" s="168"/>
      <c r="AI3258" s="5"/>
    </row>
    <row r="3259" spans="9:35" x14ac:dyDescent="0.2"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168"/>
      <c r="AF3259" s="167"/>
      <c r="AG3259" s="168"/>
      <c r="AH3259" s="168"/>
      <c r="AI3259" s="5"/>
    </row>
    <row r="3260" spans="9:35" x14ac:dyDescent="0.2"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168"/>
      <c r="AF3260" s="167"/>
      <c r="AG3260" s="168"/>
      <c r="AH3260" s="168"/>
      <c r="AI3260" s="5"/>
    </row>
    <row r="3261" spans="9:35" x14ac:dyDescent="0.2"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168"/>
      <c r="AF3261" s="167"/>
      <c r="AG3261" s="168"/>
      <c r="AH3261" s="168"/>
      <c r="AI3261" s="5"/>
    </row>
    <row r="3262" spans="9:35" x14ac:dyDescent="0.2"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168"/>
      <c r="AF3262" s="167"/>
      <c r="AG3262" s="168"/>
      <c r="AH3262" s="168"/>
      <c r="AI3262" s="5"/>
    </row>
    <row r="3263" spans="9:35" x14ac:dyDescent="0.2"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168"/>
      <c r="AF3263" s="167"/>
      <c r="AG3263" s="168"/>
      <c r="AH3263" s="168"/>
      <c r="AI3263" s="5"/>
    </row>
    <row r="3264" spans="9:35" x14ac:dyDescent="0.2"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168"/>
      <c r="AF3264" s="167"/>
      <c r="AG3264" s="168"/>
      <c r="AH3264" s="168"/>
      <c r="AI3264" s="5"/>
    </row>
    <row r="3265" spans="9:35" x14ac:dyDescent="0.2"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168"/>
      <c r="AF3265" s="167"/>
      <c r="AG3265" s="168"/>
      <c r="AH3265" s="168"/>
      <c r="AI3265" s="5"/>
    </row>
    <row r="3266" spans="9:35" x14ac:dyDescent="0.2"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168"/>
      <c r="AF3266" s="167"/>
      <c r="AG3266" s="168"/>
      <c r="AH3266" s="168"/>
      <c r="AI3266" s="5"/>
    </row>
    <row r="3267" spans="9:35" x14ac:dyDescent="0.2"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168"/>
      <c r="AF3267" s="167"/>
      <c r="AG3267" s="168"/>
      <c r="AH3267" s="168"/>
      <c r="AI3267" s="5"/>
    </row>
    <row r="3268" spans="9:35" x14ac:dyDescent="0.2"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168"/>
      <c r="AF3268" s="167"/>
      <c r="AG3268" s="168"/>
      <c r="AH3268" s="168"/>
      <c r="AI3268" s="5"/>
    </row>
    <row r="3269" spans="9:35" x14ac:dyDescent="0.2"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168"/>
      <c r="AF3269" s="167"/>
      <c r="AG3269" s="168"/>
      <c r="AH3269" s="168"/>
      <c r="AI3269" s="5"/>
    </row>
    <row r="3270" spans="9:35" x14ac:dyDescent="0.2"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168"/>
      <c r="AF3270" s="167"/>
      <c r="AG3270" s="168"/>
      <c r="AH3270" s="168"/>
      <c r="AI3270" s="5"/>
    </row>
    <row r="3271" spans="9:35" x14ac:dyDescent="0.2"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168"/>
      <c r="AF3271" s="167"/>
      <c r="AG3271" s="168"/>
      <c r="AH3271" s="168"/>
      <c r="AI3271" s="5"/>
    </row>
    <row r="3272" spans="9:35" x14ac:dyDescent="0.2"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168"/>
      <c r="AF3272" s="167"/>
      <c r="AG3272" s="168"/>
      <c r="AH3272" s="168"/>
      <c r="AI3272" s="5"/>
    </row>
    <row r="3273" spans="9:35" x14ac:dyDescent="0.2"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168"/>
      <c r="AF3273" s="167"/>
      <c r="AG3273" s="168"/>
      <c r="AH3273" s="168"/>
      <c r="AI3273" s="5"/>
    </row>
    <row r="3274" spans="9:35" x14ac:dyDescent="0.2"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168"/>
      <c r="AF3274" s="167"/>
      <c r="AG3274" s="168"/>
      <c r="AH3274" s="168"/>
      <c r="AI3274" s="5"/>
    </row>
    <row r="3275" spans="9:35" x14ac:dyDescent="0.2"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168"/>
      <c r="AF3275" s="167"/>
      <c r="AG3275" s="168"/>
      <c r="AH3275" s="168"/>
      <c r="AI3275" s="5"/>
    </row>
    <row r="3276" spans="9:35" x14ac:dyDescent="0.2"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168"/>
      <c r="AF3276" s="167"/>
      <c r="AG3276" s="168"/>
      <c r="AH3276" s="168"/>
      <c r="AI3276" s="5"/>
    </row>
    <row r="3277" spans="9:35" x14ac:dyDescent="0.2"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168"/>
      <c r="AF3277" s="167"/>
      <c r="AG3277" s="168"/>
      <c r="AH3277" s="168"/>
      <c r="AI3277" s="5"/>
    </row>
    <row r="3278" spans="9:35" x14ac:dyDescent="0.2"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168"/>
      <c r="AF3278" s="167"/>
      <c r="AG3278" s="168"/>
      <c r="AH3278" s="168"/>
      <c r="AI3278" s="5"/>
    </row>
    <row r="3279" spans="9:35" x14ac:dyDescent="0.2"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168"/>
      <c r="AF3279" s="167"/>
      <c r="AG3279" s="168"/>
      <c r="AH3279" s="168"/>
      <c r="AI3279" s="5"/>
    </row>
    <row r="3280" spans="9:35" x14ac:dyDescent="0.2"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168"/>
      <c r="AF3280" s="167"/>
      <c r="AG3280" s="168"/>
      <c r="AH3280" s="168"/>
      <c r="AI3280" s="5"/>
    </row>
    <row r="3281" spans="9:35" x14ac:dyDescent="0.2"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168"/>
      <c r="AF3281" s="167"/>
      <c r="AG3281" s="168"/>
      <c r="AH3281" s="168"/>
      <c r="AI3281" s="5"/>
    </row>
    <row r="3282" spans="9:35" x14ac:dyDescent="0.2"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168"/>
      <c r="AF3282" s="167"/>
      <c r="AG3282" s="168"/>
      <c r="AH3282" s="168"/>
      <c r="AI3282" s="5"/>
    </row>
    <row r="3283" spans="9:35" x14ac:dyDescent="0.2"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168"/>
      <c r="AF3283" s="167"/>
      <c r="AG3283" s="168"/>
      <c r="AH3283" s="168"/>
      <c r="AI3283" s="5"/>
    </row>
    <row r="3284" spans="9:35" x14ac:dyDescent="0.2"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168"/>
      <c r="AF3284" s="167"/>
      <c r="AG3284" s="168"/>
      <c r="AH3284" s="168"/>
      <c r="AI3284" s="5"/>
    </row>
    <row r="3285" spans="9:35" x14ac:dyDescent="0.2"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168"/>
      <c r="AF3285" s="167"/>
      <c r="AG3285" s="168"/>
      <c r="AH3285" s="168"/>
      <c r="AI3285" s="5"/>
    </row>
    <row r="3286" spans="9:35" x14ac:dyDescent="0.2"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168"/>
      <c r="AF3286" s="167"/>
      <c r="AG3286" s="168"/>
      <c r="AH3286" s="168"/>
      <c r="AI3286" s="5"/>
    </row>
    <row r="3287" spans="9:35" x14ac:dyDescent="0.2"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168"/>
      <c r="AF3287" s="167"/>
      <c r="AG3287" s="168"/>
      <c r="AH3287" s="168"/>
      <c r="AI3287" s="5"/>
    </row>
    <row r="3288" spans="9:35" x14ac:dyDescent="0.2"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168"/>
      <c r="AF3288" s="167"/>
      <c r="AG3288" s="168"/>
      <c r="AH3288" s="168"/>
      <c r="AI3288" s="5"/>
    </row>
    <row r="3289" spans="9:35" x14ac:dyDescent="0.2"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168"/>
      <c r="AF3289" s="167"/>
      <c r="AG3289" s="168"/>
      <c r="AH3289" s="168"/>
      <c r="AI3289" s="5"/>
    </row>
    <row r="3290" spans="9:35" x14ac:dyDescent="0.2"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168"/>
      <c r="AF3290" s="167"/>
      <c r="AG3290" s="168"/>
      <c r="AH3290" s="168"/>
      <c r="AI3290" s="5"/>
    </row>
    <row r="3291" spans="9:35" x14ac:dyDescent="0.2"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168"/>
      <c r="AF3291" s="167"/>
      <c r="AG3291" s="168"/>
      <c r="AH3291" s="168"/>
      <c r="AI3291" s="5"/>
    </row>
    <row r="3292" spans="9:35" x14ac:dyDescent="0.2"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168"/>
      <c r="AF3292" s="167"/>
      <c r="AG3292" s="168"/>
      <c r="AH3292" s="168"/>
      <c r="AI3292" s="5"/>
    </row>
    <row r="3293" spans="9:35" x14ac:dyDescent="0.2"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168"/>
      <c r="AF3293" s="167"/>
      <c r="AG3293" s="168"/>
      <c r="AH3293" s="168"/>
      <c r="AI3293" s="5"/>
    </row>
    <row r="3294" spans="9:35" x14ac:dyDescent="0.2"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168"/>
      <c r="AF3294" s="167"/>
      <c r="AG3294" s="168"/>
      <c r="AH3294" s="168"/>
      <c r="AI3294" s="5"/>
    </row>
    <row r="3295" spans="9:35" x14ac:dyDescent="0.2"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168"/>
      <c r="AF3295" s="167"/>
      <c r="AG3295" s="168"/>
      <c r="AH3295" s="168"/>
      <c r="AI3295" s="5"/>
    </row>
    <row r="3296" spans="9:35" x14ac:dyDescent="0.2"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168"/>
      <c r="AF3296" s="167"/>
      <c r="AG3296" s="168"/>
      <c r="AH3296" s="168"/>
      <c r="AI3296" s="5"/>
    </row>
    <row r="3297" spans="9:35" x14ac:dyDescent="0.2"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168"/>
      <c r="AF3297" s="167"/>
      <c r="AG3297" s="168"/>
      <c r="AH3297" s="168"/>
      <c r="AI3297" s="5"/>
    </row>
    <row r="3298" spans="9:35" x14ac:dyDescent="0.2"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168"/>
      <c r="AF3298" s="167"/>
      <c r="AG3298" s="168"/>
      <c r="AH3298" s="168"/>
      <c r="AI3298" s="5"/>
    </row>
    <row r="3299" spans="9:35" x14ac:dyDescent="0.2"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168"/>
      <c r="AF3299" s="167"/>
      <c r="AG3299" s="168"/>
      <c r="AH3299" s="168"/>
      <c r="AI3299" s="5"/>
    </row>
    <row r="3300" spans="9:35" x14ac:dyDescent="0.2"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168"/>
      <c r="AF3300" s="167"/>
      <c r="AG3300" s="168"/>
      <c r="AH3300" s="168"/>
      <c r="AI3300" s="5"/>
    </row>
    <row r="3301" spans="9:35" x14ac:dyDescent="0.2"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168"/>
      <c r="AF3301" s="167"/>
      <c r="AG3301" s="168"/>
      <c r="AH3301" s="168"/>
      <c r="AI3301" s="5"/>
    </row>
    <row r="3302" spans="9:35" x14ac:dyDescent="0.2"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168"/>
      <c r="AF3302" s="167"/>
      <c r="AG3302" s="168"/>
      <c r="AH3302" s="168"/>
      <c r="AI3302" s="5"/>
    </row>
    <row r="3303" spans="9:35" x14ac:dyDescent="0.2"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168"/>
      <c r="AF3303" s="167"/>
      <c r="AG3303" s="168"/>
      <c r="AH3303" s="168"/>
      <c r="AI3303" s="5"/>
    </row>
    <row r="3304" spans="9:35" x14ac:dyDescent="0.2"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168"/>
      <c r="AF3304" s="167"/>
      <c r="AG3304" s="168"/>
      <c r="AH3304" s="168"/>
      <c r="AI3304" s="5"/>
    </row>
    <row r="3305" spans="9:35" x14ac:dyDescent="0.2"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168"/>
      <c r="AF3305" s="167"/>
      <c r="AG3305" s="168"/>
      <c r="AH3305" s="168"/>
      <c r="AI3305" s="5"/>
    </row>
    <row r="3306" spans="9:35" x14ac:dyDescent="0.2"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168"/>
      <c r="AF3306" s="167"/>
      <c r="AG3306" s="168"/>
      <c r="AH3306" s="168"/>
      <c r="AI3306" s="5"/>
    </row>
    <row r="3307" spans="9:35" x14ac:dyDescent="0.2"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168"/>
      <c r="AF3307" s="167"/>
      <c r="AG3307" s="168"/>
      <c r="AH3307" s="168"/>
      <c r="AI3307" s="5"/>
    </row>
    <row r="3308" spans="9:35" x14ac:dyDescent="0.2"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168"/>
      <c r="AF3308" s="167"/>
      <c r="AG3308" s="168"/>
      <c r="AH3308" s="168"/>
      <c r="AI3308" s="5"/>
    </row>
    <row r="3309" spans="9:35" x14ac:dyDescent="0.2"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168"/>
      <c r="AF3309" s="167"/>
      <c r="AG3309" s="168"/>
      <c r="AH3309" s="168"/>
      <c r="AI3309" s="5"/>
    </row>
    <row r="3310" spans="9:35" x14ac:dyDescent="0.2"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168"/>
      <c r="AF3310" s="167"/>
      <c r="AG3310" s="168"/>
      <c r="AH3310" s="168"/>
      <c r="AI3310" s="5"/>
    </row>
    <row r="3311" spans="9:35" x14ac:dyDescent="0.2"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168"/>
      <c r="AF3311" s="167"/>
      <c r="AG3311" s="168"/>
      <c r="AH3311" s="168"/>
      <c r="AI3311" s="5"/>
    </row>
    <row r="3312" spans="9:35" x14ac:dyDescent="0.2"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168"/>
      <c r="AF3312" s="167"/>
      <c r="AG3312" s="168"/>
      <c r="AH3312" s="168"/>
      <c r="AI3312" s="5"/>
    </row>
    <row r="3313" spans="9:35" x14ac:dyDescent="0.2"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168"/>
      <c r="AF3313" s="167"/>
      <c r="AG3313" s="168"/>
      <c r="AH3313" s="168"/>
      <c r="AI3313" s="5"/>
    </row>
    <row r="3314" spans="9:35" x14ac:dyDescent="0.2"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168"/>
      <c r="AF3314" s="167"/>
      <c r="AG3314" s="168"/>
      <c r="AH3314" s="168"/>
      <c r="AI3314" s="5"/>
    </row>
    <row r="3315" spans="9:35" x14ac:dyDescent="0.2"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168"/>
      <c r="AF3315" s="167"/>
      <c r="AG3315" s="168"/>
      <c r="AH3315" s="168"/>
      <c r="AI3315" s="5"/>
    </row>
    <row r="3316" spans="9:35" x14ac:dyDescent="0.2"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168"/>
      <c r="AF3316" s="167"/>
      <c r="AG3316" s="168"/>
      <c r="AH3316" s="168"/>
      <c r="AI3316" s="5"/>
    </row>
    <row r="3317" spans="9:35" x14ac:dyDescent="0.2"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168"/>
      <c r="AF3317" s="167"/>
      <c r="AG3317" s="168"/>
      <c r="AH3317" s="168"/>
      <c r="AI3317" s="5"/>
    </row>
    <row r="3318" spans="9:35" x14ac:dyDescent="0.2"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168"/>
      <c r="AF3318" s="167"/>
      <c r="AG3318" s="168"/>
      <c r="AH3318" s="168"/>
      <c r="AI3318" s="5"/>
    </row>
    <row r="3319" spans="9:35" x14ac:dyDescent="0.2"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168"/>
      <c r="AF3319" s="167"/>
      <c r="AG3319" s="168"/>
      <c r="AH3319" s="168"/>
      <c r="AI3319" s="5"/>
    </row>
    <row r="3320" spans="9:35" x14ac:dyDescent="0.2"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168"/>
      <c r="AF3320" s="167"/>
      <c r="AG3320" s="168"/>
      <c r="AH3320" s="168"/>
      <c r="AI3320" s="5"/>
    </row>
    <row r="3321" spans="9:35" x14ac:dyDescent="0.2"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168"/>
      <c r="AF3321" s="167"/>
      <c r="AG3321" s="168"/>
      <c r="AH3321" s="168"/>
      <c r="AI3321" s="5"/>
    </row>
    <row r="3322" spans="9:35" x14ac:dyDescent="0.2"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168"/>
      <c r="AF3322" s="167"/>
      <c r="AG3322" s="168"/>
      <c r="AH3322" s="168"/>
      <c r="AI3322" s="5"/>
    </row>
    <row r="3323" spans="9:35" x14ac:dyDescent="0.2"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168"/>
      <c r="AF3323" s="167"/>
      <c r="AG3323" s="168"/>
      <c r="AH3323" s="168"/>
      <c r="AI3323" s="5"/>
    </row>
    <row r="3324" spans="9:35" x14ac:dyDescent="0.2"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168"/>
      <c r="AF3324" s="167"/>
      <c r="AG3324" s="168"/>
      <c r="AH3324" s="168"/>
      <c r="AI3324" s="5"/>
    </row>
    <row r="3325" spans="9:35" x14ac:dyDescent="0.2"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168"/>
      <c r="AF3325" s="167"/>
      <c r="AG3325" s="168"/>
      <c r="AH3325" s="168"/>
      <c r="AI3325" s="5"/>
    </row>
    <row r="3326" spans="9:35" x14ac:dyDescent="0.2"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168"/>
      <c r="AF3326" s="167"/>
      <c r="AG3326" s="168"/>
      <c r="AH3326" s="168"/>
      <c r="AI3326" s="5"/>
    </row>
    <row r="3327" spans="9:35" x14ac:dyDescent="0.2"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168"/>
      <c r="AF3327" s="167"/>
      <c r="AG3327" s="168"/>
      <c r="AH3327" s="168"/>
      <c r="AI3327" s="5"/>
    </row>
    <row r="3328" spans="9:35" x14ac:dyDescent="0.2"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168"/>
      <c r="AF3328" s="167"/>
      <c r="AG3328" s="168"/>
      <c r="AH3328" s="168"/>
      <c r="AI3328" s="5"/>
    </row>
    <row r="3329" spans="9:35" x14ac:dyDescent="0.2"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168"/>
      <c r="AF3329" s="167"/>
      <c r="AG3329" s="168"/>
      <c r="AH3329" s="168"/>
      <c r="AI3329" s="5"/>
    </row>
    <row r="3330" spans="9:35" x14ac:dyDescent="0.2"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168"/>
      <c r="AF3330" s="167"/>
      <c r="AG3330" s="168"/>
      <c r="AH3330" s="168"/>
      <c r="AI3330" s="5"/>
    </row>
    <row r="3331" spans="9:35" x14ac:dyDescent="0.2"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168"/>
      <c r="AF3331" s="167"/>
      <c r="AG3331" s="168"/>
      <c r="AH3331" s="168"/>
      <c r="AI3331" s="5"/>
    </row>
    <row r="3332" spans="9:35" x14ac:dyDescent="0.2"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168"/>
      <c r="AF3332" s="167"/>
      <c r="AG3332" s="168"/>
      <c r="AH3332" s="168"/>
      <c r="AI3332" s="5"/>
    </row>
    <row r="3333" spans="9:35" x14ac:dyDescent="0.2"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168"/>
      <c r="AF3333" s="167"/>
      <c r="AG3333" s="168"/>
      <c r="AH3333" s="168"/>
      <c r="AI3333" s="5"/>
    </row>
    <row r="3334" spans="9:35" x14ac:dyDescent="0.2"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168"/>
      <c r="AF3334" s="167"/>
      <c r="AG3334" s="168"/>
      <c r="AH3334" s="168"/>
      <c r="AI3334" s="5"/>
    </row>
    <row r="3335" spans="9:35" x14ac:dyDescent="0.2"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168"/>
      <c r="AF3335" s="167"/>
      <c r="AG3335" s="168"/>
      <c r="AH3335" s="168"/>
      <c r="AI3335" s="5"/>
    </row>
    <row r="3336" spans="9:35" x14ac:dyDescent="0.2"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168"/>
      <c r="AF3336" s="167"/>
      <c r="AG3336" s="168"/>
      <c r="AH3336" s="168"/>
      <c r="AI3336" s="5"/>
    </row>
    <row r="3337" spans="9:35" x14ac:dyDescent="0.2"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168"/>
      <c r="AF3337" s="167"/>
      <c r="AG3337" s="168"/>
      <c r="AH3337" s="168"/>
      <c r="AI3337" s="5"/>
    </row>
    <row r="3338" spans="9:35" x14ac:dyDescent="0.2"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168"/>
      <c r="AF3338" s="167"/>
      <c r="AG3338" s="168"/>
      <c r="AH3338" s="168"/>
      <c r="AI3338" s="5"/>
    </row>
    <row r="3339" spans="9:35" x14ac:dyDescent="0.2"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168"/>
      <c r="AF3339" s="167"/>
      <c r="AG3339" s="168"/>
      <c r="AH3339" s="168"/>
      <c r="AI3339" s="5"/>
    </row>
    <row r="3340" spans="9:35" x14ac:dyDescent="0.2"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168"/>
      <c r="AF3340" s="167"/>
      <c r="AG3340" s="168"/>
      <c r="AH3340" s="168"/>
      <c r="AI3340" s="5"/>
    </row>
    <row r="3341" spans="9:35" x14ac:dyDescent="0.2"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168"/>
      <c r="AF3341" s="167"/>
      <c r="AG3341" s="168"/>
      <c r="AH3341" s="168"/>
      <c r="AI3341" s="5"/>
    </row>
    <row r="3342" spans="9:35" x14ac:dyDescent="0.2"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168"/>
      <c r="AF3342" s="167"/>
      <c r="AG3342" s="168"/>
      <c r="AH3342" s="168"/>
      <c r="AI3342" s="5"/>
    </row>
    <row r="3343" spans="9:35" x14ac:dyDescent="0.2"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168"/>
      <c r="AF3343" s="167"/>
      <c r="AG3343" s="168"/>
      <c r="AH3343" s="168"/>
      <c r="AI3343" s="5"/>
    </row>
    <row r="3344" spans="9:35" x14ac:dyDescent="0.2"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168"/>
      <c r="AF3344" s="167"/>
      <c r="AG3344" s="168"/>
      <c r="AH3344" s="168"/>
      <c r="AI3344" s="5"/>
    </row>
    <row r="3345" spans="9:35" x14ac:dyDescent="0.2"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168"/>
      <c r="AF3345" s="167"/>
      <c r="AG3345" s="168"/>
      <c r="AH3345" s="168"/>
      <c r="AI3345" s="5"/>
    </row>
    <row r="3346" spans="9:35" x14ac:dyDescent="0.2"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168"/>
      <c r="AF3346" s="167"/>
      <c r="AG3346" s="168"/>
      <c r="AH3346" s="168"/>
      <c r="AI3346" s="5"/>
    </row>
    <row r="3347" spans="9:35" x14ac:dyDescent="0.2"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168"/>
      <c r="AF3347" s="167"/>
      <c r="AG3347" s="168"/>
      <c r="AH3347" s="168"/>
      <c r="AI3347" s="5"/>
    </row>
    <row r="3348" spans="9:35" x14ac:dyDescent="0.2"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168"/>
      <c r="AF3348" s="167"/>
      <c r="AG3348" s="168"/>
      <c r="AH3348" s="168"/>
      <c r="AI3348" s="5"/>
    </row>
    <row r="3349" spans="9:35" x14ac:dyDescent="0.2"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168"/>
      <c r="AF3349" s="167"/>
      <c r="AG3349" s="168"/>
      <c r="AH3349" s="168"/>
      <c r="AI3349" s="5"/>
    </row>
    <row r="3350" spans="9:35" x14ac:dyDescent="0.2"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168"/>
      <c r="AF3350" s="167"/>
      <c r="AG3350" s="168"/>
      <c r="AH3350" s="168"/>
      <c r="AI3350" s="5"/>
    </row>
    <row r="3351" spans="9:35" x14ac:dyDescent="0.2"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168"/>
      <c r="AF3351" s="167"/>
      <c r="AG3351" s="168"/>
      <c r="AH3351" s="168"/>
      <c r="AI3351" s="5"/>
    </row>
    <row r="3352" spans="9:35" x14ac:dyDescent="0.2"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168"/>
      <c r="AF3352" s="167"/>
      <c r="AG3352" s="168"/>
      <c r="AH3352" s="168"/>
      <c r="AI3352" s="5"/>
    </row>
    <row r="3353" spans="9:35" x14ac:dyDescent="0.2"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168"/>
      <c r="AF3353" s="167"/>
      <c r="AG3353" s="168"/>
      <c r="AH3353" s="168"/>
      <c r="AI3353" s="5"/>
    </row>
    <row r="3354" spans="9:35" x14ac:dyDescent="0.2"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168"/>
      <c r="AF3354" s="167"/>
      <c r="AG3354" s="168"/>
      <c r="AH3354" s="168"/>
      <c r="AI3354" s="5"/>
    </row>
    <row r="3355" spans="9:35" x14ac:dyDescent="0.2"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168"/>
      <c r="AF3355" s="167"/>
      <c r="AG3355" s="168"/>
      <c r="AH3355" s="168"/>
      <c r="AI3355" s="5"/>
    </row>
    <row r="3356" spans="9:35" x14ac:dyDescent="0.2"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168"/>
      <c r="AF3356" s="167"/>
      <c r="AG3356" s="168"/>
      <c r="AH3356" s="168"/>
      <c r="AI3356" s="5"/>
    </row>
    <row r="3357" spans="9:35" x14ac:dyDescent="0.2"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168"/>
      <c r="AF3357" s="167"/>
      <c r="AG3357" s="168"/>
      <c r="AH3357" s="168"/>
      <c r="AI3357" s="5"/>
    </row>
    <row r="3358" spans="9:35" x14ac:dyDescent="0.2"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168"/>
      <c r="AF3358" s="167"/>
      <c r="AG3358" s="168"/>
      <c r="AH3358" s="168"/>
      <c r="AI3358" s="5"/>
    </row>
    <row r="3359" spans="9:35" x14ac:dyDescent="0.2"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168"/>
      <c r="AF3359" s="167"/>
      <c r="AG3359" s="168"/>
      <c r="AH3359" s="168"/>
      <c r="AI3359" s="5"/>
    </row>
    <row r="3360" spans="9:35" x14ac:dyDescent="0.2"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168"/>
      <c r="AF3360" s="167"/>
      <c r="AG3360" s="168"/>
      <c r="AH3360" s="168"/>
      <c r="AI3360" s="5"/>
    </row>
    <row r="3361" spans="9:35" x14ac:dyDescent="0.2"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168"/>
      <c r="AF3361" s="167"/>
      <c r="AG3361" s="168"/>
      <c r="AH3361" s="168"/>
      <c r="AI3361" s="5"/>
    </row>
    <row r="3362" spans="9:35" x14ac:dyDescent="0.2"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168"/>
      <c r="AF3362" s="167"/>
      <c r="AG3362" s="168"/>
      <c r="AH3362" s="168"/>
      <c r="AI3362" s="5"/>
    </row>
    <row r="3363" spans="9:35" x14ac:dyDescent="0.2"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168"/>
      <c r="AF3363" s="167"/>
      <c r="AG3363" s="168"/>
      <c r="AH3363" s="168"/>
      <c r="AI3363" s="5"/>
    </row>
    <row r="3364" spans="9:35" x14ac:dyDescent="0.2"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168"/>
      <c r="AF3364" s="167"/>
      <c r="AG3364" s="168"/>
      <c r="AH3364" s="168"/>
      <c r="AI3364" s="5"/>
    </row>
    <row r="3365" spans="9:35" x14ac:dyDescent="0.2"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168"/>
      <c r="AF3365" s="167"/>
      <c r="AG3365" s="168"/>
      <c r="AH3365" s="168"/>
      <c r="AI3365" s="5"/>
    </row>
    <row r="3366" spans="9:35" x14ac:dyDescent="0.2"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168"/>
      <c r="AF3366" s="167"/>
      <c r="AG3366" s="168"/>
      <c r="AH3366" s="168"/>
      <c r="AI3366" s="5"/>
    </row>
    <row r="3367" spans="9:35" x14ac:dyDescent="0.2"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168"/>
      <c r="AF3367" s="167"/>
      <c r="AG3367" s="168"/>
      <c r="AH3367" s="168"/>
      <c r="AI3367" s="5"/>
    </row>
    <row r="3368" spans="9:35" x14ac:dyDescent="0.2"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168"/>
      <c r="AF3368" s="167"/>
      <c r="AG3368" s="168"/>
      <c r="AH3368" s="168"/>
      <c r="AI3368" s="5"/>
    </row>
    <row r="3369" spans="9:35" x14ac:dyDescent="0.2"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168"/>
      <c r="AF3369" s="167"/>
      <c r="AG3369" s="168"/>
      <c r="AH3369" s="168"/>
      <c r="AI3369" s="5"/>
    </row>
    <row r="3370" spans="9:35" x14ac:dyDescent="0.2"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168"/>
      <c r="AF3370" s="167"/>
      <c r="AG3370" s="168"/>
      <c r="AH3370" s="168"/>
      <c r="AI3370" s="5"/>
    </row>
    <row r="3371" spans="9:35" x14ac:dyDescent="0.2"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168"/>
      <c r="AF3371" s="167"/>
      <c r="AG3371" s="168"/>
      <c r="AH3371" s="168"/>
      <c r="AI3371" s="5"/>
    </row>
    <row r="3372" spans="9:35" x14ac:dyDescent="0.2"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168"/>
      <c r="AF3372" s="167"/>
      <c r="AG3372" s="168"/>
      <c r="AH3372" s="168"/>
      <c r="AI3372" s="5"/>
    </row>
    <row r="3373" spans="9:35" x14ac:dyDescent="0.2"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168"/>
      <c r="AF3373" s="167"/>
      <c r="AG3373" s="168"/>
      <c r="AH3373" s="168"/>
      <c r="AI3373" s="5"/>
    </row>
    <row r="3374" spans="9:35" x14ac:dyDescent="0.2"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168"/>
      <c r="AF3374" s="167"/>
      <c r="AG3374" s="168"/>
      <c r="AH3374" s="168"/>
      <c r="AI3374" s="5"/>
    </row>
    <row r="3375" spans="9:35" x14ac:dyDescent="0.2"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168"/>
      <c r="AF3375" s="167"/>
      <c r="AG3375" s="168"/>
      <c r="AH3375" s="168"/>
      <c r="AI3375" s="5"/>
    </row>
    <row r="3376" spans="9:35" x14ac:dyDescent="0.2"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168"/>
      <c r="AF3376" s="167"/>
      <c r="AG3376" s="168"/>
      <c r="AH3376" s="168"/>
      <c r="AI3376" s="5"/>
    </row>
    <row r="3377" spans="9:35" x14ac:dyDescent="0.2"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168"/>
      <c r="AF3377" s="167"/>
      <c r="AG3377" s="168"/>
      <c r="AH3377" s="168"/>
      <c r="AI3377" s="5"/>
    </row>
    <row r="3378" spans="9:35" x14ac:dyDescent="0.2"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168"/>
      <c r="AF3378" s="167"/>
      <c r="AG3378" s="168"/>
      <c r="AH3378" s="168"/>
      <c r="AI3378" s="5"/>
    </row>
    <row r="3379" spans="9:35" x14ac:dyDescent="0.2"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168"/>
      <c r="AF3379" s="167"/>
      <c r="AG3379" s="168"/>
      <c r="AH3379" s="168"/>
      <c r="AI3379" s="5"/>
    </row>
    <row r="3380" spans="9:35" x14ac:dyDescent="0.2"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168"/>
      <c r="AF3380" s="167"/>
      <c r="AG3380" s="168"/>
      <c r="AH3380" s="168"/>
      <c r="AI3380" s="5"/>
    </row>
    <row r="3381" spans="9:35" x14ac:dyDescent="0.2"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168"/>
      <c r="AF3381" s="167"/>
      <c r="AG3381" s="168"/>
      <c r="AH3381" s="168"/>
      <c r="AI3381" s="5"/>
    </row>
    <row r="3382" spans="9:35" x14ac:dyDescent="0.2"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168"/>
      <c r="AF3382" s="167"/>
      <c r="AG3382" s="168"/>
      <c r="AH3382" s="168"/>
      <c r="AI3382" s="5"/>
    </row>
    <row r="3383" spans="9:35" x14ac:dyDescent="0.2"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168"/>
      <c r="AF3383" s="167"/>
      <c r="AG3383" s="168"/>
      <c r="AH3383" s="168"/>
      <c r="AI3383" s="5"/>
    </row>
    <row r="3384" spans="9:35" x14ac:dyDescent="0.2"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168"/>
      <c r="AF3384" s="167"/>
      <c r="AG3384" s="168"/>
      <c r="AH3384" s="168"/>
      <c r="AI3384" s="5"/>
    </row>
    <row r="3385" spans="9:35" x14ac:dyDescent="0.2"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168"/>
      <c r="AF3385" s="167"/>
      <c r="AG3385" s="168"/>
      <c r="AH3385" s="168"/>
      <c r="AI3385" s="5"/>
    </row>
    <row r="3386" spans="9:35" x14ac:dyDescent="0.2"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168"/>
      <c r="AF3386" s="167"/>
      <c r="AG3386" s="168"/>
      <c r="AH3386" s="168"/>
      <c r="AI3386" s="5"/>
    </row>
    <row r="3387" spans="9:35" x14ac:dyDescent="0.2"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168"/>
      <c r="AF3387" s="167"/>
      <c r="AG3387" s="168"/>
      <c r="AH3387" s="168"/>
      <c r="AI3387" s="5"/>
    </row>
    <row r="3388" spans="9:35" x14ac:dyDescent="0.2"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168"/>
      <c r="AF3388" s="167"/>
      <c r="AG3388" s="168"/>
      <c r="AH3388" s="168"/>
      <c r="AI3388" s="5"/>
    </row>
    <row r="3389" spans="9:35" x14ac:dyDescent="0.2"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168"/>
      <c r="AF3389" s="167"/>
      <c r="AG3389" s="168"/>
      <c r="AH3389" s="168"/>
      <c r="AI3389" s="5"/>
    </row>
    <row r="3390" spans="9:35" x14ac:dyDescent="0.2"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168"/>
      <c r="AF3390" s="167"/>
      <c r="AG3390" s="168"/>
      <c r="AH3390" s="168"/>
      <c r="AI3390" s="5"/>
    </row>
    <row r="3391" spans="9:35" x14ac:dyDescent="0.2"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168"/>
      <c r="AF3391" s="167"/>
      <c r="AG3391" s="168"/>
      <c r="AH3391" s="168"/>
      <c r="AI3391" s="5"/>
    </row>
    <row r="3392" spans="9:35" x14ac:dyDescent="0.2"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168"/>
      <c r="AF3392" s="167"/>
      <c r="AG3392" s="168"/>
      <c r="AH3392" s="168"/>
      <c r="AI3392" s="5"/>
    </row>
    <row r="3393" spans="9:35" x14ac:dyDescent="0.2"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168"/>
      <c r="AF3393" s="167"/>
      <c r="AG3393" s="168"/>
      <c r="AH3393" s="168"/>
      <c r="AI3393" s="5"/>
    </row>
    <row r="3394" spans="9:35" x14ac:dyDescent="0.2"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168"/>
      <c r="AF3394" s="167"/>
      <c r="AG3394" s="168"/>
      <c r="AH3394" s="168"/>
      <c r="AI3394" s="5"/>
    </row>
    <row r="3395" spans="9:35" x14ac:dyDescent="0.2"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168"/>
      <c r="AF3395" s="167"/>
      <c r="AG3395" s="168"/>
      <c r="AH3395" s="168"/>
      <c r="AI3395" s="5"/>
    </row>
    <row r="3396" spans="9:35" x14ac:dyDescent="0.2"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168"/>
      <c r="AF3396" s="167"/>
      <c r="AG3396" s="168"/>
      <c r="AH3396" s="168"/>
      <c r="AI3396" s="5"/>
    </row>
    <row r="3397" spans="9:35" x14ac:dyDescent="0.2"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168"/>
      <c r="AF3397" s="167"/>
      <c r="AG3397" s="168"/>
      <c r="AH3397" s="168"/>
      <c r="AI3397" s="5"/>
    </row>
    <row r="3398" spans="9:35" x14ac:dyDescent="0.2"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168"/>
      <c r="AF3398" s="167"/>
      <c r="AG3398" s="168"/>
      <c r="AH3398" s="168"/>
      <c r="AI3398" s="5"/>
    </row>
    <row r="3399" spans="9:35" x14ac:dyDescent="0.2"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168"/>
      <c r="AF3399" s="167"/>
      <c r="AG3399" s="168"/>
      <c r="AH3399" s="168"/>
      <c r="AI3399" s="5"/>
    </row>
    <row r="3400" spans="9:35" x14ac:dyDescent="0.2"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168"/>
      <c r="AF3400" s="167"/>
      <c r="AG3400" s="168"/>
      <c r="AH3400" s="168"/>
      <c r="AI3400" s="5"/>
    </row>
    <row r="3401" spans="9:35" x14ac:dyDescent="0.2"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168"/>
      <c r="AF3401" s="167"/>
      <c r="AG3401" s="168"/>
      <c r="AH3401" s="168"/>
      <c r="AI3401" s="5"/>
    </row>
    <row r="3402" spans="9:35" x14ac:dyDescent="0.2"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168"/>
      <c r="AF3402" s="167"/>
      <c r="AG3402" s="168"/>
      <c r="AH3402" s="168"/>
      <c r="AI3402" s="5"/>
    </row>
    <row r="3403" spans="9:35" x14ac:dyDescent="0.2"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168"/>
      <c r="AF3403" s="167"/>
      <c r="AG3403" s="168"/>
      <c r="AH3403" s="168"/>
      <c r="AI3403" s="5"/>
    </row>
    <row r="3404" spans="9:35" x14ac:dyDescent="0.2"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168"/>
      <c r="AF3404" s="167"/>
      <c r="AG3404" s="168"/>
      <c r="AH3404" s="168"/>
      <c r="AI3404" s="5"/>
    </row>
    <row r="3405" spans="9:35" x14ac:dyDescent="0.2"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168"/>
      <c r="AF3405" s="167"/>
      <c r="AG3405" s="168"/>
      <c r="AH3405" s="168"/>
      <c r="AI3405" s="5"/>
    </row>
    <row r="3406" spans="9:35" x14ac:dyDescent="0.2"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168"/>
      <c r="AF3406" s="167"/>
      <c r="AG3406" s="168"/>
      <c r="AH3406" s="168"/>
      <c r="AI3406" s="5"/>
    </row>
    <row r="3407" spans="9:35" x14ac:dyDescent="0.2"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168"/>
      <c r="AF3407" s="167"/>
      <c r="AG3407" s="168"/>
      <c r="AH3407" s="168"/>
      <c r="AI3407" s="5"/>
    </row>
    <row r="3408" spans="9:35" x14ac:dyDescent="0.2"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168"/>
      <c r="AF3408" s="167"/>
      <c r="AG3408" s="168"/>
      <c r="AH3408" s="168"/>
      <c r="AI3408" s="5"/>
    </row>
    <row r="3409" spans="9:35" x14ac:dyDescent="0.2"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168"/>
      <c r="AF3409" s="167"/>
      <c r="AG3409" s="168"/>
      <c r="AH3409" s="168"/>
      <c r="AI3409" s="5"/>
    </row>
    <row r="3410" spans="9:35" x14ac:dyDescent="0.2"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168"/>
      <c r="AF3410" s="167"/>
      <c r="AG3410" s="168"/>
      <c r="AH3410" s="168"/>
      <c r="AI3410" s="5"/>
    </row>
    <row r="3411" spans="9:35" x14ac:dyDescent="0.2"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168"/>
      <c r="AF3411" s="167"/>
      <c r="AG3411" s="168"/>
      <c r="AH3411" s="168"/>
      <c r="AI3411" s="5"/>
    </row>
    <row r="3412" spans="9:35" x14ac:dyDescent="0.2"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168"/>
      <c r="AF3412" s="167"/>
      <c r="AG3412" s="168"/>
      <c r="AH3412" s="168"/>
      <c r="AI3412" s="5"/>
    </row>
    <row r="3413" spans="9:35" x14ac:dyDescent="0.2"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168"/>
      <c r="AF3413" s="167"/>
      <c r="AG3413" s="168"/>
      <c r="AH3413" s="168"/>
      <c r="AI3413" s="5"/>
    </row>
    <row r="3414" spans="9:35" x14ac:dyDescent="0.2"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168"/>
      <c r="AF3414" s="167"/>
      <c r="AG3414" s="168"/>
      <c r="AH3414" s="168"/>
      <c r="AI3414" s="5"/>
    </row>
    <row r="3415" spans="9:35" x14ac:dyDescent="0.2"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168"/>
      <c r="AF3415" s="167"/>
      <c r="AG3415" s="168"/>
      <c r="AH3415" s="168"/>
      <c r="AI3415" s="5"/>
    </row>
    <row r="3416" spans="9:35" x14ac:dyDescent="0.2"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168"/>
      <c r="AF3416" s="167"/>
      <c r="AG3416" s="168"/>
      <c r="AH3416" s="168"/>
      <c r="AI3416" s="5"/>
    </row>
    <row r="3417" spans="9:35" x14ac:dyDescent="0.2"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168"/>
      <c r="AF3417" s="167"/>
      <c r="AG3417" s="168"/>
      <c r="AH3417" s="168"/>
      <c r="AI3417" s="5"/>
    </row>
    <row r="3418" spans="9:35" x14ac:dyDescent="0.2"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168"/>
      <c r="AF3418" s="167"/>
      <c r="AG3418" s="168"/>
      <c r="AH3418" s="168"/>
      <c r="AI3418" s="5"/>
    </row>
    <row r="3419" spans="9:35" x14ac:dyDescent="0.2"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168"/>
      <c r="AF3419" s="167"/>
      <c r="AG3419" s="168"/>
      <c r="AH3419" s="168"/>
      <c r="AI3419" s="5"/>
    </row>
    <row r="3420" spans="9:35" x14ac:dyDescent="0.2"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168"/>
      <c r="AF3420" s="167"/>
      <c r="AG3420" s="168"/>
      <c r="AH3420" s="168"/>
      <c r="AI3420" s="5"/>
    </row>
    <row r="3421" spans="9:35" x14ac:dyDescent="0.2"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168"/>
      <c r="AF3421" s="167"/>
      <c r="AG3421" s="168"/>
      <c r="AH3421" s="168"/>
      <c r="AI3421" s="5"/>
    </row>
    <row r="3422" spans="9:35" x14ac:dyDescent="0.2"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168"/>
      <c r="AF3422" s="167"/>
      <c r="AG3422" s="168"/>
      <c r="AH3422" s="168"/>
      <c r="AI3422" s="5"/>
    </row>
    <row r="3423" spans="9:35" x14ac:dyDescent="0.2"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168"/>
      <c r="AF3423" s="167"/>
      <c r="AG3423" s="168"/>
      <c r="AH3423" s="168"/>
      <c r="AI3423" s="5"/>
    </row>
    <row r="3424" spans="9:35" x14ac:dyDescent="0.2"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168"/>
      <c r="AF3424" s="167"/>
      <c r="AG3424" s="168"/>
      <c r="AH3424" s="168"/>
      <c r="AI3424" s="5"/>
    </row>
    <row r="3425" spans="9:35" x14ac:dyDescent="0.2"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168"/>
      <c r="AF3425" s="167"/>
      <c r="AG3425" s="168"/>
      <c r="AH3425" s="168"/>
      <c r="AI3425" s="5"/>
    </row>
    <row r="3426" spans="9:35" x14ac:dyDescent="0.2"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168"/>
      <c r="AF3426" s="167"/>
      <c r="AG3426" s="168"/>
      <c r="AH3426" s="168"/>
      <c r="AI3426" s="5"/>
    </row>
    <row r="3427" spans="9:35" x14ac:dyDescent="0.2"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168"/>
      <c r="AF3427" s="167"/>
      <c r="AG3427" s="168"/>
      <c r="AH3427" s="168"/>
      <c r="AI3427" s="5"/>
    </row>
    <row r="3428" spans="9:35" x14ac:dyDescent="0.2"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168"/>
      <c r="AF3428" s="167"/>
      <c r="AG3428" s="168"/>
      <c r="AH3428" s="168"/>
      <c r="AI3428" s="5"/>
    </row>
    <row r="3429" spans="9:35" x14ac:dyDescent="0.2"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168"/>
      <c r="AF3429" s="167"/>
      <c r="AG3429" s="168"/>
      <c r="AH3429" s="168"/>
      <c r="AI3429" s="5"/>
    </row>
    <row r="3430" spans="9:35" x14ac:dyDescent="0.2"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168"/>
      <c r="AF3430" s="167"/>
      <c r="AG3430" s="168"/>
      <c r="AH3430" s="168"/>
      <c r="AI3430" s="5"/>
    </row>
    <row r="3431" spans="9:35" x14ac:dyDescent="0.2"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168"/>
      <c r="AF3431" s="167"/>
      <c r="AG3431" s="168"/>
      <c r="AH3431" s="168"/>
      <c r="AI3431" s="5"/>
    </row>
    <row r="3432" spans="9:35" x14ac:dyDescent="0.2"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168"/>
      <c r="AF3432" s="167"/>
      <c r="AG3432" s="168"/>
      <c r="AH3432" s="168"/>
      <c r="AI3432" s="5"/>
    </row>
    <row r="3433" spans="9:35" x14ac:dyDescent="0.2"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168"/>
      <c r="AF3433" s="167"/>
      <c r="AG3433" s="168"/>
      <c r="AH3433" s="168"/>
      <c r="AI3433" s="5"/>
    </row>
    <row r="3434" spans="9:35" x14ac:dyDescent="0.2"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168"/>
      <c r="AF3434" s="167"/>
      <c r="AG3434" s="168"/>
      <c r="AH3434" s="168"/>
      <c r="AI3434" s="5"/>
    </row>
    <row r="3435" spans="9:35" x14ac:dyDescent="0.2"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168"/>
      <c r="AF3435" s="167"/>
      <c r="AG3435" s="168"/>
      <c r="AH3435" s="168"/>
      <c r="AI3435" s="5"/>
    </row>
    <row r="3436" spans="9:35" x14ac:dyDescent="0.2"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168"/>
      <c r="AF3436" s="167"/>
      <c r="AG3436" s="168"/>
      <c r="AH3436" s="168"/>
      <c r="AI3436" s="5"/>
    </row>
    <row r="3437" spans="9:35" x14ac:dyDescent="0.2"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168"/>
      <c r="AF3437" s="167"/>
      <c r="AG3437" s="168"/>
      <c r="AH3437" s="168"/>
      <c r="AI3437" s="5"/>
    </row>
    <row r="3438" spans="9:35" x14ac:dyDescent="0.2"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168"/>
      <c r="AF3438" s="167"/>
      <c r="AG3438" s="168"/>
      <c r="AH3438" s="168"/>
      <c r="AI3438" s="5"/>
    </row>
    <row r="3439" spans="9:35" x14ac:dyDescent="0.2"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168"/>
      <c r="AF3439" s="167"/>
      <c r="AG3439" s="168"/>
      <c r="AH3439" s="168"/>
      <c r="AI3439" s="5"/>
    </row>
    <row r="3440" spans="9:35" x14ac:dyDescent="0.2"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168"/>
      <c r="AF3440" s="167"/>
      <c r="AG3440" s="168"/>
      <c r="AH3440" s="168"/>
      <c r="AI3440" s="5"/>
    </row>
    <row r="3441" spans="9:35" x14ac:dyDescent="0.2"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168"/>
      <c r="AF3441" s="167"/>
      <c r="AG3441" s="168"/>
      <c r="AH3441" s="168"/>
      <c r="AI3441" s="5"/>
    </row>
    <row r="3442" spans="9:35" x14ac:dyDescent="0.2"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168"/>
      <c r="AF3442" s="167"/>
      <c r="AG3442" s="168"/>
      <c r="AH3442" s="168"/>
      <c r="AI3442" s="5"/>
    </row>
    <row r="3443" spans="9:35" x14ac:dyDescent="0.2"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168"/>
      <c r="AF3443" s="167"/>
      <c r="AG3443" s="168"/>
      <c r="AH3443" s="168"/>
      <c r="AI3443" s="5"/>
    </row>
    <row r="3444" spans="9:35" x14ac:dyDescent="0.2"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168"/>
      <c r="AF3444" s="167"/>
      <c r="AG3444" s="168"/>
      <c r="AH3444" s="168"/>
      <c r="AI3444" s="5"/>
    </row>
    <row r="3445" spans="9:35" x14ac:dyDescent="0.2"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168"/>
      <c r="AF3445" s="167"/>
      <c r="AG3445" s="168"/>
      <c r="AH3445" s="168"/>
      <c r="AI3445" s="5"/>
    </row>
    <row r="3446" spans="9:35" x14ac:dyDescent="0.2"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168"/>
      <c r="AF3446" s="167"/>
      <c r="AG3446" s="168"/>
      <c r="AH3446" s="168"/>
      <c r="AI3446" s="5"/>
    </row>
    <row r="3447" spans="9:35" x14ac:dyDescent="0.2"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168"/>
      <c r="AF3447" s="167"/>
      <c r="AG3447" s="168"/>
      <c r="AH3447" s="168"/>
      <c r="AI3447" s="5"/>
    </row>
    <row r="3448" spans="9:35" x14ac:dyDescent="0.2"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168"/>
      <c r="AF3448" s="167"/>
      <c r="AG3448" s="168"/>
      <c r="AH3448" s="168"/>
      <c r="AI3448" s="5"/>
    </row>
    <row r="3449" spans="9:35" x14ac:dyDescent="0.2"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168"/>
      <c r="AF3449" s="167"/>
      <c r="AG3449" s="168"/>
      <c r="AH3449" s="168"/>
      <c r="AI3449" s="5"/>
    </row>
    <row r="3450" spans="9:35" x14ac:dyDescent="0.2"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168"/>
      <c r="AF3450" s="167"/>
      <c r="AG3450" s="168"/>
      <c r="AH3450" s="168"/>
      <c r="AI3450" s="5"/>
    </row>
    <row r="3451" spans="9:35" x14ac:dyDescent="0.2"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168"/>
      <c r="AF3451" s="167"/>
      <c r="AG3451" s="168"/>
      <c r="AH3451" s="168"/>
      <c r="AI3451" s="5"/>
    </row>
    <row r="3452" spans="9:35" x14ac:dyDescent="0.2"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168"/>
      <c r="AF3452" s="167"/>
      <c r="AG3452" s="168"/>
      <c r="AH3452" s="168"/>
      <c r="AI3452" s="5"/>
    </row>
    <row r="3453" spans="9:35" x14ac:dyDescent="0.2"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168"/>
      <c r="AF3453" s="167"/>
      <c r="AG3453" s="168"/>
      <c r="AH3453" s="168"/>
      <c r="AI3453" s="5"/>
    </row>
    <row r="3454" spans="9:35" x14ac:dyDescent="0.2"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168"/>
      <c r="AF3454" s="167"/>
      <c r="AG3454" s="168"/>
      <c r="AH3454" s="168"/>
      <c r="AI3454" s="5"/>
    </row>
    <row r="3455" spans="9:35" x14ac:dyDescent="0.2"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168"/>
      <c r="AF3455" s="167"/>
      <c r="AG3455" s="168"/>
      <c r="AH3455" s="168"/>
      <c r="AI3455" s="5"/>
    </row>
    <row r="3456" spans="9:35" x14ac:dyDescent="0.2"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168"/>
      <c r="AF3456" s="167"/>
      <c r="AG3456" s="168"/>
      <c r="AH3456" s="168"/>
      <c r="AI3456" s="5"/>
    </row>
    <row r="3457" spans="9:35" x14ac:dyDescent="0.2"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168"/>
      <c r="AF3457" s="167"/>
      <c r="AG3457" s="168"/>
      <c r="AH3457" s="168"/>
      <c r="AI3457" s="5"/>
    </row>
    <row r="3458" spans="9:35" x14ac:dyDescent="0.2"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168"/>
      <c r="AF3458" s="167"/>
      <c r="AG3458" s="168"/>
      <c r="AH3458" s="168"/>
      <c r="AI3458" s="5"/>
    </row>
    <row r="3459" spans="9:35" x14ac:dyDescent="0.2"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168"/>
      <c r="AF3459" s="167"/>
      <c r="AG3459" s="168"/>
      <c r="AH3459" s="168"/>
      <c r="AI3459" s="5"/>
    </row>
    <row r="3460" spans="9:35" x14ac:dyDescent="0.2"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168"/>
      <c r="AF3460" s="167"/>
      <c r="AG3460" s="168"/>
      <c r="AH3460" s="168"/>
      <c r="AI3460" s="5"/>
    </row>
    <row r="3461" spans="9:35" x14ac:dyDescent="0.2"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168"/>
      <c r="AF3461" s="167"/>
      <c r="AG3461" s="168"/>
      <c r="AH3461" s="168"/>
      <c r="AI3461" s="5"/>
    </row>
    <row r="3462" spans="9:35" x14ac:dyDescent="0.2"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168"/>
      <c r="AF3462" s="167"/>
      <c r="AG3462" s="168"/>
      <c r="AH3462" s="168"/>
      <c r="AI3462" s="5"/>
    </row>
    <row r="3463" spans="9:35" x14ac:dyDescent="0.2"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168"/>
      <c r="AF3463" s="167"/>
      <c r="AG3463" s="168"/>
      <c r="AH3463" s="168"/>
      <c r="AI3463" s="5"/>
    </row>
    <row r="3464" spans="9:35" x14ac:dyDescent="0.2"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168"/>
      <c r="AF3464" s="167"/>
      <c r="AG3464" s="168"/>
      <c r="AH3464" s="168"/>
      <c r="AI3464" s="5"/>
    </row>
    <row r="3465" spans="9:35" x14ac:dyDescent="0.2"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168"/>
      <c r="AF3465" s="167"/>
      <c r="AG3465" s="168"/>
      <c r="AH3465" s="168"/>
      <c r="AI3465" s="5"/>
    </row>
    <row r="3466" spans="9:35" x14ac:dyDescent="0.2"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168"/>
      <c r="AF3466" s="167"/>
      <c r="AG3466" s="168"/>
      <c r="AH3466" s="168"/>
      <c r="AI3466" s="5"/>
    </row>
    <row r="3467" spans="9:35" x14ac:dyDescent="0.2"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168"/>
      <c r="AF3467" s="167"/>
      <c r="AG3467" s="168"/>
      <c r="AH3467" s="168"/>
      <c r="AI3467" s="5"/>
    </row>
    <row r="3468" spans="9:35" x14ac:dyDescent="0.2"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168"/>
      <c r="AF3468" s="167"/>
      <c r="AG3468" s="168"/>
      <c r="AH3468" s="168"/>
      <c r="AI3468" s="5"/>
    </row>
    <row r="3469" spans="9:35" x14ac:dyDescent="0.2"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168"/>
      <c r="AF3469" s="167"/>
      <c r="AG3469" s="168"/>
      <c r="AH3469" s="168"/>
      <c r="AI3469" s="5"/>
    </row>
    <row r="3470" spans="9:35" x14ac:dyDescent="0.2"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168"/>
      <c r="AF3470" s="167"/>
      <c r="AG3470" s="168"/>
      <c r="AH3470" s="168"/>
      <c r="AI3470" s="5"/>
    </row>
    <row r="3471" spans="9:35" x14ac:dyDescent="0.2"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168"/>
      <c r="AF3471" s="167"/>
      <c r="AG3471" s="168"/>
      <c r="AH3471" s="168"/>
      <c r="AI3471" s="5"/>
    </row>
    <row r="3472" spans="9:35" x14ac:dyDescent="0.2"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168"/>
      <c r="AF3472" s="167"/>
      <c r="AG3472" s="168"/>
      <c r="AH3472" s="168"/>
      <c r="AI3472" s="5"/>
    </row>
    <row r="3473" spans="9:35" x14ac:dyDescent="0.2"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168"/>
      <c r="AF3473" s="167"/>
      <c r="AG3473" s="168"/>
      <c r="AH3473" s="168"/>
      <c r="AI3473" s="5"/>
    </row>
    <row r="3474" spans="9:35" x14ac:dyDescent="0.2"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168"/>
      <c r="AF3474" s="167"/>
      <c r="AG3474" s="168"/>
      <c r="AH3474" s="168"/>
      <c r="AI3474" s="5"/>
    </row>
    <row r="3475" spans="9:35" x14ac:dyDescent="0.2"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168"/>
      <c r="AF3475" s="167"/>
      <c r="AG3475" s="168"/>
      <c r="AH3475" s="168"/>
      <c r="AI3475" s="5"/>
    </row>
    <row r="3476" spans="9:35" x14ac:dyDescent="0.2"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168"/>
      <c r="AF3476" s="167"/>
      <c r="AG3476" s="168"/>
      <c r="AH3476" s="168"/>
      <c r="AI3476" s="5"/>
    </row>
    <row r="3477" spans="9:35" x14ac:dyDescent="0.2"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168"/>
      <c r="AF3477" s="167"/>
      <c r="AG3477" s="168"/>
      <c r="AH3477" s="168"/>
      <c r="AI3477" s="5"/>
    </row>
    <row r="3478" spans="9:35" x14ac:dyDescent="0.2"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168"/>
      <c r="AF3478" s="167"/>
      <c r="AG3478" s="168"/>
      <c r="AH3478" s="168"/>
      <c r="AI3478" s="5"/>
    </row>
    <row r="3479" spans="9:35" x14ac:dyDescent="0.2"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168"/>
      <c r="AF3479" s="167"/>
      <c r="AG3479" s="168"/>
      <c r="AH3479" s="168"/>
      <c r="AI3479" s="5"/>
    </row>
    <row r="3480" spans="9:35" x14ac:dyDescent="0.2"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168"/>
      <c r="AF3480" s="167"/>
      <c r="AG3480" s="168"/>
      <c r="AH3480" s="168"/>
      <c r="AI3480" s="5"/>
    </row>
    <row r="3481" spans="9:35" x14ac:dyDescent="0.2"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168"/>
      <c r="AF3481" s="167"/>
      <c r="AG3481" s="168"/>
      <c r="AH3481" s="168"/>
      <c r="AI3481" s="5"/>
    </row>
    <row r="3482" spans="9:35" x14ac:dyDescent="0.2"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168"/>
      <c r="AF3482" s="167"/>
      <c r="AG3482" s="168"/>
      <c r="AH3482" s="168"/>
      <c r="AI3482" s="5"/>
    </row>
    <row r="3483" spans="9:35" x14ac:dyDescent="0.2"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168"/>
      <c r="AF3483" s="167"/>
      <c r="AG3483" s="168"/>
      <c r="AH3483" s="168"/>
      <c r="AI3483" s="5"/>
    </row>
    <row r="3484" spans="9:35" x14ac:dyDescent="0.2"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168"/>
      <c r="AF3484" s="167"/>
      <c r="AG3484" s="168"/>
      <c r="AH3484" s="168"/>
      <c r="AI3484" s="5"/>
    </row>
    <row r="3485" spans="9:35" x14ac:dyDescent="0.2"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168"/>
      <c r="AF3485" s="167"/>
      <c r="AG3485" s="168"/>
      <c r="AH3485" s="168"/>
      <c r="AI3485" s="5"/>
    </row>
    <row r="3486" spans="9:35" x14ac:dyDescent="0.2"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168"/>
      <c r="AF3486" s="167"/>
      <c r="AG3486" s="168"/>
      <c r="AH3486" s="168"/>
      <c r="AI3486" s="5"/>
    </row>
    <row r="3487" spans="9:35" x14ac:dyDescent="0.2"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168"/>
      <c r="AF3487" s="167"/>
      <c r="AG3487" s="168"/>
      <c r="AH3487" s="168"/>
      <c r="AI3487" s="5"/>
    </row>
    <row r="3488" spans="9:35" x14ac:dyDescent="0.2"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168"/>
      <c r="AF3488" s="167"/>
      <c r="AG3488" s="168"/>
      <c r="AH3488" s="168"/>
      <c r="AI3488" s="5"/>
    </row>
    <row r="3489" spans="9:35" x14ac:dyDescent="0.2"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168"/>
      <c r="AF3489" s="167"/>
      <c r="AG3489" s="168"/>
      <c r="AH3489" s="168"/>
      <c r="AI3489" s="5"/>
    </row>
    <row r="3490" spans="9:35" x14ac:dyDescent="0.2"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168"/>
      <c r="AF3490" s="167"/>
      <c r="AG3490" s="168"/>
      <c r="AH3490" s="168"/>
      <c r="AI3490" s="5"/>
    </row>
    <row r="3491" spans="9:35" x14ac:dyDescent="0.2"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168"/>
      <c r="AF3491" s="167"/>
      <c r="AG3491" s="168"/>
      <c r="AH3491" s="168"/>
      <c r="AI3491" s="5"/>
    </row>
    <row r="3492" spans="9:35" x14ac:dyDescent="0.2"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168"/>
      <c r="AF3492" s="167"/>
      <c r="AG3492" s="168"/>
      <c r="AH3492" s="168"/>
      <c r="AI3492" s="5"/>
    </row>
    <row r="3493" spans="9:35" x14ac:dyDescent="0.2"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168"/>
      <c r="AF3493" s="167"/>
      <c r="AG3493" s="168"/>
      <c r="AH3493" s="168"/>
      <c r="AI3493" s="5"/>
    </row>
    <row r="3494" spans="9:35" x14ac:dyDescent="0.2"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168"/>
      <c r="AF3494" s="167"/>
      <c r="AG3494" s="168"/>
      <c r="AH3494" s="168"/>
      <c r="AI3494" s="5"/>
    </row>
    <row r="3495" spans="9:35" x14ac:dyDescent="0.2"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168"/>
      <c r="AF3495" s="167"/>
      <c r="AG3495" s="168"/>
      <c r="AH3495" s="168"/>
      <c r="AI3495" s="5"/>
    </row>
    <row r="3496" spans="9:35" x14ac:dyDescent="0.2"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168"/>
      <c r="AF3496" s="167"/>
      <c r="AG3496" s="168"/>
      <c r="AH3496" s="168"/>
      <c r="AI3496" s="5"/>
    </row>
    <row r="3497" spans="9:35" x14ac:dyDescent="0.2"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168"/>
      <c r="AF3497" s="167"/>
      <c r="AG3497" s="168"/>
      <c r="AH3497" s="168"/>
      <c r="AI3497" s="5"/>
    </row>
    <row r="3498" spans="9:35" x14ac:dyDescent="0.2"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168"/>
      <c r="AF3498" s="167"/>
      <c r="AG3498" s="168"/>
      <c r="AH3498" s="168"/>
      <c r="AI3498" s="5"/>
    </row>
    <row r="3499" spans="9:35" x14ac:dyDescent="0.2"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168"/>
      <c r="AF3499" s="167"/>
      <c r="AG3499" s="168"/>
      <c r="AH3499" s="168"/>
      <c r="AI3499" s="5"/>
    </row>
    <row r="3500" spans="9:35" x14ac:dyDescent="0.2"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168"/>
      <c r="AF3500" s="167"/>
      <c r="AG3500" s="168"/>
      <c r="AH3500" s="168"/>
      <c r="AI3500" s="5"/>
    </row>
    <row r="3501" spans="9:35" x14ac:dyDescent="0.2"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168"/>
      <c r="AF3501" s="167"/>
      <c r="AG3501" s="168"/>
      <c r="AH3501" s="168"/>
      <c r="AI3501" s="5"/>
    </row>
    <row r="3502" spans="9:35" x14ac:dyDescent="0.2"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168"/>
      <c r="AF3502" s="167"/>
      <c r="AG3502" s="168"/>
      <c r="AH3502" s="168"/>
      <c r="AI3502" s="5"/>
    </row>
    <row r="3503" spans="9:35" x14ac:dyDescent="0.2"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168"/>
      <c r="AF3503" s="167"/>
      <c r="AG3503" s="168"/>
      <c r="AH3503" s="168"/>
      <c r="AI3503" s="5"/>
    </row>
    <row r="3504" spans="9:35" x14ac:dyDescent="0.2"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168"/>
      <c r="AF3504" s="167"/>
      <c r="AG3504" s="168"/>
      <c r="AH3504" s="168"/>
      <c r="AI3504" s="5"/>
    </row>
    <row r="3505" spans="9:35" x14ac:dyDescent="0.2"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168"/>
      <c r="AF3505" s="167"/>
      <c r="AG3505" s="168"/>
      <c r="AH3505" s="168"/>
      <c r="AI3505" s="5"/>
    </row>
    <row r="3506" spans="9:35" x14ac:dyDescent="0.2"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168"/>
      <c r="AF3506" s="167"/>
      <c r="AG3506" s="168"/>
      <c r="AH3506" s="168"/>
      <c r="AI3506" s="5"/>
    </row>
    <row r="3507" spans="9:35" x14ac:dyDescent="0.2"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168"/>
      <c r="AF3507" s="167"/>
      <c r="AG3507" s="168"/>
      <c r="AH3507" s="168"/>
      <c r="AI3507" s="5"/>
    </row>
    <row r="3508" spans="9:35" x14ac:dyDescent="0.2"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168"/>
      <c r="AF3508" s="167"/>
      <c r="AG3508" s="168"/>
      <c r="AH3508" s="168"/>
      <c r="AI3508" s="5"/>
    </row>
    <row r="3509" spans="9:35" x14ac:dyDescent="0.2"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168"/>
      <c r="AF3509" s="167"/>
      <c r="AG3509" s="168"/>
      <c r="AH3509" s="168"/>
      <c r="AI3509" s="5"/>
    </row>
    <row r="3510" spans="9:35" x14ac:dyDescent="0.2"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168"/>
      <c r="AF3510" s="167"/>
      <c r="AG3510" s="168"/>
      <c r="AH3510" s="168"/>
      <c r="AI3510" s="5"/>
    </row>
    <row r="3511" spans="9:35" x14ac:dyDescent="0.2"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168"/>
      <c r="AF3511" s="167"/>
      <c r="AG3511" s="168"/>
      <c r="AH3511" s="168"/>
      <c r="AI3511" s="5"/>
    </row>
    <row r="3512" spans="9:35" x14ac:dyDescent="0.2"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168"/>
      <c r="AF3512" s="167"/>
      <c r="AG3512" s="168"/>
      <c r="AH3512" s="168"/>
      <c r="AI3512" s="5"/>
    </row>
    <row r="3513" spans="9:35" x14ac:dyDescent="0.2"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168"/>
      <c r="AF3513" s="167"/>
      <c r="AG3513" s="168"/>
      <c r="AH3513" s="168"/>
      <c r="AI3513" s="5"/>
    </row>
    <row r="3514" spans="9:35" x14ac:dyDescent="0.2"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168"/>
      <c r="AF3514" s="167"/>
      <c r="AG3514" s="168"/>
      <c r="AH3514" s="168"/>
      <c r="AI3514" s="5"/>
    </row>
    <row r="3515" spans="9:35" x14ac:dyDescent="0.2"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168"/>
      <c r="AF3515" s="167"/>
      <c r="AG3515" s="168"/>
      <c r="AH3515" s="168"/>
      <c r="AI3515" s="5"/>
    </row>
    <row r="3516" spans="9:35" x14ac:dyDescent="0.2"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168"/>
      <c r="AF3516" s="167"/>
      <c r="AG3516" s="168"/>
      <c r="AH3516" s="168"/>
      <c r="AI3516" s="5"/>
    </row>
    <row r="3517" spans="9:35" x14ac:dyDescent="0.2"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168"/>
      <c r="AF3517" s="167"/>
      <c r="AG3517" s="168"/>
      <c r="AH3517" s="168"/>
      <c r="AI3517" s="5"/>
    </row>
    <row r="3518" spans="9:35" x14ac:dyDescent="0.2"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168"/>
      <c r="AF3518" s="167"/>
      <c r="AG3518" s="168"/>
      <c r="AH3518" s="168"/>
      <c r="AI3518" s="5"/>
    </row>
    <row r="3519" spans="9:35" x14ac:dyDescent="0.2"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168"/>
      <c r="AF3519" s="167"/>
      <c r="AG3519" s="168"/>
      <c r="AH3519" s="168"/>
      <c r="AI3519" s="5"/>
    </row>
    <row r="3520" spans="9:35" x14ac:dyDescent="0.2"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168"/>
      <c r="AF3520" s="167"/>
      <c r="AG3520" s="168"/>
      <c r="AH3520" s="168"/>
      <c r="AI3520" s="5"/>
    </row>
    <row r="3521" spans="9:35" x14ac:dyDescent="0.2"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168"/>
      <c r="AF3521" s="167"/>
      <c r="AG3521" s="168"/>
      <c r="AH3521" s="168"/>
      <c r="AI3521" s="5"/>
    </row>
    <row r="3522" spans="9:35" x14ac:dyDescent="0.2"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168"/>
      <c r="AF3522" s="167"/>
      <c r="AG3522" s="168"/>
      <c r="AH3522" s="168"/>
      <c r="AI3522" s="5"/>
    </row>
    <row r="3523" spans="9:35" x14ac:dyDescent="0.2"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168"/>
      <c r="AF3523" s="167"/>
      <c r="AG3523" s="168"/>
      <c r="AH3523" s="168"/>
      <c r="AI3523" s="5"/>
    </row>
    <row r="3524" spans="9:35" x14ac:dyDescent="0.2"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168"/>
      <c r="AF3524" s="167"/>
      <c r="AG3524" s="168"/>
      <c r="AH3524" s="168"/>
      <c r="AI3524" s="5"/>
    </row>
    <row r="3525" spans="9:35" x14ac:dyDescent="0.2"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168"/>
      <c r="AF3525" s="167"/>
      <c r="AG3525" s="168"/>
      <c r="AH3525" s="168"/>
      <c r="AI3525" s="5"/>
    </row>
    <row r="3526" spans="9:35" x14ac:dyDescent="0.2"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168"/>
      <c r="AF3526" s="167"/>
      <c r="AG3526" s="168"/>
      <c r="AH3526" s="168"/>
      <c r="AI3526" s="5"/>
    </row>
    <row r="3527" spans="9:35" x14ac:dyDescent="0.2"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168"/>
      <c r="AF3527" s="167"/>
      <c r="AG3527" s="168"/>
      <c r="AH3527" s="168"/>
      <c r="AI3527" s="5"/>
    </row>
    <row r="3528" spans="9:35" x14ac:dyDescent="0.2"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168"/>
      <c r="AF3528" s="167"/>
      <c r="AG3528" s="168"/>
      <c r="AH3528" s="168"/>
      <c r="AI3528" s="5"/>
    </row>
    <row r="3529" spans="9:35" x14ac:dyDescent="0.2"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168"/>
      <c r="AF3529" s="167"/>
      <c r="AG3529" s="168"/>
      <c r="AH3529" s="168"/>
      <c r="AI3529" s="5"/>
    </row>
    <row r="3530" spans="9:35" x14ac:dyDescent="0.2"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168"/>
      <c r="AF3530" s="167"/>
      <c r="AG3530" s="168"/>
      <c r="AH3530" s="168"/>
      <c r="AI3530" s="5"/>
    </row>
    <row r="3531" spans="9:35" x14ac:dyDescent="0.2"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168"/>
      <c r="AF3531" s="167"/>
      <c r="AG3531" s="168"/>
      <c r="AH3531" s="168"/>
      <c r="AI3531" s="5"/>
    </row>
    <row r="3532" spans="9:35" x14ac:dyDescent="0.2"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168"/>
      <c r="AF3532" s="167"/>
      <c r="AG3532" s="168"/>
      <c r="AH3532" s="168"/>
      <c r="AI3532" s="5"/>
    </row>
    <row r="3533" spans="9:35" x14ac:dyDescent="0.2"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168"/>
      <c r="AF3533" s="167"/>
      <c r="AG3533" s="168"/>
      <c r="AH3533" s="168"/>
      <c r="AI3533" s="5"/>
    </row>
    <row r="3534" spans="9:35" x14ac:dyDescent="0.2"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168"/>
      <c r="AF3534" s="167"/>
      <c r="AG3534" s="168"/>
      <c r="AH3534" s="168"/>
      <c r="AI3534" s="5"/>
    </row>
    <row r="3535" spans="9:35" x14ac:dyDescent="0.2"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168"/>
      <c r="AF3535" s="167"/>
      <c r="AG3535" s="168"/>
      <c r="AH3535" s="168"/>
      <c r="AI3535" s="5"/>
    </row>
    <row r="3536" spans="9:35" x14ac:dyDescent="0.2"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168"/>
      <c r="AF3536" s="167"/>
      <c r="AG3536" s="168"/>
      <c r="AH3536" s="168"/>
      <c r="AI3536" s="5"/>
    </row>
    <row r="3537" spans="9:35" x14ac:dyDescent="0.2"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168"/>
      <c r="AF3537" s="167"/>
      <c r="AG3537" s="168"/>
      <c r="AH3537" s="168"/>
      <c r="AI3537" s="5"/>
    </row>
    <row r="3538" spans="9:35" x14ac:dyDescent="0.2"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168"/>
      <c r="AF3538" s="167"/>
      <c r="AG3538" s="168"/>
      <c r="AH3538" s="168"/>
      <c r="AI3538" s="5"/>
    </row>
    <row r="3539" spans="9:35" x14ac:dyDescent="0.2"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168"/>
      <c r="AF3539" s="167"/>
      <c r="AG3539" s="168"/>
      <c r="AH3539" s="168"/>
      <c r="AI3539" s="5"/>
    </row>
    <row r="3540" spans="9:35" x14ac:dyDescent="0.2"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168"/>
      <c r="AF3540" s="167"/>
      <c r="AG3540" s="168"/>
      <c r="AH3540" s="168"/>
      <c r="AI3540" s="5"/>
    </row>
    <row r="3541" spans="9:35" x14ac:dyDescent="0.2"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168"/>
      <c r="AF3541" s="167"/>
      <c r="AG3541" s="168"/>
      <c r="AH3541" s="168"/>
      <c r="AI3541" s="5"/>
    </row>
    <row r="3542" spans="9:35" x14ac:dyDescent="0.2"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168"/>
      <c r="AF3542" s="167"/>
      <c r="AG3542" s="168"/>
      <c r="AH3542" s="168"/>
      <c r="AI3542" s="5"/>
    </row>
    <row r="3543" spans="9:35" x14ac:dyDescent="0.2"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168"/>
      <c r="AF3543" s="167"/>
      <c r="AG3543" s="168"/>
      <c r="AH3543" s="168"/>
      <c r="AI3543" s="5"/>
    </row>
    <row r="3544" spans="9:35" x14ac:dyDescent="0.2"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168"/>
      <c r="AF3544" s="167"/>
      <c r="AG3544" s="168"/>
      <c r="AH3544" s="168"/>
      <c r="AI3544" s="5"/>
    </row>
    <row r="3545" spans="9:35" x14ac:dyDescent="0.2"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168"/>
      <c r="AF3545" s="167"/>
      <c r="AG3545" s="168"/>
      <c r="AH3545" s="168"/>
      <c r="AI3545" s="5"/>
    </row>
    <row r="3546" spans="9:35" x14ac:dyDescent="0.2"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168"/>
      <c r="AF3546" s="167"/>
      <c r="AG3546" s="168"/>
      <c r="AH3546" s="168"/>
      <c r="AI3546" s="5"/>
    </row>
    <row r="3547" spans="9:35" x14ac:dyDescent="0.2"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168"/>
      <c r="AF3547" s="167"/>
      <c r="AG3547" s="168"/>
      <c r="AH3547" s="168"/>
      <c r="AI3547" s="5"/>
    </row>
    <row r="3548" spans="9:35" x14ac:dyDescent="0.2"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168"/>
      <c r="AF3548" s="167"/>
      <c r="AG3548" s="168"/>
      <c r="AH3548" s="168"/>
      <c r="AI3548" s="5"/>
    </row>
    <row r="3549" spans="9:35" x14ac:dyDescent="0.2"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168"/>
      <c r="AF3549" s="167"/>
      <c r="AG3549" s="168"/>
      <c r="AH3549" s="168"/>
      <c r="AI3549" s="5"/>
    </row>
    <row r="3550" spans="9:35" x14ac:dyDescent="0.2"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168"/>
      <c r="AF3550" s="167"/>
      <c r="AG3550" s="168"/>
      <c r="AH3550" s="168"/>
      <c r="AI3550" s="5"/>
    </row>
    <row r="3551" spans="9:35" x14ac:dyDescent="0.2"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168"/>
      <c r="AF3551" s="167"/>
      <c r="AG3551" s="168"/>
      <c r="AH3551" s="168"/>
      <c r="AI3551" s="5"/>
    </row>
    <row r="3552" spans="9:35" x14ac:dyDescent="0.2"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168"/>
      <c r="AF3552" s="167"/>
      <c r="AG3552" s="168"/>
      <c r="AH3552" s="168"/>
      <c r="AI3552" s="5"/>
    </row>
    <row r="3553" spans="9:35" x14ac:dyDescent="0.2"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168"/>
      <c r="AF3553" s="167"/>
      <c r="AG3553" s="168"/>
      <c r="AH3553" s="168"/>
      <c r="AI3553" s="5"/>
    </row>
    <row r="3554" spans="9:35" x14ac:dyDescent="0.2"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168"/>
      <c r="AF3554" s="167"/>
      <c r="AG3554" s="168"/>
      <c r="AH3554" s="168"/>
      <c r="AI3554" s="5"/>
    </row>
    <row r="3555" spans="9:35" x14ac:dyDescent="0.2"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168"/>
      <c r="AF3555" s="167"/>
      <c r="AG3555" s="168"/>
      <c r="AH3555" s="168"/>
      <c r="AI3555" s="5"/>
    </row>
    <row r="3556" spans="9:35" x14ac:dyDescent="0.2"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168"/>
      <c r="AF3556" s="167"/>
      <c r="AG3556" s="168"/>
      <c r="AH3556" s="168"/>
      <c r="AI3556" s="5"/>
    </row>
    <row r="3557" spans="9:35" x14ac:dyDescent="0.2"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168"/>
      <c r="AF3557" s="167"/>
      <c r="AG3557" s="168"/>
      <c r="AH3557" s="168"/>
      <c r="AI3557" s="5"/>
    </row>
    <row r="3558" spans="9:35" x14ac:dyDescent="0.2"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168"/>
      <c r="AF3558" s="167"/>
      <c r="AG3558" s="168"/>
      <c r="AH3558" s="168"/>
      <c r="AI3558" s="5"/>
    </row>
    <row r="3559" spans="9:35" x14ac:dyDescent="0.2"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168"/>
      <c r="AF3559" s="167"/>
      <c r="AG3559" s="168"/>
      <c r="AH3559" s="168"/>
      <c r="AI3559" s="5"/>
    </row>
    <row r="3560" spans="9:35" x14ac:dyDescent="0.2"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168"/>
      <c r="AF3560" s="167"/>
      <c r="AG3560" s="168"/>
      <c r="AH3560" s="168"/>
      <c r="AI3560" s="5"/>
    </row>
    <row r="3561" spans="9:35" x14ac:dyDescent="0.2"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168"/>
      <c r="AF3561" s="167"/>
      <c r="AG3561" s="168"/>
      <c r="AH3561" s="168"/>
      <c r="AI3561" s="5"/>
    </row>
    <row r="3562" spans="9:35" x14ac:dyDescent="0.2"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168"/>
      <c r="AF3562" s="167"/>
      <c r="AG3562" s="168"/>
      <c r="AH3562" s="168"/>
      <c r="AI3562" s="5"/>
    </row>
    <row r="3563" spans="9:35" x14ac:dyDescent="0.2"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168"/>
      <c r="AF3563" s="167"/>
      <c r="AG3563" s="168"/>
      <c r="AH3563" s="168"/>
      <c r="AI3563" s="5"/>
    </row>
    <row r="3564" spans="9:35" x14ac:dyDescent="0.2"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168"/>
      <c r="AF3564" s="167"/>
      <c r="AG3564" s="168"/>
      <c r="AH3564" s="168"/>
      <c r="AI3564" s="5"/>
    </row>
    <row r="3565" spans="9:35" x14ac:dyDescent="0.2"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168"/>
      <c r="AF3565" s="167"/>
      <c r="AG3565" s="168"/>
      <c r="AH3565" s="168"/>
      <c r="AI3565" s="5"/>
    </row>
    <row r="3566" spans="9:35" x14ac:dyDescent="0.2"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168"/>
      <c r="AF3566" s="167"/>
      <c r="AG3566" s="168"/>
      <c r="AH3566" s="168"/>
      <c r="AI3566" s="5"/>
    </row>
    <row r="3567" spans="9:35" x14ac:dyDescent="0.2"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168"/>
      <c r="AF3567" s="167"/>
      <c r="AG3567" s="168"/>
      <c r="AH3567" s="168"/>
      <c r="AI3567" s="5"/>
    </row>
    <row r="3568" spans="9:35" x14ac:dyDescent="0.2"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168"/>
      <c r="AF3568" s="167"/>
      <c r="AG3568" s="168"/>
      <c r="AH3568" s="168"/>
      <c r="AI3568" s="5"/>
    </row>
    <row r="3569" spans="9:35" x14ac:dyDescent="0.2"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168"/>
      <c r="AF3569" s="167"/>
      <c r="AG3569" s="168"/>
      <c r="AH3569" s="168"/>
      <c r="AI3569" s="5"/>
    </row>
    <row r="3570" spans="9:35" x14ac:dyDescent="0.2"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168"/>
      <c r="AF3570" s="167"/>
      <c r="AG3570" s="168"/>
      <c r="AH3570" s="168"/>
      <c r="AI3570" s="5"/>
    </row>
    <row r="3571" spans="9:35" x14ac:dyDescent="0.2"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168"/>
      <c r="AF3571" s="167"/>
      <c r="AG3571" s="168"/>
      <c r="AH3571" s="168"/>
      <c r="AI3571" s="5"/>
    </row>
    <row r="3572" spans="9:35" x14ac:dyDescent="0.2"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168"/>
      <c r="AF3572" s="167"/>
      <c r="AG3572" s="168"/>
      <c r="AH3572" s="168"/>
      <c r="AI3572" s="5"/>
    </row>
    <row r="3573" spans="9:35" x14ac:dyDescent="0.2"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168"/>
      <c r="AF3573" s="167"/>
      <c r="AG3573" s="168"/>
      <c r="AH3573" s="168"/>
      <c r="AI3573" s="5"/>
    </row>
    <row r="3574" spans="9:35" x14ac:dyDescent="0.2"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168"/>
      <c r="AF3574" s="167"/>
      <c r="AG3574" s="168"/>
      <c r="AH3574" s="168"/>
      <c r="AI3574" s="5"/>
    </row>
    <row r="3575" spans="9:35" x14ac:dyDescent="0.2"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168"/>
      <c r="AF3575" s="167"/>
      <c r="AG3575" s="168"/>
      <c r="AH3575" s="168"/>
      <c r="AI3575" s="5"/>
    </row>
    <row r="3576" spans="9:35" x14ac:dyDescent="0.2"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168"/>
      <c r="AF3576" s="167"/>
      <c r="AG3576" s="168"/>
      <c r="AH3576" s="168"/>
      <c r="AI3576" s="5"/>
    </row>
    <row r="3577" spans="9:35" x14ac:dyDescent="0.2"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168"/>
      <c r="AF3577" s="167"/>
      <c r="AG3577" s="168"/>
      <c r="AH3577" s="168"/>
      <c r="AI3577" s="5"/>
    </row>
    <row r="3578" spans="9:35" x14ac:dyDescent="0.2"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168"/>
      <c r="AF3578" s="167"/>
      <c r="AG3578" s="168"/>
      <c r="AH3578" s="168"/>
      <c r="AI3578" s="5"/>
    </row>
    <row r="3579" spans="9:35" x14ac:dyDescent="0.2"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168"/>
      <c r="AF3579" s="167"/>
      <c r="AG3579" s="168"/>
      <c r="AH3579" s="168"/>
      <c r="AI3579" s="5"/>
    </row>
    <row r="3580" spans="9:35" x14ac:dyDescent="0.2"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168"/>
      <c r="AF3580" s="167"/>
      <c r="AG3580" s="168"/>
      <c r="AH3580" s="168"/>
      <c r="AI3580" s="5"/>
    </row>
    <row r="3581" spans="9:35" x14ac:dyDescent="0.2"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168"/>
      <c r="AF3581" s="167"/>
      <c r="AG3581" s="168"/>
      <c r="AH3581" s="168"/>
      <c r="AI3581" s="5"/>
    </row>
    <row r="3582" spans="9:35" x14ac:dyDescent="0.2"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168"/>
      <c r="AF3582" s="167"/>
      <c r="AG3582" s="168"/>
      <c r="AH3582" s="168"/>
      <c r="AI3582" s="5"/>
    </row>
    <row r="3583" spans="9:35" x14ac:dyDescent="0.2"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168"/>
      <c r="AF3583" s="167"/>
      <c r="AG3583" s="168"/>
      <c r="AH3583" s="168"/>
      <c r="AI3583" s="5"/>
    </row>
    <row r="3584" spans="9:35" x14ac:dyDescent="0.2"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168"/>
      <c r="AF3584" s="167"/>
      <c r="AG3584" s="168"/>
      <c r="AH3584" s="168"/>
      <c r="AI3584" s="5"/>
    </row>
    <row r="3585" spans="9:35" x14ac:dyDescent="0.2"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168"/>
      <c r="AF3585" s="167"/>
      <c r="AG3585" s="168"/>
      <c r="AH3585" s="168"/>
      <c r="AI3585" s="5"/>
    </row>
    <row r="3586" spans="9:35" x14ac:dyDescent="0.2"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168"/>
      <c r="AF3586" s="167"/>
      <c r="AG3586" s="168"/>
      <c r="AH3586" s="168"/>
      <c r="AI3586" s="5"/>
    </row>
    <row r="3587" spans="9:35" x14ac:dyDescent="0.2"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168"/>
      <c r="AF3587" s="167"/>
      <c r="AG3587" s="168"/>
      <c r="AH3587" s="168"/>
      <c r="AI3587" s="5"/>
    </row>
    <row r="3588" spans="9:35" x14ac:dyDescent="0.2"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168"/>
      <c r="AF3588" s="167"/>
      <c r="AG3588" s="168"/>
      <c r="AH3588" s="168"/>
      <c r="AI3588" s="5"/>
    </row>
    <row r="3589" spans="9:35" x14ac:dyDescent="0.2"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168"/>
      <c r="AF3589" s="167"/>
      <c r="AG3589" s="168"/>
      <c r="AH3589" s="168"/>
      <c r="AI3589" s="5"/>
    </row>
    <row r="3590" spans="9:35" x14ac:dyDescent="0.2"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168"/>
      <c r="AF3590" s="167"/>
      <c r="AG3590" s="168"/>
      <c r="AH3590" s="168"/>
      <c r="AI3590" s="5"/>
    </row>
    <row r="3591" spans="9:35" x14ac:dyDescent="0.2"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168"/>
      <c r="AF3591" s="167"/>
      <c r="AG3591" s="168"/>
      <c r="AH3591" s="168"/>
      <c r="AI3591" s="5"/>
    </row>
    <row r="3592" spans="9:35" x14ac:dyDescent="0.2"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168"/>
      <c r="AF3592" s="167"/>
      <c r="AG3592" s="168"/>
      <c r="AH3592" s="168"/>
      <c r="AI3592" s="5"/>
    </row>
    <row r="3593" spans="9:35" x14ac:dyDescent="0.2"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168"/>
      <c r="AF3593" s="167"/>
      <c r="AG3593" s="168"/>
      <c r="AH3593" s="168"/>
      <c r="AI3593" s="5"/>
    </row>
    <row r="3594" spans="9:35" x14ac:dyDescent="0.2"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168"/>
      <c r="AF3594" s="167"/>
      <c r="AG3594" s="168"/>
      <c r="AH3594" s="168"/>
      <c r="AI3594" s="5"/>
    </row>
    <row r="3595" spans="9:35" x14ac:dyDescent="0.2"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168"/>
      <c r="AF3595" s="167"/>
      <c r="AG3595" s="168"/>
      <c r="AH3595" s="168"/>
      <c r="AI3595" s="5"/>
    </row>
    <row r="3596" spans="9:35" x14ac:dyDescent="0.2"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168"/>
      <c r="AF3596" s="167"/>
      <c r="AG3596" s="168"/>
      <c r="AH3596" s="168"/>
      <c r="AI3596" s="5"/>
    </row>
    <row r="3597" spans="9:35" x14ac:dyDescent="0.2"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168"/>
      <c r="AF3597" s="167"/>
      <c r="AG3597" s="168"/>
      <c r="AH3597" s="168"/>
      <c r="AI3597" s="5"/>
    </row>
    <row r="3598" spans="9:35" x14ac:dyDescent="0.2"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168"/>
      <c r="AF3598" s="167"/>
      <c r="AG3598" s="168"/>
      <c r="AH3598" s="168"/>
      <c r="AI3598" s="5"/>
    </row>
    <row r="3599" spans="9:35" x14ac:dyDescent="0.2"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168"/>
      <c r="AF3599" s="167"/>
      <c r="AG3599" s="168"/>
      <c r="AH3599" s="168"/>
      <c r="AI3599" s="5"/>
    </row>
    <row r="3600" spans="9:35" x14ac:dyDescent="0.2"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168"/>
      <c r="AF3600" s="167"/>
      <c r="AG3600" s="168"/>
      <c r="AH3600" s="168"/>
      <c r="AI3600" s="5"/>
    </row>
    <row r="3601" spans="9:35" x14ac:dyDescent="0.2"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168"/>
      <c r="AF3601" s="167"/>
      <c r="AG3601" s="168"/>
      <c r="AH3601" s="168"/>
      <c r="AI3601" s="5"/>
    </row>
    <row r="3602" spans="9:35" x14ac:dyDescent="0.2"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168"/>
      <c r="AF3602" s="167"/>
      <c r="AG3602" s="168"/>
      <c r="AH3602" s="168"/>
      <c r="AI3602" s="5"/>
    </row>
    <row r="3603" spans="9:35" x14ac:dyDescent="0.2"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168"/>
      <c r="AF3603" s="167"/>
      <c r="AG3603" s="168"/>
      <c r="AH3603" s="168"/>
      <c r="AI3603" s="5"/>
    </row>
    <row r="3604" spans="9:35" x14ac:dyDescent="0.2"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168"/>
      <c r="AF3604" s="167"/>
      <c r="AG3604" s="168"/>
      <c r="AH3604" s="168"/>
      <c r="AI3604" s="5"/>
    </row>
    <row r="3605" spans="9:35" x14ac:dyDescent="0.2"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168"/>
      <c r="AF3605" s="167"/>
      <c r="AG3605" s="168"/>
      <c r="AH3605" s="168"/>
      <c r="AI3605" s="5"/>
    </row>
    <row r="3606" spans="9:35" x14ac:dyDescent="0.2"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168"/>
      <c r="AF3606" s="167"/>
      <c r="AG3606" s="168"/>
      <c r="AH3606" s="168"/>
      <c r="AI3606" s="5"/>
    </row>
    <row r="3607" spans="9:35" x14ac:dyDescent="0.2"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168"/>
      <c r="AF3607" s="167"/>
      <c r="AG3607" s="168"/>
      <c r="AH3607" s="168"/>
      <c r="AI3607" s="5"/>
    </row>
    <row r="3608" spans="9:35" x14ac:dyDescent="0.2"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168"/>
      <c r="AF3608" s="167"/>
      <c r="AG3608" s="168"/>
      <c r="AH3608" s="168"/>
      <c r="AI3608" s="5"/>
    </row>
    <row r="3609" spans="9:35" x14ac:dyDescent="0.2"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168"/>
      <c r="AF3609" s="167"/>
      <c r="AG3609" s="168"/>
      <c r="AH3609" s="168"/>
      <c r="AI3609" s="5"/>
    </row>
    <row r="3610" spans="9:35" x14ac:dyDescent="0.2"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168"/>
      <c r="AF3610" s="167"/>
      <c r="AG3610" s="168"/>
      <c r="AH3610" s="168"/>
      <c r="AI3610" s="5"/>
    </row>
    <row r="3611" spans="9:35" x14ac:dyDescent="0.2"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168"/>
      <c r="AF3611" s="167"/>
      <c r="AG3611" s="168"/>
      <c r="AH3611" s="168"/>
      <c r="AI3611" s="5"/>
    </row>
    <row r="3612" spans="9:35" x14ac:dyDescent="0.2"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168"/>
      <c r="AF3612" s="167"/>
      <c r="AG3612" s="168"/>
      <c r="AH3612" s="168"/>
      <c r="AI3612" s="5"/>
    </row>
    <row r="3613" spans="9:35" x14ac:dyDescent="0.2"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168"/>
      <c r="AF3613" s="167"/>
      <c r="AG3613" s="168"/>
      <c r="AH3613" s="168"/>
      <c r="AI3613" s="5"/>
    </row>
    <row r="3614" spans="9:35" x14ac:dyDescent="0.2"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168"/>
      <c r="AF3614" s="167"/>
      <c r="AG3614" s="168"/>
      <c r="AH3614" s="168"/>
      <c r="AI3614" s="5"/>
    </row>
    <row r="3615" spans="9:35" x14ac:dyDescent="0.2"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168"/>
      <c r="AF3615" s="167"/>
      <c r="AG3615" s="168"/>
      <c r="AH3615" s="168"/>
      <c r="AI3615" s="5"/>
    </row>
    <row r="3616" spans="9:35" x14ac:dyDescent="0.2"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168"/>
      <c r="AF3616" s="167"/>
      <c r="AG3616" s="168"/>
      <c r="AH3616" s="168"/>
      <c r="AI3616" s="5"/>
    </row>
    <row r="3617" spans="9:35" x14ac:dyDescent="0.2"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168"/>
      <c r="AF3617" s="167"/>
      <c r="AG3617" s="168"/>
      <c r="AH3617" s="168"/>
      <c r="AI3617" s="5"/>
    </row>
    <row r="3618" spans="9:35" x14ac:dyDescent="0.2"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168"/>
      <c r="AF3618" s="167"/>
      <c r="AG3618" s="168"/>
      <c r="AH3618" s="168"/>
      <c r="AI3618" s="5"/>
    </row>
    <row r="3619" spans="9:35" x14ac:dyDescent="0.2"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168"/>
      <c r="AF3619" s="167"/>
      <c r="AG3619" s="168"/>
      <c r="AH3619" s="168"/>
      <c r="AI3619" s="5"/>
    </row>
    <row r="3620" spans="9:35" x14ac:dyDescent="0.2"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168"/>
      <c r="AF3620" s="167"/>
      <c r="AG3620" s="168"/>
      <c r="AH3620" s="168"/>
      <c r="AI3620" s="5"/>
    </row>
    <row r="3621" spans="9:35" x14ac:dyDescent="0.2"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168"/>
      <c r="AF3621" s="167"/>
      <c r="AG3621" s="168"/>
      <c r="AH3621" s="168"/>
      <c r="AI3621" s="5"/>
    </row>
    <row r="3622" spans="9:35" x14ac:dyDescent="0.2"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168"/>
      <c r="AF3622" s="167"/>
      <c r="AG3622" s="168"/>
      <c r="AH3622" s="168"/>
      <c r="AI3622" s="5"/>
    </row>
    <row r="3623" spans="9:35" x14ac:dyDescent="0.2"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168"/>
      <c r="AF3623" s="167"/>
      <c r="AG3623" s="168"/>
      <c r="AH3623" s="168"/>
      <c r="AI3623" s="5"/>
    </row>
    <row r="3624" spans="9:35" x14ac:dyDescent="0.2"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168"/>
      <c r="AF3624" s="167"/>
      <c r="AG3624" s="168"/>
      <c r="AH3624" s="168"/>
      <c r="AI3624" s="5"/>
    </row>
    <row r="3625" spans="9:35" x14ac:dyDescent="0.2"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168"/>
      <c r="AF3625" s="167"/>
      <c r="AG3625" s="168"/>
      <c r="AH3625" s="168"/>
      <c r="AI3625" s="5"/>
    </row>
    <row r="3626" spans="9:35" x14ac:dyDescent="0.2"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168"/>
      <c r="AF3626" s="167"/>
      <c r="AG3626" s="168"/>
      <c r="AH3626" s="168"/>
      <c r="AI3626" s="5"/>
    </row>
    <row r="3627" spans="9:35" x14ac:dyDescent="0.2"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168"/>
      <c r="AF3627" s="167"/>
      <c r="AG3627" s="168"/>
      <c r="AH3627" s="168"/>
      <c r="AI3627" s="5"/>
    </row>
    <row r="3628" spans="9:35" x14ac:dyDescent="0.2"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168"/>
      <c r="AF3628" s="167"/>
      <c r="AG3628" s="168"/>
      <c r="AH3628" s="168"/>
      <c r="AI3628" s="5"/>
    </row>
    <row r="3629" spans="9:35" x14ac:dyDescent="0.2"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168"/>
      <c r="AF3629" s="167"/>
      <c r="AG3629" s="168"/>
      <c r="AH3629" s="168"/>
      <c r="AI3629" s="5"/>
    </row>
    <row r="3630" spans="9:35" x14ac:dyDescent="0.2"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168"/>
      <c r="AF3630" s="167"/>
      <c r="AG3630" s="168"/>
      <c r="AH3630" s="168"/>
      <c r="AI3630" s="5"/>
    </row>
    <row r="3631" spans="9:35" x14ac:dyDescent="0.2"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168"/>
      <c r="AF3631" s="167"/>
      <c r="AG3631" s="168"/>
      <c r="AH3631" s="168"/>
      <c r="AI3631" s="5"/>
    </row>
    <row r="3632" spans="9:35" x14ac:dyDescent="0.2"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168"/>
      <c r="AF3632" s="167"/>
      <c r="AG3632" s="168"/>
      <c r="AH3632" s="168"/>
      <c r="AI3632" s="5"/>
    </row>
    <row r="3633" spans="9:35" x14ac:dyDescent="0.2"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168"/>
      <c r="AF3633" s="167"/>
      <c r="AG3633" s="168"/>
      <c r="AH3633" s="168"/>
      <c r="AI3633" s="5"/>
    </row>
    <row r="3634" spans="9:35" x14ac:dyDescent="0.2"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168"/>
      <c r="AF3634" s="167"/>
      <c r="AG3634" s="168"/>
      <c r="AH3634" s="168"/>
      <c r="AI3634" s="5"/>
    </row>
    <row r="3635" spans="9:35" x14ac:dyDescent="0.2"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168"/>
      <c r="AF3635" s="167"/>
      <c r="AG3635" s="168"/>
      <c r="AH3635" s="168"/>
      <c r="AI3635" s="5"/>
    </row>
    <row r="3636" spans="9:35" x14ac:dyDescent="0.2"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168"/>
      <c r="AF3636" s="167"/>
      <c r="AG3636" s="168"/>
      <c r="AH3636" s="168"/>
      <c r="AI3636" s="5"/>
    </row>
    <row r="3637" spans="9:35" x14ac:dyDescent="0.2"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168"/>
      <c r="AF3637" s="167"/>
      <c r="AG3637" s="168"/>
      <c r="AH3637" s="168"/>
      <c r="AI3637" s="5"/>
    </row>
    <row r="3638" spans="9:35" x14ac:dyDescent="0.2"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168"/>
      <c r="AF3638" s="167"/>
      <c r="AG3638" s="168"/>
      <c r="AH3638" s="168"/>
      <c r="AI3638" s="5"/>
    </row>
    <row r="3639" spans="9:35" x14ac:dyDescent="0.2"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168"/>
      <c r="AF3639" s="167"/>
      <c r="AG3639" s="168"/>
      <c r="AH3639" s="168"/>
      <c r="AI3639" s="5"/>
    </row>
    <row r="3640" spans="9:35" x14ac:dyDescent="0.2"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168"/>
      <c r="AF3640" s="167"/>
      <c r="AG3640" s="168"/>
      <c r="AH3640" s="168"/>
      <c r="AI3640" s="5"/>
    </row>
    <row r="3641" spans="9:35" x14ac:dyDescent="0.2"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168"/>
      <c r="AF3641" s="167"/>
      <c r="AG3641" s="168"/>
      <c r="AH3641" s="168"/>
      <c r="AI3641" s="5"/>
    </row>
    <row r="3642" spans="9:35" x14ac:dyDescent="0.2"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168"/>
      <c r="AF3642" s="167"/>
      <c r="AG3642" s="168"/>
      <c r="AH3642" s="168"/>
      <c r="AI3642" s="5"/>
    </row>
    <row r="3643" spans="9:35" x14ac:dyDescent="0.2"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168"/>
      <c r="AF3643" s="167"/>
      <c r="AG3643" s="168"/>
      <c r="AH3643" s="168"/>
      <c r="AI3643" s="5"/>
    </row>
    <row r="3644" spans="9:35" x14ac:dyDescent="0.2"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168"/>
      <c r="AF3644" s="167"/>
      <c r="AG3644" s="168"/>
      <c r="AH3644" s="168"/>
      <c r="AI3644" s="5"/>
    </row>
    <row r="3645" spans="9:35" x14ac:dyDescent="0.2"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168"/>
      <c r="AF3645" s="167"/>
      <c r="AG3645" s="168"/>
      <c r="AH3645" s="168"/>
      <c r="AI3645" s="5"/>
    </row>
    <row r="3646" spans="9:35" x14ac:dyDescent="0.2"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168"/>
      <c r="AF3646" s="167"/>
      <c r="AG3646" s="168"/>
      <c r="AH3646" s="168"/>
      <c r="AI3646" s="5"/>
    </row>
    <row r="3647" spans="9:35" x14ac:dyDescent="0.2"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168"/>
      <c r="AF3647" s="167"/>
      <c r="AG3647" s="168"/>
      <c r="AH3647" s="168"/>
      <c r="AI3647" s="5"/>
    </row>
    <row r="3648" spans="9:35" x14ac:dyDescent="0.2"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168"/>
      <c r="AF3648" s="167"/>
      <c r="AG3648" s="168"/>
      <c r="AH3648" s="168"/>
      <c r="AI3648" s="5"/>
    </row>
    <row r="3649" spans="9:35" x14ac:dyDescent="0.2"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168"/>
      <c r="AF3649" s="167"/>
      <c r="AG3649" s="168"/>
      <c r="AH3649" s="168"/>
      <c r="AI3649" s="5"/>
    </row>
    <row r="3650" spans="9:35" x14ac:dyDescent="0.2"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168"/>
      <c r="AF3650" s="167"/>
      <c r="AG3650" s="168"/>
      <c r="AH3650" s="168"/>
      <c r="AI3650" s="5"/>
    </row>
    <row r="3651" spans="9:35" x14ac:dyDescent="0.2"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168"/>
      <c r="AF3651" s="167"/>
      <c r="AG3651" s="168"/>
      <c r="AH3651" s="168"/>
      <c r="AI3651" s="5"/>
    </row>
    <row r="3652" spans="9:35" x14ac:dyDescent="0.2"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168"/>
      <c r="AF3652" s="167"/>
      <c r="AG3652" s="168"/>
      <c r="AH3652" s="168"/>
      <c r="AI3652" s="5"/>
    </row>
    <row r="3653" spans="9:35" x14ac:dyDescent="0.2"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168"/>
      <c r="AF3653" s="167"/>
      <c r="AG3653" s="168"/>
      <c r="AH3653" s="168"/>
      <c r="AI3653" s="5"/>
    </row>
    <row r="3654" spans="9:35" x14ac:dyDescent="0.2"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168"/>
      <c r="AF3654" s="167"/>
      <c r="AG3654" s="168"/>
      <c r="AH3654" s="168"/>
      <c r="AI3654" s="5"/>
    </row>
    <row r="3655" spans="9:35" x14ac:dyDescent="0.2"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168"/>
      <c r="AF3655" s="167"/>
      <c r="AG3655" s="168"/>
      <c r="AH3655" s="168"/>
      <c r="AI3655" s="5"/>
    </row>
    <row r="3656" spans="9:35" x14ac:dyDescent="0.2"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168"/>
      <c r="AF3656" s="167"/>
      <c r="AG3656" s="168"/>
      <c r="AH3656" s="168"/>
      <c r="AI3656" s="5"/>
    </row>
    <row r="3657" spans="9:35" x14ac:dyDescent="0.2"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168"/>
      <c r="AF3657" s="167"/>
      <c r="AG3657" s="168"/>
      <c r="AH3657" s="168"/>
      <c r="AI3657" s="5"/>
    </row>
    <row r="3658" spans="9:35" x14ac:dyDescent="0.2"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168"/>
      <c r="AF3658" s="167"/>
      <c r="AG3658" s="168"/>
      <c r="AH3658" s="168"/>
      <c r="AI3658" s="5"/>
    </row>
    <row r="3659" spans="9:35" x14ac:dyDescent="0.2"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168"/>
      <c r="AF3659" s="167"/>
      <c r="AG3659" s="168"/>
      <c r="AH3659" s="168"/>
      <c r="AI3659" s="5"/>
    </row>
    <row r="3660" spans="9:35" x14ac:dyDescent="0.2"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168"/>
      <c r="AF3660" s="167"/>
      <c r="AG3660" s="168"/>
      <c r="AH3660" s="168"/>
      <c r="AI3660" s="5"/>
    </row>
    <row r="3661" spans="9:35" x14ac:dyDescent="0.2"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168"/>
      <c r="AF3661" s="167"/>
      <c r="AG3661" s="168"/>
      <c r="AH3661" s="168"/>
      <c r="AI3661" s="5"/>
    </row>
    <row r="3662" spans="9:35" x14ac:dyDescent="0.2"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168"/>
      <c r="AF3662" s="167"/>
      <c r="AG3662" s="168"/>
      <c r="AH3662" s="168"/>
      <c r="AI3662" s="5"/>
    </row>
    <row r="3663" spans="9:35" x14ac:dyDescent="0.2"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168"/>
      <c r="AF3663" s="167"/>
      <c r="AG3663" s="168"/>
      <c r="AH3663" s="168"/>
      <c r="AI3663" s="5"/>
    </row>
    <row r="3664" spans="9:35" x14ac:dyDescent="0.2"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168"/>
      <c r="AF3664" s="167"/>
      <c r="AG3664" s="168"/>
      <c r="AH3664" s="168"/>
      <c r="AI3664" s="5"/>
    </row>
    <row r="3665" spans="9:35" x14ac:dyDescent="0.2"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168"/>
      <c r="AF3665" s="167"/>
      <c r="AG3665" s="168"/>
      <c r="AH3665" s="168"/>
      <c r="AI3665" s="5"/>
    </row>
    <row r="3666" spans="9:35" x14ac:dyDescent="0.2"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168"/>
      <c r="AF3666" s="167"/>
      <c r="AG3666" s="168"/>
      <c r="AH3666" s="168"/>
      <c r="AI3666" s="5"/>
    </row>
    <row r="3667" spans="9:35" x14ac:dyDescent="0.2"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168"/>
      <c r="AF3667" s="167"/>
      <c r="AG3667" s="168"/>
      <c r="AH3667" s="168"/>
      <c r="AI3667" s="5"/>
    </row>
    <row r="3668" spans="9:35" x14ac:dyDescent="0.2"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168"/>
      <c r="AF3668" s="167"/>
      <c r="AG3668" s="168"/>
      <c r="AH3668" s="168"/>
      <c r="AI3668" s="5"/>
    </row>
    <row r="3669" spans="9:35" x14ac:dyDescent="0.2"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168"/>
      <c r="AF3669" s="167"/>
      <c r="AG3669" s="168"/>
      <c r="AH3669" s="168"/>
      <c r="AI3669" s="5"/>
    </row>
    <row r="3670" spans="9:35" x14ac:dyDescent="0.2"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168"/>
      <c r="AF3670" s="167"/>
      <c r="AG3670" s="168"/>
      <c r="AH3670" s="168"/>
      <c r="AI3670" s="5"/>
    </row>
    <row r="3671" spans="9:35" x14ac:dyDescent="0.2"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168"/>
      <c r="AF3671" s="167"/>
      <c r="AG3671" s="168"/>
      <c r="AH3671" s="168"/>
      <c r="AI3671" s="5"/>
    </row>
    <row r="3672" spans="9:35" x14ac:dyDescent="0.2"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168"/>
      <c r="AF3672" s="167"/>
      <c r="AG3672" s="168"/>
      <c r="AH3672" s="168"/>
      <c r="AI3672" s="5"/>
    </row>
    <row r="3673" spans="9:35" x14ac:dyDescent="0.2"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168"/>
      <c r="AF3673" s="167"/>
      <c r="AG3673" s="168"/>
      <c r="AH3673" s="168"/>
      <c r="AI3673" s="5"/>
    </row>
    <row r="3674" spans="9:35" x14ac:dyDescent="0.2"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168"/>
      <c r="AF3674" s="167"/>
      <c r="AG3674" s="168"/>
      <c r="AH3674" s="168"/>
      <c r="AI3674" s="5"/>
    </row>
    <row r="3675" spans="9:35" x14ac:dyDescent="0.2"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168"/>
      <c r="AF3675" s="167"/>
      <c r="AG3675" s="168"/>
      <c r="AH3675" s="168"/>
      <c r="AI3675" s="5"/>
    </row>
    <row r="3676" spans="9:35" x14ac:dyDescent="0.2"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168"/>
      <c r="AF3676" s="167"/>
      <c r="AG3676" s="168"/>
      <c r="AH3676" s="168"/>
      <c r="AI3676" s="5"/>
    </row>
    <row r="3677" spans="9:35" x14ac:dyDescent="0.2"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168"/>
      <c r="AF3677" s="167"/>
      <c r="AG3677" s="168"/>
      <c r="AH3677" s="168"/>
      <c r="AI3677" s="5"/>
    </row>
    <row r="3678" spans="9:35" x14ac:dyDescent="0.2"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168"/>
      <c r="AF3678" s="167"/>
      <c r="AG3678" s="168"/>
      <c r="AH3678" s="168"/>
      <c r="AI3678" s="5"/>
    </row>
    <row r="3679" spans="9:35" x14ac:dyDescent="0.2"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168"/>
      <c r="AF3679" s="167"/>
      <c r="AG3679" s="168"/>
      <c r="AH3679" s="168"/>
      <c r="AI3679" s="5"/>
    </row>
    <row r="3680" spans="9:35" x14ac:dyDescent="0.2"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168"/>
      <c r="AF3680" s="167"/>
      <c r="AG3680" s="168"/>
      <c r="AH3680" s="168"/>
      <c r="AI3680" s="5"/>
    </row>
    <row r="3681" spans="9:35" x14ac:dyDescent="0.2"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168"/>
      <c r="AF3681" s="167"/>
      <c r="AG3681" s="168"/>
      <c r="AH3681" s="168"/>
      <c r="AI3681" s="5"/>
    </row>
    <row r="3682" spans="9:35" x14ac:dyDescent="0.2"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168"/>
      <c r="AF3682" s="167"/>
      <c r="AG3682" s="168"/>
      <c r="AH3682" s="168"/>
      <c r="AI3682" s="5"/>
    </row>
    <row r="3683" spans="9:35" x14ac:dyDescent="0.2"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168"/>
      <c r="AF3683" s="167"/>
      <c r="AG3683" s="168"/>
      <c r="AH3683" s="168"/>
      <c r="AI3683" s="5"/>
    </row>
    <row r="3684" spans="9:35" x14ac:dyDescent="0.2"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168"/>
      <c r="AF3684" s="167"/>
      <c r="AG3684" s="168"/>
      <c r="AH3684" s="168"/>
      <c r="AI3684" s="5"/>
    </row>
    <row r="3685" spans="9:35" x14ac:dyDescent="0.2"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168"/>
      <c r="AF3685" s="167"/>
      <c r="AG3685" s="168"/>
      <c r="AH3685" s="168"/>
      <c r="AI3685" s="5"/>
    </row>
    <row r="3686" spans="9:35" x14ac:dyDescent="0.2"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168"/>
      <c r="AF3686" s="167"/>
      <c r="AG3686" s="168"/>
      <c r="AH3686" s="168"/>
      <c r="AI3686" s="5"/>
    </row>
    <row r="3687" spans="9:35" x14ac:dyDescent="0.2"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168"/>
      <c r="AF3687" s="167"/>
      <c r="AG3687" s="168"/>
      <c r="AH3687" s="168"/>
      <c r="AI3687" s="5"/>
    </row>
    <row r="3688" spans="9:35" x14ac:dyDescent="0.2"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168"/>
      <c r="AF3688" s="167"/>
      <c r="AG3688" s="168"/>
      <c r="AH3688" s="168"/>
      <c r="AI3688" s="5"/>
    </row>
    <row r="3689" spans="9:35" x14ac:dyDescent="0.2"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168"/>
      <c r="AF3689" s="167"/>
      <c r="AG3689" s="168"/>
      <c r="AH3689" s="168"/>
      <c r="AI3689" s="5"/>
    </row>
    <row r="3690" spans="9:35" x14ac:dyDescent="0.2"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168"/>
      <c r="AF3690" s="167"/>
      <c r="AG3690" s="168"/>
      <c r="AH3690" s="168"/>
      <c r="AI3690" s="5"/>
    </row>
    <row r="3691" spans="9:35" x14ac:dyDescent="0.2"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168"/>
      <c r="AF3691" s="167"/>
      <c r="AG3691" s="168"/>
      <c r="AH3691" s="168"/>
      <c r="AI3691" s="5"/>
    </row>
    <row r="3692" spans="9:35" x14ac:dyDescent="0.2"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168"/>
      <c r="AF3692" s="167"/>
      <c r="AG3692" s="168"/>
      <c r="AH3692" s="168"/>
      <c r="AI3692" s="5"/>
    </row>
    <row r="3693" spans="9:35" x14ac:dyDescent="0.2"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168"/>
      <c r="AF3693" s="167"/>
      <c r="AG3693" s="168"/>
      <c r="AH3693" s="168"/>
      <c r="AI3693" s="5"/>
    </row>
    <row r="3694" spans="9:35" x14ac:dyDescent="0.2"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168"/>
      <c r="AF3694" s="167"/>
      <c r="AG3694" s="168"/>
      <c r="AH3694" s="168"/>
      <c r="AI3694" s="5"/>
    </row>
    <row r="3695" spans="9:35" x14ac:dyDescent="0.2"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168"/>
      <c r="AF3695" s="167"/>
      <c r="AG3695" s="168"/>
      <c r="AH3695" s="168"/>
      <c r="AI3695" s="5"/>
    </row>
    <row r="3696" spans="9:35" x14ac:dyDescent="0.2"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168"/>
      <c r="AF3696" s="167"/>
      <c r="AG3696" s="168"/>
      <c r="AH3696" s="168"/>
      <c r="AI3696" s="5"/>
    </row>
    <row r="3697" spans="9:35" x14ac:dyDescent="0.2"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168"/>
      <c r="AF3697" s="167"/>
      <c r="AG3697" s="168"/>
      <c r="AH3697" s="168"/>
      <c r="AI3697" s="5"/>
    </row>
    <row r="3698" spans="9:35" x14ac:dyDescent="0.2"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168"/>
      <c r="AF3698" s="167"/>
      <c r="AG3698" s="168"/>
      <c r="AH3698" s="168"/>
      <c r="AI3698" s="5"/>
    </row>
    <row r="3699" spans="9:35" x14ac:dyDescent="0.2"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168"/>
      <c r="AF3699" s="167"/>
      <c r="AG3699" s="168"/>
      <c r="AH3699" s="168"/>
      <c r="AI3699" s="5"/>
    </row>
    <row r="3700" spans="9:35" x14ac:dyDescent="0.2"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168"/>
      <c r="AF3700" s="167"/>
      <c r="AG3700" s="168"/>
      <c r="AH3700" s="168"/>
      <c r="AI3700" s="5"/>
    </row>
    <row r="3701" spans="9:35" x14ac:dyDescent="0.2"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168"/>
      <c r="AF3701" s="167"/>
      <c r="AG3701" s="168"/>
      <c r="AH3701" s="168"/>
      <c r="AI3701" s="5"/>
    </row>
    <row r="3702" spans="9:35" x14ac:dyDescent="0.2"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168"/>
      <c r="AF3702" s="167"/>
      <c r="AG3702" s="168"/>
      <c r="AH3702" s="168"/>
      <c r="AI3702" s="5"/>
    </row>
    <row r="3703" spans="9:35" x14ac:dyDescent="0.2"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168"/>
      <c r="AF3703" s="167"/>
      <c r="AG3703" s="168"/>
      <c r="AH3703" s="168"/>
      <c r="AI3703" s="5"/>
    </row>
    <row r="3704" spans="9:35" x14ac:dyDescent="0.2"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168"/>
      <c r="AF3704" s="167"/>
      <c r="AG3704" s="168"/>
      <c r="AH3704" s="168"/>
      <c r="AI3704" s="5"/>
    </row>
    <row r="3705" spans="9:35" x14ac:dyDescent="0.2"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168"/>
      <c r="AF3705" s="167"/>
      <c r="AG3705" s="168"/>
      <c r="AH3705" s="168"/>
      <c r="AI3705" s="5"/>
    </row>
    <row r="3706" spans="9:35" x14ac:dyDescent="0.2"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168"/>
      <c r="AF3706" s="167"/>
      <c r="AG3706" s="168"/>
      <c r="AH3706" s="168"/>
      <c r="AI3706" s="5"/>
    </row>
    <row r="3707" spans="9:35" x14ac:dyDescent="0.2"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168"/>
      <c r="AF3707" s="167"/>
      <c r="AG3707" s="168"/>
      <c r="AH3707" s="168"/>
      <c r="AI3707" s="5"/>
    </row>
    <row r="3708" spans="9:35" x14ac:dyDescent="0.2"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168"/>
      <c r="AF3708" s="167"/>
      <c r="AG3708" s="168"/>
      <c r="AH3708" s="168"/>
      <c r="AI3708" s="5"/>
    </row>
    <row r="3709" spans="9:35" x14ac:dyDescent="0.2"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168"/>
      <c r="AF3709" s="167"/>
      <c r="AG3709" s="168"/>
      <c r="AH3709" s="168"/>
      <c r="AI3709" s="5"/>
    </row>
    <row r="3710" spans="9:35" x14ac:dyDescent="0.2"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168"/>
      <c r="AF3710" s="167"/>
      <c r="AG3710" s="168"/>
      <c r="AH3710" s="168"/>
      <c r="AI3710" s="5"/>
    </row>
    <row r="3711" spans="9:35" x14ac:dyDescent="0.2"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168"/>
      <c r="AF3711" s="167"/>
      <c r="AG3711" s="168"/>
      <c r="AH3711" s="168"/>
      <c r="AI3711" s="5"/>
    </row>
    <row r="3712" spans="9:35" x14ac:dyDescent="0.2"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168"/>
      <c r="AF3712" s="167"/>
      <c r="AG3712" s="168"/>
      <c r="AH3712" s="168"/>
      <c r="AI3712" s="5"/>
    </row>
    <row r="3713" spans="9:35" x14ac:dyDescent="0.2"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168"/>
      <c r="AF3713" s="167"/>
      <c r="AG3713" s="168"/>
      <c r="AH3713" s="168"/>
      <c r="AI3713" s="5"/>
    </row>
    <row r="3714" spans="9:35" x14ac:dyDescent="0.2"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168"/>
      <c r="AF3714" s="167"/>
      <c r="AG3714" s="168"/>
      <c r="AH3714" s="168"/>
      <c r="AI3714" s="5"/>
    </row>
    <row r="3715" spans="9:35" x14ac:dyDescent="0.2"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168"/>
      <c r="AF3715" s="167"/>
      <c r="AG3715" s="168"/>
      <c r="AH3715" s="168"/>
      <c r="AI3715" s="5"/>
    </row>
    <row r="3716" spans="9:35" x14ac:dyDescent="0.2"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168"/>
      <c r="AF3716" s="167"/>
      <c r="AG3716" s="168"/>
      <c r="AH3716" s="168"/>
      <c r="AI3716" s="5"/>
    </row>
    <row r="3717" spans="9:35" x14ac:dyDescent="0.2"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168"/>
      <c r="AF3717" s="167"/>
      <c r="AG3717" s="168"/>
      <c r="AH3717" s="168"/>
      <c r="AI3717" s="5"/>
    </row>
    <row r="3718" spans="9:35" x14ac:dyDescent="0.2"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168"/>
      <c r="AF3718" s="167"/>
      <c r="AG3718" s="168"/>
      <c r="AH3718" s="168"/>
      <c r="AI3718" s="5"/>
    </row>
    <row r="3719" spans="9:35" x14ac:dyDescent="0.2"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168"/>
      <c r="AF3719" s="167"/>
      <c r="AG3719" s="168"/>
      <c r="AH3719" s="168"/>
      <c r="AI3719" s="5"/>
    </row>
    <row r="3720" spans="9:35" x14ac:dyDescent="0.2"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168"/>
      <c r="AF3720" s="167"/>
      <c r="AG3720" s="168"/>
      <c r="AH3720" s="168"/>
      <c r="AI3720" s="5"/>
    </row>
    <row r="3721" spans="9:35" x14ac:dyDescent="0.2"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168"/>
      <c r="AF3721" s="167"/>
      <c r="AG3721" s="168"/>
      <c r="AH3721" s="168"/>
      <c r="AI3721" s="5"/>
    </row>
    <row r="3722" spans="9:35" x14ac:dyDescent="0.2"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168"/>
      <c r="AF3722" s="167"/>
      <c r="AG3722" s="168"/>
      <c r="AH3722" s="168"/>
      <c r="AI3722" s="5"/>
    </row>
    <row r="3723" spans="9:35" x14ac:dyDescent="0.2"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168"/>
      <c r="AF3723" s="167"/>
      <c r="AG3723" s="168"/>
      <c r="AH3723" s="168"/>
      <c r="AI3723" s="5"/>
    </row>
    <row r="3724" spans="9:35" x14ac:dyDescent="0.2"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168"/>
      <c r="AF3724" s="167"/>
      <c r="AG3724" s="168"/>
      <c r="AH3724" s="168"/>
      <c r="AI3724" s="5"/>
    </row>
    <row r="3725" spans="9:35" x14ac:dyDescent="0.2"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168"/>
      <c r="AF3725" s="167"/>
      <c r="AG3725" s="168"/>
      <c r="AH3725" s="168"/>
      <c r="AI3725" s="5"/>
    </row>
    <row r="3726" spans="9:35" x14ac:dyDescent="0.2"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168"/>
      <c r="AF3726" s="167"/>
      <c r="AG3726" s="168"/>
      <c r="AH3726" s="168"/>
      <c r="AI3726" s="5"/>
    </row>
    <row r="3727" spans="9:35" x14ac:dyDescent="0.2"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168"/>
      <c r="AF3727" s="167"/>
      <c r="AG3727" s="168"/>
      <c r="AH3727" s="168"/>
      <c r="AI3727" s="5"/>
    </row>
    <row r="3728" spans="9:35" x14ac:dyDescent="0.2"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168"/>
      <c r="AF3728" s="167"/>
      <c r="AG3728" s="168"/>
      <c r="AH3728" s="168"/>
      <c r="AI3728" s="5"/>
    </row>
    <row r="3729" spans="9:35" x14ac:dyDescent="0.2"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168"/>
      <c r="AF3729" s="167"/>
      <c r="AG3729" s="168"/>
      <c r="AH3729" s="168"/>
      <c r="AI3729" s="5"/>
    </row>
    <row r="3730" spans="9:35" x14ac:dyDescent="0.2"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168"/>
      <c r="AF3730" s="167"/>
      <c r="AG3730" s="168"/>
      <c r="AH3730" s="168"/>
      <c r="AI3730" s="5"/>
    </row>
    <row r="3731" spans="9:35" x14ac:dyDescent="0.2"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168"/>
      <c r="AF3731" s="167"/>
      <c r="AG3731" s="168"/>
      <c r="AH3731" s="168"/>
      <c r="AI3731" s="5"/>
    </row>
    <row r="3732" spans="9:35" x14ac:dyDescent="0.2"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168"/>
      <c r="AF3732" s="167"/>
      <c r="AG3732" s="168"/>
      <c r="AH3732" s="168"/>
      <c r="AI3732" s="5"/>
    </row>
    <row r="3733" spans="9:35" x14ac:dyDescent="0.2"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168"/>
      <c r="AF3733" s="167"/>
      <c r="AG3733" s="168"/>
      <c r="AH3733" s="168"/>
      <c r="AI3733" s="5"/>
    </row>
    <row r="3734" spans="9:35" x14ac:dyDescent="0.2"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168"/>
      <c r="AF3734" s="167"/>
      <c r="AG3734" s="168"/>
      <c r="AH3734" s="168"/>
      <c r="AI3734" s="5"/>
    </row>
    <row r="3735" spans="9:35" x14ac:dyDescent="0.2"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168"/>
      <c r="AF3735" s="167"/>
      <c r="AG3735" s="168"/>
      <c r="AH3735" s="168"/>
      <c r="AI3735" s="5"/>
    </row>
    <row r="3736" spans="9:35" x14ac:dyDescent="0.2"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168"/>
      <c r="AF3736" s="167"/>
      <c r="AG3736" s="168"/>
      <c r="AH3736" s="168"/>
      <c r="AI3736" s="5"/>
    </row>
    <row r="3737" spans="9:35" x14ac:dyDescent="0.2"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168"/>
      <c r="AF3737" s="167"/>
      <c r="AG3737" s="168"/>
      <c r="AH3737" s="168"/>
      <c r="AI3737" s="5"/>
    </row>
    <row r="3738" spans="9:35" x14ac:dyDescent="0.2"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168"/>
      <c r="AF3738" s="167"/>
      <c r="AG3738" s="168"/>
      <c r="AH3738" s="168"/>
      <c r="AI3738" s="5"/>
    </row>
    <row r="3739" spans="9:35" x14ac:dyDescent="0.2"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168"/>
      <c r="AF3739" s="167"/>
      <c r="AG3739" s="168"/>
      <c r="AH3739" s="168"/>
      <c r="AI3739" s="5"/>
    </row>
    <row r="3740" spans="9:35" x14ac:dyDescent="0.2"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168"/>
      <c r="AF3740" s="167"/>
      <c r="AG3740" s="168"/>
      <c r="AH3740" s="168"/>
      <c r="AI3740" s="5"/>
    </row>
    <row r="3741" spans="9:35" x14ac:dyDescent="0.2"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168"/>
      <c r="AF3741" s="167"/>
      <c r="AG3741" s="168"/>
      <c r="AH3741" s="168"/>
      <c r="AI3741" s="5"/>
    </row>
    <row r="3742" spans="9:35" x14ac:dyDescent="0.2"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168"/>
      <c r="AF3742" s="167"/>
      <c r="AG3742" s="168"/>
      <c r="AH3742" s="168"/>
      <c r="AI3742" s="5"/>
    </row>
    <row r="3743" spans="9:35" x14ac:dyDescent="0.2"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168"/>
      <c r="AF3743" s="167"/>
      <c r="AG3743" s="168"/>
      <c r="AH3743" s="168"/>
      <c r="AI3743" s="5"/>
    </row>
    <row r="3744" spans="9:35" x14ac:dyDescent="0.2"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168"/>
      <c r="AF3744" s="167"/>
      <c r="AG3744" s="168"/>
      <c r="AH3744" s="168"/>
      <c r="AI3744" s="5"/>
    </row>
    <row r="3745" spans="9:35" x14ac:dyDescent="0.2"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168"/>
      <c r="AF3745" s="167"/>
      <c r="AG3745" s="168"/>
      <c r="AH3745" s="168"/>
      <c r="AI3745" s="5"/>
    </row>
    <row r="3746" spans="9:35" x14ac:dyDescent="0.2"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168"/>
      <c r="AF3746" s="167"/>
      <c r="AG3746" s="168"/>
      <c r="AH3746" s="168"/>
      <c r="AI3746" s="5"/>
    </row>
    <row r="3747" spans="9:35" x14ac:dyDescent="0.2"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168"/>
      <c r="AF3747" s="167"/>
      <c r="AG3747" s="168"/>
      <c r="AH3747" s="168"/>
      <c r="AI3747" s="5"/>
    </row>
    <row r="3748" spans="9:35" x14ac:dyDescent="0.2"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168"/>
      <c r="AF3748" s="167"/>
      <c r="AG3748" s="168"/>
      <c r="AH3748" s="168"/>
      <c r="AI3748" s="5"/>
    </row>
    <row r="3749" spans="9:35" x14ac:dyDescent="0.2"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168"/>
      <c r="AF3749" s="167"/>
      <c r="AG3749" s="168"/>
      <c r="AH3749" s="168"/>
      <c r="AI3749" s="5"/>
    </row>
    <row r="3750" spans="9:35" x14ac:dyDescent="0.2"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168"/>
      <c r="AF3750" s="167"/>
      <c r="AG3750" s="168"/>
      <c r="AH3750" s="168"/>
      <c r="AI3750" s="5"/>
    </row>
    <row r="3751" spans="9:35" x14ac:dyDescent="0.2"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168"/>
      <c r="AF3751" s="167"/>
      <c r="AG3751" s="168"/>
      <c r="AH3751" s="168"/>
      <c r="AI3751" s="5"/>
    </row>
    <row r="3752" spans="9:35" x14ac:dyDescent="0.2"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168"/>
      <c r="AF3752" s="167"/>
      <c r="AG3752" s="168"/>
      <c r="AH3752" s="168"/>
      <c r="AI3752" s="5"/>
    </row>
    <row r="3753" spans="9:35" x14ac:dyDescent="0.2"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168"/>
      <c r="AF3753" s="167"/>
      <c r="AG3753" s="168"/>
      <c r="AH3753" s="168"/>
      <c r="AI3753" s="5"/>
    </row>
    <row r="3754" spans="9:35" x14ac:dyDescent="0.2"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168"/>
      <c r="AF3754" s="167"/>
      <c r="AG3754" s="168"/>
      <c r="AH3754" s="168"/>
      <c r="AI3754" s="5"/>
    </row>
    <row r="3755" spans="9:35" x14ac:dyDescent="0.2"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168"/>
      <c r="AF3755" s="167"/>
      <c r="AG3755" s="168"/>
      <c r="AH3755" s="168"/>
      <c r="AI3755" s="5"/>
    </row>
    <row r="3756" spans="9:35" x14ac:dyDescent="0.2"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168"/>
      <c r="AF3756" s="167"/>
      <c r="AG3756" s="168"/>
      <c r="AH3756" s="168"/>
      <c r="AI3756" s="5"/>
    </row>
    <row r="3757" spans="9:35" x14ac:dyDescent="0.2"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168"/>
      <c r="AF3757" s="167"/>
      <c r="AG3757" s="168"/>
      <c r="AH3757" s="168"/>
      <c r="AI3757" s="5"/>
    </row>
    <row r="3758" spans="9:35" x14ac:dyDescent="0.2"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168"/>
      <c r="AF3758" s="167"/>
      <c r="AG3758" s="168"/>
      <c r="AH3758" s="168"/>
      <c r="AI3758" s="5"/>
    </row>
    <row r="3759" spans="9:35" x14ac:dyDescent="0.2"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168"/>
      <c r="AF3759" s="167"/>
      <c r="AG3759" s="168"/>
      <c r="AH3759" s="168"/>
      <c r="AI3759" s="5"/>
    </row>
    <row r="3760" spans="9:35" x14ac:dyDescent="0.2"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168"/>
      <c r="AF3760" s="167"/>
      <c r="AG3760" s="168"/>
      <c r="AH3760" s="168"/>
      <c r="AI3760" s="5"/>
    </row>
    <row r="3761" spans="9:35" x14ac:dyDescent="0.2"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168"/>
      <c r="AF3761" s="167"/>
      <c r="AG3761" s="168"/>
      <c r="AH3761" s="168"/>
      <c r="AI3761" s="5"/>
    </row>
    <row r="3762" spans="9:35" x14ac:dyDescent="0.2"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168"/>
      <c r="AF3762" s="167"/>
      <c r="AG3762" s="168"/>
      <c r="AH3762" s="168"/>
      <c r="AI3762" s="5"/>
    </row>
    <row r="3763" spans="9:35" x14ac:dyDescent="0.2"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168"/>
      <c r="AF3763" s="167"/>
      <c r="AG3763" s="168"/>
      <c r="AH3763" s="168"/>
      <c r="AI3763" s="5"/>
    </row>
    <row r="3764" spans="9:35" x14ac:dyDescent="0.2"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168"/>
      <c r="AF3764" s="167"/>
      <c r="AG3764" s="168"/>
      <c r="AH3764" s="168"/>
      <c r="AI3764" s="5"/>
    </row>
    <row r="3765" spans="9:35" x14ac:dyDescent="0.2"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168"/>
      <c r="AF3765" s="167"/>
      <c r="AG3765" s="168"/>
      <c r="AH3765" s="168"/>
      <c r="AI3765" s="5"/>
    </row>
    <row r="3766" spans="9:35" x14ac:dyDescent="0.2"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168"/>
      <c r="AF3766" s="167"/>
      <c r="AG3766" s="168"/>
      <c r="AH3766" s="168"/>
      <c r="AI3766" s="5"/>
    </row>
    <row r="3767" spans="9:35" x14ac:dyDescent="0.2"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168"/>
      <c r="AF3767" s="167"/>
      <c r="AG3767" s="168"/>
      <c r="AH3767" s="168"/>
      <c r="AI3767" s="5"/>
    </row>
    <row r="3768" spans="9:35" x14ac:dyDescent="0.2"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168"/>
      <c r="AF3768" s="167"/>
      <c r="AG3768" s="168"/>
      <c r="AH3768" s="168"/>
      <c r="AI3768" s="5"/>
    </row>
    <row r="3769" spans="9:35" x14ac:dyDescent="0.2"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168"/>
      <c r="AF3769" s="167"/>
      <c r="AG3769" s="168"/>
      <c r="AH3769" s="168"/>
      <c r="AI3769" s="5"/>
    </row>
    <row r="3770" spans="9:35" x14ac:dyDescent="0.2"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168"/>
      <c r="AF3770" s="167"/>
      <c r="AG3770" s="168"/>
      <c r="AH3770" s="168"/>
      <c r="AI3770" s="5"/>
    </row>
    <row r="3771" spans="9:35" x14ac:dyDescent="0.2"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168"/>
      <c r="AF3771" s="167"/>
      <c r="AG3771" s="168"/>
      <c r="AH3771" s="168"/>
      <c r="AI3771" s="5"/>
    </row>
    <row r="3772" spans="9:35" x14ac:dyDescent="0.2"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168"/>
      <c r="AF3772" s="167"/>
      <c r="AG3772" s="168"/>
      <c r="AH3772" s="168"/>
      <c r="AI3772" s="5"/>
    </row>
    <row r="3773" spans="9:35" x14ac:dyDescent="0.2"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168"/>
      <c r="AF3773" s="167"/>
      <c r="AG3773" s="168"/>
      <c r="AH3773" s="168"/>
      <c r="AI3773" s="5"/>
    </row>
    <row r="3774" spans="9:35" x14ac:dyDescent="0.2"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168"/>
      <c r="AF3774" s="167"/>
      <c r="AG3774" s="168"/>
      <c r="AH3774" s="168"/>
      <c r="AI3774" s="5"/>
    </row>
    <row r="3775" spans="9:35" x14ac:dyDescent="0.2"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168"/>
      <c r="AF3775" s="167"/>
      <c r="AG3775" s="168"/>
      <c r="AH3775" s="168"/>
      <c r="AI3775" s="5"/>
    </row>
    <row r="3776" spans="9:35" x14ac:dyDescent="0.2"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168"/>
      <c r="AF3776" s="167"/>
      <c r="AG3776" s="168"/>
      <c r="AH3776" s="168"/>
      <c r="AI3776" s="5"/>
    </row>
    <row r="3777" spans="9:35" x14ac:dyDescent="0.2"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168"/>
      <c r="AF3777" s="167"/>
      <c r="AG3777" s="168"/>
      <c r="AH3777" s="168"/>
      <c r="AI3777" s="5"/>
    </row>
    <row r="3778" spans="9:35" x14ac:dyDescent="0.2"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168"/>
      <c r="AF3778" s="167"/>
      <c r="AG3778" s="168"/>
      <c r="AH3778" s="168"/>
      <c r="AI3778" s="5"/>
    </row>
    <row r="3779" spans="9:35" x14ac:dyDescent="0.2"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168"/>
      <c r="AF3779" s="167"/>
      <c r="AG3779" s="168"/>
      <c r="AH3779" s="168"/>
      <c r="AI3779" s="5"/>
    </row>
    <row r="3780" spans="9:35" x14ac:dyDescent="0.2"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168"/>
      <c r="AF3780" s="167"/>
      <c r="AG3780" s="168"/>
      <c r="AH3780" s="168"/>
      <c r="AI3780" s="5"/>
    </row>
    <row r="3781" spans="9:35" x14ac:dyDescent="0.2"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168"/>
      <c r="AF3781" s="167"/>
      <c r="AG3781" s="168"/>
      <c r="AH3781" s="168"/>
      <c r="AI3781" s="5"/>
    </row>
    <row r="3782" spans="9:35" x14ac:dyDescent="0.2"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168"/>
      <c r="AF3782" s="167"/>
      <c r="AG3782" s="168"/>
      <c r="AH3782" s="168"/>
      <c r="AI3782" s="5"/>
    </row>
    <row r="3783" spans="9:35" x14ac:dyDescent="0.2"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168"/>
      <c r="AF3783" s="167"/>
      <c r="AG3783" s="168"/>
      <c r="AH3783" s="168"/>
      <c r="AI3783" s="5"/>
    </row>
    <row r="3784" spans="9:35" x14ac:dyDescent="0.2"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168"/>
      <c r="AF3784" s="167"/>
      <c r="AG3784" s="168"/>
      <c r="AH3784" s="168"/>
      <c r="AI3784" s="5"/>
    </row>
    <row r="3785" spans="9:35" x14ac:dyDescent="0.2"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168"/>
      <c r="AF3785" s="167"/>
      <c r="AG3785" s="168"/>
      <c r="AH3785" s="168"/>
      <c r="AI3785" s="5"/>
    </row>
    <row r="3786" spans="9:35" x14ac:dyDescent="0.2"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168"/>
      <c r="AF3786" s="167"/>
      <c r="AG3786" s="168"/>
      <c r="AH3786" s="168"/>
      <c r="AI3786" s="5"/>
    </row>
    <row r="3787" spans="9:35" x14ac:dyDescent="0.2"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168"/>
      <c r="AF3787" s="167"/>
      <c r="AG3787" s="168"/>
      <c r="AH3787" s="168"/>
      <c r="AI3787" s="5"/>
    </row>
    <row r="3788" spans="9:35" x14ac:dyDescent="0.2"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168"/>
      <c r="AF3788" s="167"/>
      <c r="AG3788" s="168"/>
      <c r="AH3788" s="168"/>
      <c r="AI3788" s="5"/>
    </row>
    <row r="3789" spans="9:35" x14ac:dyDescent="0.2"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168"/>
      <c r="AF3789" s="167"/>
      <c r="AG3789" s="168"/>
      <c r="AH3789" s="168"/>
      <c r="AI3789" s="5"/>
    </row>
    <row r="3790" spans="9:35" x14ac:dyDescent="0.2"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168"/>
      <c r="AF3790" s="167"/>
      <c r="AG3790" s="168"/>
      <c r="AH3790" s="168"/>
      <c r="AI3790" s="5"/>
    </row>
    <row r="3791" spans="9:35" x14ac:dyDescent="0.2"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168"/>
      <c r="AF3791" s="167"/>
      <c r="AG3791" s="168"/>
      <c r="AH3791" s="168"/>
      <c r="AI3791" s="5"/>
    </row>
    <row r="3792" spans="9:35" x14ac:dyDescent="0.2"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168"/>
      <c r="AF3792" s="167"/>
      <c r="AG3792" s="168"/>
      <c r="AH3792" s="168"/>
      <c r="AI3792" s="5"/>
    </row>
    <row r="3793" spans="9:35" x14ac:dyDescent="0.2"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168"/>
      <c r="AF3793" s="167"/>
      <c r="AG3793" s="168"/>
      <c r="AH3793" s="168"/>
      <c r="AI3793" s="5"/>
    </row>
    <row r="3794" spans="9:35" x14ac:dyDescent="0.2"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168"/>
      <c r="AF3794" s="167"/>
      <c r="AG3794" s="168"/>
      <c r="AH3794" s="168"/>
      <c r="AI3794" s="5"/>
    </row>
    <row r="3795" spans="9:35" x14ac:dyDescent="0.2"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168"/>
      <c r="AF3795" s="167"/>
      <c r="AG3795" s="168"/>
      <c r="AH3795" s="168"/>
      <c r="AI3795" s="5"/>
    </row>
    <row r="3796" spans="9:35" x14ac:dyDescent="0.2"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168"/>
      <c r="AF3796" s="167"/>
      <c r="AG3796" s="168"/>
      <c r="AH3796" s="168"/>
      <c r="AI3796" s="5"/>
    </row>
    <row r="3797" spans="9:35" x14ac:dyDescent="0.2"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168"/>
      <c r="AF3797" s="167"/>
      <c r="AG3797" s="168"/>
      <c r="AH3797" s="168"/>
      <c r="AI3797" s="5"/>
    </row>
    <row r="3798" spans="9:35" x14ac:dyDescent="0.2"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168"/>
      <c r="AF3798" s="167"/>
      <c r="AG3798" s="168"/>
      <c r="AH3798" s="168"/>
      <c r="AI3798" s="5"/>
    </row>
    <row r="3799" spans="9:35" x14ac:dyDescent="0.2"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168"/>
      <c r="AF3799" s="167"/>
      <c r="AG3799" s="168"/>
      <c r="AH3799" s="168"/>
      <c r="AI3799" s="5"/>
    </row>
    <row r="3800" spans="9:35" x14ac:dyDescent="0.2"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168"/>
      <c r="AF3800" s="167"/>
      <c r="AG3800" s="168"/>
      <c r="AH3800" s="168"/>
      <c r="AI3800" s="5"/>
    </row>
    <row r="3801" spans="9:35" x14ac:dyDescent="0.2"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168"/>
      <c r="AF3801" s="167"/>
      <c r="AG3801" s="168"/>
      <c r="AH3801" s="168"/>
      <c r="AI3801" s="5"/>
    </row>
    <row r="3802" spans="9:35" x14ac:dyDescent="0.2"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168"/>
      <c r="AF3802" s="167"/>
      <c r="AG3802" s="168"/>
      <c r="AH3802" s="168"/>
      <c r="AI3802" s="5"/>
    </row>
    <row r="3803" spans="9:35" x14ac:dyDescent="0.2"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168"/>
      <c r="AF3803" s="167"/>
      <c r="AG3803" s="168"/>
      <c r="AH3803" s="168"/>
      <c r="AI3803" s="5"/>
    </row>
    <row r="3804" spans="9:35" x14ac:dyDescent="0.2"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168"/>
      <c r="AF3804" s="167"/>
      <c r="AG3804" s="168"/>
      <c r="AH3804" s="168"/>
      <c r="AI3804" s="5"/>
    </row>
    <row r="3805" spans="9:35" x14ac:dyDescent="0.2"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168"/>
      <c r="AF3805" s="167"/>
      <c r="AG3805" s="168"/>
      <c r="AH3805" s="168"/>
      <c r="AI3805" s="5"/>
    </row>
    <row r="3806" spans="9:35" x14ac:dyDescent="0.2"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168"/>
      <c r="AF3806" s="167"/>
      <c r="AG3806" s="168"/>
      <c r="AH3806" s="168"/>
      <c r="AI3806" s="5"/>
    </row>
    <row r="3807" spans="9:35" x14ac:dyDescent="0.2"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168"/>
      <c r="AF3807" s="167"/>
      <c r="AG3807" s="168"/>
      <c r="AH3807" s="168"/>
      <c r="AI3807" s="5"/>
    </row>
    <row r="3808" spans="9:35" x14ac:dyDescent="0.2"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168"/>
      <c r="AF3808" s="167"/>
      <c r="AG3808" s="168"/>
      <c r="AH3808" s="168"/>
      <c r="AI3808" s="5"/>
    </row>
    <row r="3809" spans="9:35" x14ac:dyDescent="0.2"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168"/>
      <c r="AF3809" s="167"/>
      <c r="AG3809" s="168"/>
      <c r="AH3809" s="168"/>
      <c r="AI3809" s="5"/>
    </row>
    <row r="3810" spans="9:35" x14ac:dyDescent="0.2"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168"/>
      <c r="AF3810" s="167"/>
      <c r="AG3810" s="168"/>
      <c r="AH3810" s="168"/>
      <c r="AI3810" s="5"/>
    </row>
    <row r="3811" spans="9:35" x14ac:dyDescent="0.2"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168"/>
      <c r="AF3811" s="167"/>
      <c r="AG3811" s="168"/>
      <c r="AH3811" s="168"/>
      <c r="AI3811" s="5"/>
    </row>
    <row r="3812" spans="9:35" x14ac:dyDescent="0.2"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168"/>
      <c r="AF3812" s="167"/>
      <c r="AG3812" s="168"/>
      <c r="AH3812" s="168"/>
      <c r="AI3812" s="5"/>
    </row>
    <row r="3813" spans="9:35" x14ac:dyDescent="0.2"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168"/>
      <c r="AF3813" s="167"/>
      <c r="AG3813" s="168"/>
      <c r="AH3813" s="168"/>
      <c r="AI3813" s="5"/>
    </row>
    <row r="3814" spans="9:35" x14ac:dyDescent="0.2"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168"/>
      <c r="AF3814" s="167"/>
      <c r="AG3814" s="168"/>
      <c r="AH3814" s="168"/>
      <c r="AI3814" s="5"/>
    </row>
    <row r="3815" spans="9:35" x14ac:dyDescent="0.2"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168"/>
      <c r="AF3815" s="167"/>
      <c r="AG3815" s="168"/>
      <c r="AH3815" s="168"/>
      <c r="AI3815" s="5"/>
    </row>
    <row r="3816" spans="9:35" x14ac:dyDescent="0.2"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168"/>
      <c r="AF3816" s="167"/>
      <c r="AG3816" s="168"/>
      <c r="AH3816" s="168"/>
      <c r="AI3816" s="5"/>
    </row>
    <row r="3817" spans="9:35" x14ac:dyDescent="0.2"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168"/>
      <c r="AF3817" s="167"/>
      <c r="AG3817" s="168"/>
      <c r="AH3817" s="168"/>
      <c r="AI3817" s="5"/>
    </row>
    <row r="3818" spans="9:35" x14ac:dyDescent="0.2"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168"/>
      <c r="AF3818" s="167"/>
      <c r="AG3818" s="168"/>
      <c r="AH3818" s="168"/>
      <c r="AI3818" s="5"/>
    </row>
    <row r="3819" spans="9:35" x14ac:dyDescent="0.2"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168"/>
      <c r="AF3819" s="167"/>
      <c r="AG3819" s="168"/>
      <c r="AH3819" s="168"/>
      <c r="AI3819" s="5"/>
    </row>
    <row r="3820" spans="9:35" x14ac:dyDescent="0.2"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168"/>
      <c r="AF3820" s="167"/>
      <c r="AG3820" s="168"/>
      <c r="AH3820" s="168"/>
      <c r="AI3820" s="5"/>
    </row>
    <row r="3821" spans="9:35" x14ac:dyDescent="0.2"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168"/>
      <c r="AF3821" s="167"/>
      <c r="AG3821" s="168"/>
      <c r="AH3821" s="168"/>
      <c r="AI3821" s="5"/>
    </row>
    <row r="3822" spans="9:35" x14ac:dyDescent="0.2"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168"/>
      <c r="AF3822" s="167"/>
      <c r="AG3822" s="168"/>
      <c r="AH3822" s="168"/>
      <c r="AI3822" s="5"/>
    </row>
    <row r="3823" spans="9:35" x14ac:dyDescent="0.2"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168"/>
      <c r="AF3823" s="167"/>
      <c r="AG3823" s="168"/>
      <c r="AH3823" s="168"/>
      <c r="AI3823" s="5"/>
    </row>
    <row r="3824" spans="9:35" x14ac:dyDescent="0.2"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168"/>
      <c r="AF3824" s="167"/>
      <c r="AG3824" s="168"/>
      <c r="AH3824" s="168"/>
      <c r="AI3824" s="5"/>
    </row>
    <row r="3825" spans="9:35" x14ac:dyDescent="0.2"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168"/>
      <c r="AF3825" s="167"/>
      <c r="AG3825" s="168"/>
      <c r="AH3825" s="168"/>
      <c r="AI3825" s="5"/>
    </row>
    <row r="3826" spans="9:35" x14ac:dyDescent="0.2"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168"/>
      <c r="AF3826" s="167"/>
      <c r="AG3826" s="168"/>
      <c r="AH3826" s="168"/>
      <c r="AI3826" s="5"/>
    </row>
    <row r="3827" spans="9:35" x14ac:dyDescent="0.2"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168"/>
      <c r="AF3827" s="167"/>
      <c r="AG3827" s="168"/>
      <c r="AH3827" s="168"/>
      <c r="AI3827" s="5"/>
    </row>
    <row r="3828" spans="9:35" x14ac:dyDescent="0.2"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168"/>
      <c r="AF3828" s="167"/>
      <c r="AG3828" s="168"/>
      <c r="AH3828" s="168"/>
      <c r="AI3828" s="5"/>
    </row>
    <row r="3829" spans="9:35" x14ac:dyDescent="0.2"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168"/>
      <c r="AF3829" s="167"/>
      <c r="AG3829" s="168"/>
      <c r="AH3829" s="168"/>
      <c r="AI3829" s="5"/>
    </row>
    <row r="3830" spans="9:35" x14ac:dyDescent="0.2"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168"/>
      <c r="AF3830" s="167"/>
      <c r="AG3830" s="168"/>
      <c r="AH3830" s="168"/>
      <c r="AI3830" s="5"/>
    </row>
    <row r="3831" spans="9:35" x14ac:dyDescent="0.2"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168"/>
      <c r="AF3831" s="167"/>
      <c r="AG3831" s="168"/>
      <c r="AH3831" s="168"/>
      <c r="AI3831" s="5"/>
    </row>
    <row r="3832" spans="9:35" x14ac:dyDescent="0.2"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168"/>
      <c r="AF3832" s="167"/>
      <c r="AG3832" s="168"/>
      <c r="AH3832" s="168"/>
      <c r="AI3832" s="5"/>
    </row>
    <row r="3833" spans="9:35" x14ac:dyDescent="0.2"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168"/>
      <c r="AF3833" s="167"/>
      <c r="AG3833" s="168"/>
      <c r="AH3833" s="168"/>
      <c r="AI3833" s="5"/>
    </row>
    <row r="3834" spans="9:35" x14ac:dyDescent="0.2"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168"/>
      <c r="AF3834" s="167"/>
      <c r="AG3834" s="168"/>
      <c r="AH3834" s="168"/>
      <c r="AI3834" s="5"/>
    </row>
    <row r="3835" spans="9:35" x14ac:dyDescent="0.2"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168"/>
      <c r="AF3835" s="167"/>
      <c r="AG3835" s="168"/>
      <c r="AH3835" s="168"/>
      <c r="AI3835" s="5"/>
    </row>
    <row r="3836" spans="9:35" x14ac:dyDescent="0.2"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168"/>
      <c r="AF3836" s="167"/>
      <c r="AG3836" s="168"/>
      <c r="AH3836" s="168"/>
      <c r="AI3836" s="5"/>
    </row>
    <row r="3837" spans="9:35" x14ac:dyDescent="0.2"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168"/>
      <c r="AF3837" s="167"/>
      <c r="AG3837" s="168"/>
      <c r="AH3837" s="168"/>
      <c r="AI3837" s="5"/>
    </row>
    <row r="3838" spans="9:35" x14ac:dyDescent="0.2"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168"/>
      <c r="AF3838" s="167"/>
      <c r="AG3838" s="168"/>
      <c r="AH3838" s="168"/>
      <c r="AI3838" s="5"/>
    </row>
    <row r="3839" spans="9:35" x14ac:dyDescent="0.2"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168"/>
      <c r="AF3839" s="167"/>
      <c r="AG3839" s="168"/>
      <c r="AH3839" s="168"/>
      <c r="AI3839" s="5"/>
    </row>
    <row r="3840" spans="9:35" x14ac:dyDescent="0.2"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168"/>
      <c r="AF3840" s="167"/>
      <c r="AG3840" s="168"/>
      <c r="AH3840" s="168"/>
      <c r="AI3840" s="5"/>
    </row>
    <row r="3841" spans="9:35" x14ac:dyDescent="0.2"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168"/>
      <c r="AF3841" s="167"/>
      <c r="AG3841" s="168"/>
      <c r="AH3841" s="168"/>
      <c r="AI3841" s="5"/>
    </row>
    <row r="3842" spans="9:35" x14ac:dyDescent="0.2"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168"/>
      <c r="AF3842" s="167"/>
      <c r="AG3842" s="168"/>
      <c r="AH3842" s="168"/>
      <c r="AI3842" s="5"/>
    </row>
    <row r="3843" spans="9:35" x14ac:dyDescent="0.2"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168"/>
      <c r="AF3843" s="167"/>
      <c r="AG3843" s="168"/>
      <c r="AH3843" s="168"/>
      <c r="AI3843" s="5"/>
    </row>
    <row r="3844" spans="9:35" x14ac:dyDescent="0.2"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168"/>
      <c r="AF3844" s="167"/>
      <c r="AG3844" s="168"/>
      <c r="AH3844" s="168"/>
      <c r="AI3844" s="5"/>
    </row>
    <row r="3845" spans="9:35" x14ac:dyDescent="0.2"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168"/>
      <c r="AF3845" s="167"/>
      <c r="AG3845" s="168"/>
      <c r="AH3845" s="168"/>
      <c r="AI3845" s="5"/>
    </row>
    <row r="3846" spans="9:35" x14ac:dyDescent="0.2"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168"/>
      <c r="AF3846" s="167"/>
      <c r="AG3846" s="168"/>
      <c r="AH3846" s="168"/>
      <c r="AI3846" s="5"/>
    </row>
    <row r="3847" spans="9:35" x14ac:dyDescent="0.2"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168"/>
      <c r="AF3847" s="167"/>
      <c r="AG3847" s="168"/>
      <c r="AH3847" s="168"/>
      <c r="AI3847" s="5"/>
    </row>
    <row r="3848" spans="9:35" x14ac:dyDescent="0.2"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168"/>
      <c r="AF3848" s="167"/>
      <c r="AG3848" s="168"/>
      <c r="AH3848" s="168"/>
      <c r="AI3848" s="5"/>
    </row>
    <row r="3849" spans="9:35" x14ac:dyDescent="0.2"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168"/>
      <c r="AF3849" s="167"/>
      <c r="AG3849" s="168"/>
      <c r="AH3849" s="168"/>
      <c r="AI3849" s="5"/>
    </row>
    <row r="3850" spans="9:35" x14ac:dyDescent="0.2"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168"/>
      <c r="AF3850" s="167"/>
      <c r="AG3850" s="168"/>
      <c r="AH3850" s="168"/>
      <c r="AI3850" s="5"/>
    </row>
    <row r="3851" spans="9:35" x14ac:dyDescent="0.2"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168"/>
      <c r="AF3851" s="167"/>
      <c r="AG3851" s="168"/>
      <c r="AH3851" s="168"/>
      <c r="AI3851" s="5"/>
    </row>
    <row r="3852" spans="9:35" x14ac:dyDescent="0.2"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168"/>
      <c r="AF3852" s="167"/>
      <c r="AG3852" s="168"/>
      <c r="AH3852" s="168"/>
      <c r="AI3852" s="5"/>
    </row>
    <row r="3853" spans="9:35" x14ac:dyDescent="0.2"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168"/>
      <c r="AF3853" s="167"/>
      <c r="AG3853" s="168"/>
      <c r="AH3853" s="168"/>
      <c r="AI3853" s="5"/>
    </row>
    <row r="3854" spans="9:35" x14ac:dyDescent="0.2"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168"/>
      <c r="AF3854" s="167"/>
      <c r="AG3854" s="168"/>
      <c r="AH3854" s="168"/>
      <c r="AI3854" s="5"/>
    </row>
    <row r="3855" spans="9:35" x14ac:dyDescent="0.2"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168"/>
      <c r="AF3855" s="167"/>
      <c r="AG3855" s="168"/>
      <c r="AH3855" s="168"/>
      <c r="AI3855" s="5"/>
    </row>
    <row r="3856" spans="9:35" x14ac:dyDescent="0.2"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168"/>
      <c r="AF3856" s="167"/>
      <c r="AG3856" s="168"/>
      <c r="AH3856" s="168"/>
      <c r="AI3856" s="5"/>
    </row>
    <row r="3857" spans="9:35" x14ac:dyDescent="0.2"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168"/>
      <c r="AF3857" s="167"/>
      <c r="AG3857" s="168"/>
      <c r="AH3857" s="168"/>
      <c r="AI3857" s="5"/>
    </row>
    <row r="3858" spans="9:35" x14ac:dyDescent="0.2"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168"/>
      <c r="AF3858" s="167"/>
      <c r="AG3858" s="168"/>
      <c r="AH3858" s="168"/>
      <c r="AI3858" s="5"/>
    </row>
    <row r="3859" spans="9:35" x14ac:dyDescent="0.2"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168"/>
      <c r="AF3859" s="167"/>
      <c r="AG3859" s="168"/>
      <c r="AH3859" s="168"/>
      <c r="AI3859" s="5"/>
    </row>
    <row r="3860" spans="9:35" x14ac:dyDescent="0.2"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168"/>
      <c r="AF3860" s="167"/>
      <c r="AG3860" s="168"/>
      <c r="AH3860" s="168"/>
      <c r="AI3860" s="5"/>
    </row>
    <row r="3861" spans="9:35" x14ac:dyDescent="0.2"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168"/>
      <c r="AF3861" s="167"/>
      <c r="AG3861" s="168"/>
      <c r="AH3861" s="168"/>
      <c r="AI3861" s="5"/>
    </row>
    <row r="3862" spans="9:35" x14ac:dyDescent="0.2"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168"/>
      <c r="AF3862" s="167"/>
      <c r="AG3862" s="168"/>
      <c r="AH3862" s="168"/>
      <c r="AI3862" s="5"/>
    </row>
    <row r="3863" spans="9:35" x14ac:dyDescent="0.2"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168"/>
      <c r="AF3863" s="167"/>
      <c r="AG3863" s="168"/>
      <c r="AH3863" s="168"/>
      <c r="AI3863" s="5"/>
    </row>
    <row r="3864" spans="9:35" x14ac:dyDescent="0.2"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168"/>
      <c r="AF3864" s="167"/>
      <c r="AG3864" s="168"/>
      <c r="AH3864" s="168"/>
      <c r="AI3864" s="5"/>
    </row>
    <row r="3865" spans="9:35" x14ac:dyDescent="0.2"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168"/>
      <c r="AF3865" s="167"/>
      <c r="AG3865" s="168"/>
      <c r="AH3865" s="168"/>
      <c r="AI3865" s="5"/>
    </row>
    <row r="3866" spans="9:35" x14ac:dyDescent="0.2"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168"/>
      <c r="AF3866" s="167"/>
      <c r="AG3866" s="168"/>
      <c r="AH3866" s="168"/>
      <c r="AI3866" s="5"/>
    </row>
    <row r="3867" spans="9:35" x14ac:dyDescent="0.2"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168"/>
      <c r="AF3867" s="167"/>
      <c r="AG3867" s="168"/>
      <c r="AH3867" s="168"/>
      <c r="AI3867" s="5"/>
    </row>
    <row r="3868" spans="9:35" x14ac:dyDescent="0.2"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168"/>
      <c r="AF3868" s="167"/>
      <c r="AG3868" s="168"/>
      <c r="AH3868" s="168"/>
      <c r="AI3868" s="5"/>
    </row>
    <row r="3869" spans="9:35" x14ac:dyDescent="0.2"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168"/>
      <c r="AF3869" s="167"/>
      <c r="AG3869" s="168"/>
      <c r="AH3869" s="168"/>
      <c r="AI3869" s="5"/>
    </row>
    <row r="3870" spans="9:35" x14ac:dyDescent="0.2"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168"/>
      <c r="AF3870" s="167"/>
      <c r="AG3870" s="168"/>
      <c r="AH3870" s="168"/>
      <c r="AI3870" s="5"/>
    </row>
    <row r="3871" spans="9:35" x14ac:dyDescent="0.2"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168"/>
      <c r="AF3871" s="167"/>
      <c r="AG3871" s="168"/>
      <c r="AH3871" s="168"/>
      <c r="AI3871" s="5"/>
    </row>
    <row r="3872" spans="9:35" x14ac:dyDescent="0.2"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168"/>
      <c r="AF3872" s="167"/>
      <c r="AG3872" s="168"/>
      <c r="AH3872" s="168"/>
      <c r="AI3872" s="5"/>
    </row>
    <row r="3873" spans="9:35" x14ac:dyDescent="0.2"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168"/>
      <c r="AF3873" s="167"/>
      <c r="AG3873" s="168"/>
      <c r="AH3873" s="168"/>
      <c r="AI3873" s="5"/>
    </row>
    <row r="3874" spans="9:35" x14ac:dyDescent="0.2"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168"/>
      <c r="AF3874" s="167"/>
      <c r="AG3874" s="168"/>
      <c r="AH3874" s="168"/>
      <c r="AI3874" s="5"/>
    </row>
    <row r="3875" spans="9:35" x14ac:dyDescent="0.2"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168"/>
      <c r="AF3875" s="167"/>
      <c r="AG3875" s="168"/>
      <c r="AH3875" s="168"/>
      <c r="AI3875" s="5"/>
    </row>
    <row r="3876" spans="9:35" x14ac:dyDescent="0.2"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168"/>
      <c r="AF3876" s="167"/>
      <c r="AG3876" s="168"/>
      <c r="AH3876" s="168"/>
      <c r="AI3876" s="5"/>
    </row>
    <row r="3877" spans="9:35" x14ac:dyDescent="0.2"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168"/>
      <c r="AF3877" s="167"/>
      <c r="AG3877" s="168"/>
      <c r="AH3877" s="168"/>
      <c r="AI3877" s="5"/>
    </row>
    <row r="3878" spans="9:35" x14ac:dyDescent="0.2"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168"/>
      <c r="AF3878" s="167"/>
      <c r="AG3878" s="168"/>
      <c r="AH3878" s="168"/>
      <c r="AI3878" s="5"/>
    </row>
    <row r="3879" spans="9:35" x14ac:dyDescent="0.2"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168"/>
      <c r="AF3879" s="167"/>
      <c r="AG3879" s="168"/>
      <c r="AH3879" s="168"/>
      <c r="AI3879" s="5"/>
    </row>
    <row r="3880" spans="9:35" x14ac:dyDescent="0.2"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168"/>
      <c r="AF3880" s="167"/>
      <c r="AG3880" s="168"/>
      <c r="AH3880" s="168"/>
      <c r="AI3880" s="5"/>
    </row>
    <row r="3881" spans="9:35" x14ac:dyDescent="0.2"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168"/>
      <c r="AF3881" s="167"/>
      <c r="AG3881" s="168"/>
      <c r="AH3881" s="168"/>
      <c r="AI3881" s="5"/>
    </row>
    <row r="3882" spans="9:35" x14ac:dyDescent="0.2"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168"/>
      <c r="AF3882" s="167"/>
      <c r="AG3882" s="168"/>
      <c r="AH3882" s="168"/>
      <c r="AI3882" s="5"/>
    </row>
    <row r="3883" spans="9:35" x14ac:dyDescent="0.2"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168"/>
      <c r="AF3883" s="167"/>
      <c r="AG3883" s="168"/>
      <c r="AH3883" s="168"/>
      <c r="AI3883" s="5"/>
    </row>
    <row r="3884" spans="9:35" x14ac:dyDescent="0.2"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168"/>
      <c r="AF3884" s="167"/>
      <c r="AG3884" s="168"/>
      <c r="AH3884" s="168"/>
      <c r="AI3884" s="5"/>
    </row>
    <row r="3885" spans="9:35" x14ac:dyDescent="0.2"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168"/>
      <c r="AF3885" s="167"/>
      <c r="AG3885" s="168"/>
      <c r="AH3885" s="168"/>
      <c r="AI3885" s="5"/>
    </row>
    <row r="3886" spans="9:35" x14ac:dyDescent="0.2"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168"/>
      <c r="AF3886" s="167"/>
      <c r="AG3886" s="168"/>
      <c r="AH3886" s="168"/>
      <c r="AI3886" s="5"/>
    </row>
    <row r="3887" spans="9:35" x14ac:dyDescent="0.2"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168"/>
      <c r="AF3887" s="167"/>
      <c r="AG3887" s="168"/>
      <c r="AH3887" s="168"/>
      <c r="AI3887" s="5"/>
    </row>
    <row r="3888" spans="9:35" x14ac:dyDescent="0.2"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168"/>
      <c r="AF3888" s="167"/>
      <c r="AG3888" s="168"/>
      <c r="AH3888" s="168"/>
      <c r="AI3888" s="5"/>
    </row>
    <row r="3889" spans="9:35" x14ac:dyDescent="0.2"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168"/>
      <c r="AF3889" s="167"/>
      <c r="AG3889" s="168"/>
      <c r="AH3889" s="168"/>
      <c r="AI3889" s="5"/>
    </row>
    <row r="3890" spans="9:35" x14ac:dyDescent="0.2"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168"/>
      <c r="AF3890" s="167"/>
      <c r="AG3890" s="168"/>
      <c r="AH3890" s="168"/>
      <c r="AI3890" s="5"/>
    </row>
    <row r="3891" spans="9:35" x14ac:dyDescent="0.2"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168"/>
      <c r="AF3891" s="167"/>
      <c r="AG3891" s="168"/>
      <c r="AH3891" s="168"/>
      <c r="AI3891" s="5"/>
    </row>
    <row r="3892" spans="9:35" x14ac:dyDescent="0.2"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168"/>
      <c r="AF3892" s="167"/>
      <c r="AG3892" s="168"/>
      <c r="AH3892" s="168"/>
      <c r="AI3892" s="5"/>
    </row>
    <row r="3893" spans="9:35" x14ac:dyDescent="0.2"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168"/>
      <c r="AF3893" s="167"/>
      <c r="AG3893" s="168"/>
      <c r="AH3893" s="168"/>
      <c r="AI3893" s="5"/>
    </row>
    <row r="3894" spans="9:35" x14ac:dyDescent="0.2"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168"/>
      <c r="AF3894" s="167"/>
      <c r="AG3894" s="168"/>
      <c r="AH3894" s="168"/>
      <c r="AI3894" s="5"/>
    </row>
    <row r="3895" spans="9:35" x14ac:dyDescent="0.2"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168"/>
      <c r="AF3895" s="167"/>
      <c r="AG3895" s="168"/>
      <c r="AH3895" s="168"/>
      <c r="AI3895" s="5"/>
    </row>
    <row r="3896" spans="9:35" x14ac:dyDescent="0.2"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168"/>
      <c r="AF3896" s="167"/>
      <c r="AG3896" s="168"/>
      <c r="AH3896" s="168"/>
      <c r="AI3896" s="5"/>
    </row>
    <row r="3897" spans="9:35" x14ac:dyDescent="0.2"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168"/>
      <c r="AF3897" s="167"/>
      <c r="AG3897" s="168"/>
      <c r="AH3897" s="168"/>
      <c r="AI3897" s="5"/>
    </row>
    <row r="3898" spans="9:35" x14ac:dyDescent="0.2"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168"/>
      <c r="AF3898" s="167"/>
      <c r="AG3898" s="168"/>
      <c r="AH3898" s="168"/>
      <c r="AI3898" s="5"/>
    </row>
    <row r="3899" spans="9:35" x14ac:dyDescent="0.2"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168"/>
      <c r="AF3899" s="167"/>
      <c r="AG3899" s="168"/>
      <c r="AH3899" s="168"/>
      <c r="AI3899" s="5"/>
    </row>
    <row r="3900" spans="9:35" x14ac:dyDescent="0.2"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168"/>
      <c r="AF3900" s="167"/>
      <c r="AG3900" s="168"/>
      <c r="AH3900" s="168"/>
      <c r="AI3900" s="5"/>
    </row>
    <row r="3901" spans="9:35" x14ac:dyDescent="0.2"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168"/>
      <c r="AF3901" s="167"/>
      <c r="AG3901" s="168"/>
      <c r="AH3901" s="168"/>
      <c r="AI3901" s="5"/>
    </row>
    <row r="3902" spans="9:35" x14ac:dyDescent="0.2"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168"/>
      <c r="AF3902" s="167"/>
      <c r="AG3902" s="168"/>
      <c r="AH3902" s="168"/>
      <c r="AI3902" s="5"/>
    </row>
    <row r="3903" spans="9:35" x14ac:dyDescent="0.2"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168"/>
      <c r="AF3903" s="167"/>
      <c r="AG3903" s="168"/>
      <c r="AH3903" s="168"/>
      <c r="AI3903" s="5"/>
    </row>
    <row r="3904" spans="9:35" x14ac:dyDescent="0.2"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168"/>
      <c r="AF3904" s="167"/>
      <c r="AG3904" s="168"/>
      <c r="AH3904" s="168"/>
      <c r="AI3904" s="5"/>
    </row>
    <row r="3905" spans="9:35" x14ac:dyDescent="0.2"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168"/>
      <c r="AF3905" s="167"/>
      <c r="AG3905" s="168"/>
      <c r="AH3905" s="168"/>
      <c r="AI3905" s="5"/>
    </row>
    <row r="3906" spans="9:35" x14ac:dyDescent="0.2"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168"/>
      <c r="AF3906" s="167"/>
      <c r="AG3906" s="168"/>
      <c r="AH3906" s="168"/>
      <c r="AI3906" s="5"/>
    </row>
    <row r="3907" spans="9:35" x14ac:dyDescent="0.2"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168"/>
      <c r="AF3907" s="167"/>
      <c r="AG3907" s="168"/>
      <c r="AH3907" s="168"/>
      <c r="AI3907" s="5"/>
    </row>
    <row r="3908" spans="9:35" x14ac:dyDescent="0.2"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168"/>
      <c r="AF3908" s="167"/>
      <c r="AG3908" s="168"/>
      <c r="AH3908" s="168"/>
      <c r="AI3908" s="5"/>
    </row>
    <row r="3909" spans="9:35" x14ac:dyDescent="0.2"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168"/>
      <c r="AF3909" s="167"/>
      <c r="AG3909" s="168"/>
      <c r="AH3909" s="168"/>
      <c r="AI3909" s="5"/>
    </row>
    <row r="3910" spans="9:35" x14ac:dyDescent="0.2"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168"/>
      <c r="AF3910" s="167"/>
      <c r="AG3910" s="168"/>
      <c r="AH3910" s="168"/>
      <c r="AI3910" s="5"/>
    </row>
    <row r="3911" spans="9:35" x14ac:dyDescent="0.2"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168"/>
      <c r="AF3911" s="167"/>
      <c r="AG3911" s="168"/>
      <c r="AH3911" s="168"/>
      <c r="AI3911" s="5"/>
    </row>
    <row r="3912" spans="9:35" x14ac:dyDescent="0.2"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168"/>
      <c r="AF3912" s="167"/>
      <c r="AG3912" s="168"/>
      <c r="AH3912" s="168"/>
      <c r="AI3912" s="5"/>
    </row>
    <row r="3913" spans="9:35" x14ac:dyDescent="0.2"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168"/>
      <c r="AF3913" s="167"/>
      <c r="AG3913" s="168"/>
      <c r="AH3913" s="168"/>
      <c r="AI3913" s="5"/>
    </row>
    <row r="3914" spans="9:35" x14ac:dyDescent="0.2"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168"/>
      <c r="AF3914" s="167"/>
      <c r="AG3914" s="168"/>
      <c r="AH3914" s="168"/>
      <c r="AI3914" s="5"/>
    </row>
    <row r="3915" spans="9:35" x14ac:dyDescent="0.2"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168"/>
      <c r="AF3915" s="167"/>
      <c r="AG3915" s="168"/>
      <c r="AH3915" s="168"/>
      <c r="AI3915" s="5"/>
    </row>
    <row r="3916" spans="9:35" x14ac:dyDescent="0.2"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168"/>
      <c r="AF3916" s="167"/>
      <c r="AG3916" s="168"/>
      <c r="AH3916" s="168"/>
      <c r="AI3916" s="5"/>
    </row>
    <row r="3917" spans="9:35" x14ac:dyDescent="0.2"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168"/>
      <c r="AF3917" s="167"/>
      <c r="AG3917" s="168"/>
      <c r="AH3917" s="168"/>
      <c r="AI3917" s="5"/>
    </row>
    <row r="3918" spans="9:35" x14ac:dyDescent="0.2"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168"/>
      <c r="AF3918" s="167"/>
      <c r="AG3918" s="168"/>
      <c r="AH3918" s="168"/>
      <c r="AI3918" s="5"/>
    </row>
    <row r="3919" spans="9:35" x14ac:dyDescent="0.2"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168"/>
      <c r="AF3919" s="167"/>
      <c r="AG3919" s="168"/>
      <c r="AH3919" s="168"/>
      <c r="AI3919" s="5"/>
    </row>
    <row r="3920" spans="9:35" x14ac:dyDescent="0.2"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168"/>
      <c r="AF3920" s="167"/>
      <c r="AG3920" s="168"/>
      <c r="AH3920" s="168"/>
      <c r="AI3920" s="5"/>
    </row>
    <row r="3921" spans="9:35" x14ac:dyDescent="0.2"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168"/>
      <c r="AF3921" s="167"/>
      <c r="AG3921" s="168"/>
      <c r="AH3921" s="168"/>
      <c r="AI3921" s="5"/>
    </row>
    <row r="3922" spans="9:35" x14ac:dyDescent="0.2"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168"/>
      <c r="AF3922" s="167"/>
      <c r="AG3922" s="168"/>
      <c r="AH3922" s="168"/>
      <c r="AI3922" s="5"/>
    </row>
    <row r="3923" spans="9:35" x14ac:dyDescent="0.2"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168"/>
      <c r="AF3923" s="167"/>
      <c r="AG3923" s="168"/>
      <c r="AH3923" s="168"/>
      <c r="AI3923" s="5"/>
    </row>
    <row r="3924" spans="9:35" x14ac:dyDescent="0.2"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168"/>
      <c r="AF3924" s="167"/>
      <c r="AG3924" s="168"/>
      <c r="AH3924" s="168"/>
      <c r="AI3924" s="5"/>
    </row>
    <row r="3925" spans="9:35" x14ac:dyDescent="0.2"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168"/>
      <c r="AF3925" s="167"/>
      <c r="AG3925" s="168"/>
      <c r="AH3925" s="168"/>
      <c r="AI3925" s="5"/>
    </row>
    <row r="3926" spans="9:35" x14ac:dyDescent="0.2"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168"/>
      <c r="AF3926" s="167"/>
      <c r="AG3926" s="168"/>
      <c r="AH3926" s="168"/>
      <c r="AI3926" s="5"/>
    </row>
    <row r="3927" spans="9:35" x14ac:dyDescent="0.2"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168"/>
      <c r="AF3927" s="167"/>
      <c r="AG3927" s="168"/>
      <c r="AH3927" s="168"/>
      <c r="AI3927" s="5"/>
    </row>
    <row r="3928" spans="9:35" x14ac:dyDescent="0.2"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168"/>
      <c r="AF3928" s="167"/>
      <c r="AG3928" s="168"/>
      <c r="AH3928" s="168"/>
      <c r="AI3928" s="5"/>
    </row>
    <row r="3929" spans="9:35" x14ac:dyDescent="0.2"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168"/>
      <c r="AF3929" s="167"/>
      <c r="AG3929" s="168"/>
      <c r="AH3929" s="168"/>
      <c r="AI3929" s="5"/>
    </row>
    <row r="3930" spans="9:35" x14ac:dyDescent="0.2"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168"/>
      <c r="AF3930" s="167"/>
      <c r="AG3930" s="168"/>
      <c r="AH3930" s="168"/>
      <c r="AI3930" s="5"/>
    </row>
    <row r="3931" spans="9:35" x14ac:dyDescent="0.2"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168"/>
      <c r="AF3931" s="167"/>
      <c r="AG3931" s="168"/>
      <c r="AH3931" s="168"/>
      <c r="AI3931" s="5"/>
    </row>
    <row r="3932" spans="9:35" x14ac:dyDescent="0.2"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168"/>
      <c r="AF3932" s="167"/>
      <c r="AG3932" s="168"/>
      <c r="AH3932" s="168"/>
      <c r="AI3932" s="5"/>
    </row>
    <row r="3933" spans="9:35" x14ac:dyDescent="0.2"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168"/>
      <c r="AF3933" s="167"/>
      <c r="AG3933" s="168"/>
      <c r="AH3933" s="168"/>
      <c r="AI3933" s="5"/>
    </row>
    <row r="3934" spans="9:35" x14ac:dyDescent="0.2"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168"/>
      <c r="AF3934" s="167"/>
      <c r="AG3934" s="168"/>
      <c r="AH3934" s="168"/>
      <c r="AI3934" s="5"/>
    </row>
    <row r="3935" spans="9:35" x14ac:dyDescent="0.2"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168"/>
      <c r="AF3935" s="167"/>
      <c r="AG3935" s="168"/>
      <c r="AH3935" s="168"/>
      <c r="AI3935" s="5"/>
    </row>
    <row r="3936" spans="9:35" x14ac:dyDescent="0.2"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168"/>
      <c r="AF3936" s="167"/>
      <c r="AG3936" s="168"/>
      <c r="AH3936" s="168"/>
      <c r="AI3936" s="5"/>
    </row>
    <row r="3937" spans="9:35" x14ac:dyDescent="0.2"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168"/>
      <c r="AF3937" s="167"/>
      <c r="AG3937" s="168"/>
      <c r="AH3937" s="168"/>
      <c r="AI3937" s="5"/>
    </row>
    <row r="3938" spans="9:35" x14ac:dyDescent="0.2"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168"/>
      <c r="AF3938" s="167"/>
      <c r="AG3938" s="168"/>
      <c r="AH3938" s="168"/>
      <c r="AI3938" s="5"/>
    </row>
    <row r="3939" spans="9:35" x14ac:dyDescent="0.2"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168"/>
      <c r="AF3939" s="167"/>
      <c r="AG3939" s="168"/>
      <c r="AH3939" s="168"/>
      <c r="AI3939" s="5"/>
    </row>
    <row r="3940" spans="9:35" x14ac:dyDescent="0.2"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168"/>
      <c r="AF3940" s="167"/>
      <c r="AG3940" s="168"/>
      <c r="AH3940" s="168"/>
      <c r="AI3940" s="5"/>
    </row>
    <row r="3941" spans="9:35" x14ac:dyDescent="0.2"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168"/>
      <c r="AF3941" s="167"/>
      <c r="AG3941" s="168"/>
      <c r="AH3941" s="168"/>
      <c r="AI3941" s="5"/>
    </row>
    <row r="3942" spans="9:35" x14ac:dyDescent="0.2"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168"/>
      <c r="AF3942" s="167"/>
      <c r="AG3942" s="168"/>
      <c r="AH3942" s="168"/>
      <c r="AI3942" s="5"/>
    </row>
    <row r="3943" spans="9:35" x14ac:dyDescent="0.2"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168"/>
      <c r="AF3943" s="167"/>
      <c r="AG3943" s="168"/>
      <c r="AH3943" s="168"/>
      <c r="AI3943" s="5"/>
    </row>
    <row r="3944" spans="9:35" x14ac:dyDescent="0.2"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168"/>
      <c r="AF3944" s="167"/>
      <c r="AG3944" s="168"/>
      <c r="AH3944" s="168"/>
      <c r="AI3944" s="5"/>
    </row>
    <row r="3945" spans="9:35" x14ac:dyDescent="0.2"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168"/>
      <c r="AF3945" s="167"/>
      <c r="AG3945" s="168"/>
      <c r="AH3945" s="168"/>
      <c r="AI3945" s="5"/>
    </row>
    <row r="3946" spans="9:35" x14ac:dyDescent="0.2"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168"/>
      <c r="AF3946" s="167"/>
      <c r="AG3946" s="168"/>
      <c r="AH3946" s="168"/>
      <c r="AI3946" s="5"/>
    </row>
    <row r="3947" spans="9:35" x14ac:dyDescent="0.2"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168"/>
      <c r="AF3947" s="167"/>
      <c r="AG3947" s="168"/>
      <c r="AH3947" s="168"/>
      <c r="AI3947" s="5"/>
    </row>
    <row r="3948" spans="9:35" x14ac:dyDescent="0.2"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168"/>
      <c r="AF3948" s="167"/>
      <c r="AG3948" s="168"/>
      <c r="AH3948" s="168"/>
      <c r="AI3948" s="5"/>
    </row>
    <row r="3949" spans="9:35" x14ac:dyDescent="0.2"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168"/>
      <c r="AF3949" s="167"/>
      <c r="AG3949" s="168"/>
      <c r="AH3949" s="168"/>
      <c r="AI3949" s="5"/>
    </row>
    <row r="3950" spans="9:35" x14ac:dyDescent="0.2"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168"/>
      <c r="AF3950" s="167"/>
      <c r="AG3950" s="168"/>
      <c r="AH3950" s="168"/>
      <c r="AI3950" s="5"/>
    </row>
    <row r="3951" spans="9:35" x14ac:dyDescent="0.2"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168"/>
      <c r="AF3951" s="167"/>
      <c r="AG3951" s="168"/>
      <c r="AH3951" s="168"/>
      <c r="AI3951" s="5"/>
    </row>
    <row r="3952" spans="9:35" x14ac:dyDescent="0.2"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168"/>
      <c r="AF3952" s="167"/>
      <c r="AG3952" s="168"/>
      <c r="AH3952" s="168"/>
      <c r="AI3952" s="5"/>
    </row>
    <row r="3953" spans="9:35" x14ac:dyDescent="0.2"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168"/>
      <c r="AF3953" s="167"/>
      <c r="AG3953" s="168"/>
      <c r="AH3953" s="168"/>
      <c r="AI3953" s="5"/>
    </row>
    <row r="3954" spans="9:35" x14ac:dyDescent="0.2"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168"/>
      <c r="AF3954" s="167"/>
      <c r="AG3954" s="168"/>
      <c r="AH3954" s="168"/>
      <c r="AI3954" s="5"/>
    </row>
    <row r="3955" spans="9:35" x14ac:dyDescent="0.2"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168"/>
      <c r="AF3955" s="167"/>
      <c r="AG3955" s="168"/>
      <c r="AH3955" s="168"/>
      <c r="AI3955" s="5"/>
    </row>
    <row r="3956" spans="9:35" x14ac:dyDescent="0.2"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168"/>
      <c r="AF3956" s="167"/>
      <c r="AG3956" s="168"/>
      <c r="AH3956" s="168"/>
      <c r="AI3956" s="5"/>
    </row>
    <row r="3957" spans="9:35" x14ac:dyDescent="0.2"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168"/>
      <c r="AF3957" s="167"/>
      <c r="AG3957" s="168"/>
      <c r="AH3957" s="168"/>
      <c r="AI3957" s="5"/>
    </row>
    <row r="3958" spans="9:35" x14ac:dyDescent="0.2"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168"/>
      <c r="AF3958" s="167"/>
      <c r="AG3958" s="168"/>
      <c r="AH3958" s="168"/>
      <c r="AI3958" s="5"/>
    </row>
    <row r="3959" spans="9:35" x14ac:dyDescent="0.2"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168"/>
      <c r="AF3959" s="167"/>
      <c r="AG3959" s="168"/>
      <c r="AH3959" s="168"/>
      <c r="AI3959" s="5"/>
    </row>
    <row r="3960" spans="9:35" x14ac:dyDescent="0.2"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168"/>
      <c r="AF3960" s="167"/>
      <c r="AG3960" s="168"/>
      <c r="AH3960" s="168"/>
      <c r="AI3960" s="5"/>
    </row>
    <row r="3961" spans="9:35" x14ac:dyDescent="0.2"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168"/>
      <c r="AF3961" s="167"/>
      <c r="AG3961" s="168"/>
      <c r="AH3961" s="168"/>
      <c r="AI3961" s="5"/>
    </row>
    <row r="3962" spans="9:35" x14ac:dyDescent="0.2"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168"/>
      <c r="AF3962" s="167"/>
      <c r="AG3962" s="168"/>
      <c r="AH3962" s="168"/>
      <c r="AI3962" s="5"/>
    </row>
    <row r="3963" spans="9:35" x14ac:dyDescent="0.2"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168"/>
      <c r="AF3963" s="167"/>
      <c r="AG3963" s="168"/>
      <c r="AH3963" s="168"/>
      <c r="AI3963" s="5"/>
    </row>
    <row r="3964" spans="9:35" x14ac:dyDescent="0.2"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168"/>
      <c r="AF3964" s="167"/>
      <c r="AG3964" s="168"/>
      <c r="AH3964" s="168"/>
      <c r="AI3964" s="5"/>
    </row>
    <row r="3965" spans="9:35" x14ac:dyDescent="0.2"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168"/>
      <c r="AF3965" s="167"/>
      <c r="AG3965" s="168"/>
      <c r="AH3965" s="168"/>
      <c r="AI3965" s="5"/>
    </row>
    <row r="3966" spans="9:35" x14ac:dyDescent="0.2"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168"/>
      <c r="AF3966" s="167"/>
      <c r="AG3966" s="168"/>
      <c r="AH3966" s="168"/>
      <c r="AI3966" s="5"/>
    </row>
    <row r="3967" spans="9:35" x14ac:dyDescent="0.2"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168"/>
      <c r="AF3967" s="167"/>
      <c r="AG3967" s="168"/>
      <c r="AH3967" s="168"/>
      <c r="AI3967" s="5"/>
    </row>
    <row r="3968" spans="9:35" x14ac:dyDescent="0.2"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168"/>
      <c r="AF3968" s="167"/>
      <c r="AG3968" s="168"/>
      <c r="AH3968" s="168"/>
      <c r="AI3968" s="5"/>
    </row>
    <row r="3969" spans="9:35" x14ac:dyDescent="0.2"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168"/>
      <c r="AF3969" s="167"/>
      <c r="AG3969" s="168"/>
      <c r="AH3969" s="168"/>
      <c r="AI3969" s="5"/>
    </row>
    <row r="3970" spans="9:35" x14ac:dyDescent="0.2"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168"/>
      <c r="AF3970" s="167"/>
      <c r="AG3970" s="168"/>
      <c r="AH3970" s="168"/>
      <c r="AI3970" s="5"/>
    </row>
    <row r="3971" spans="9:35" x14ac:dyDescent="0.2"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168"/>
      <c r="AF3971" s="167"/>
      <c r="AG3971" s="168"/>
      <c r="AH3971" s="168"/>
      <c r="AI3971" s="5"/>
    </row>
    <row r="3972" spans="9:35" x14ac:dyDescent="0.2"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168"/>
      <c r="AF3972" s="167"/>
      <c r="AG3972" s="168"/>
      <c r="AH3972" s="168"/>
      <c r="AI3972" s="5"/>
    </row>
    <row r="3973" spans="9:35" x14ac:dyDescent="0.2"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168"/>
      <c r="AF3973" s="167"/>
      <c r="AG3973" s="168"/>
      <c r="AH3973" s="168"/>
      <c r="AI3973" s="5"/>
    </row>
    <row r="3974" spans="9:35" x14ac:dyDescent="0.2"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168"/>
      <c r="AF3974" s="167"/>
      <c r="AG3974" s="168"/>
      <c r="AH3974" s="168"/>
      <c r="AI3974" s="5"/>
    </row>
    <row r="3975" spans="9:35" x14ac:dyDescent="0.2"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168"/>
      <c r="AF3975" s="167"/>
      <c r="AG3975" s="168"/>
      <c r="AH3975" s="168"/>
      <c r="AI3975" s="5"/>
    </row>
    <row r="3976" spans="9:35" x14ac:dyDescent="0.2"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168"/>
      <c r="AF3976" s="167"/>
      <c r="AG3976" s="168"/>
      <c r="AH3976" s="168"/>
      <c r="AI3976" s="5"/>
    </row>
    <row r="3977" spans="9:35" x14ac:dyDescent="0.2"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168"/>
      <c r="AF3977" s="167"/>
      <c r="AG3977" s="168"/>
      <c r="AH3977" s="168"/>
      <c r="AI3977" s="5"/>
    </row>
    <row r="3978" spans="9:35" x14ac:dyDescent="0.2"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168"/>
      <c r="AF3978" s="167"/>
      <c r="AG3978" s="168"/>
      <c r="AH3978" s="168"/>
      <c r="AI3978" s="5"/>
    </row>
    <row r="3979" spans="9:35" x14ac:dyDescent="0.2"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168"/>
      <c r="AF3979" s="167"/>
      <c r="AG3979" s="168"/>
      <c r="AH3979" s="168"/>
      <c r="AI3979" s="5"/>
    </row>
    <row r="3980" spans="9:35" x14ac:dyDescent="0.2"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168"/>
      <c r="AF3980" s="167"/>
      <c r="AG3980" s="168"/>
      <c r="AH3980" s="168"/>
      <c r="AI3980" s="5"/>
    </row>
    <row r="3981" spans="9:35" x14ac:dyDescent="0.2"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168"/>
      <c r="AF3981" s="167"/>
      <c r="AG3981" s="168"/>
      <c r="AH3981" s="168"/>
      <c r="AI3981" s="5"/>
    </row>
    <row r="3982" spans="9:35" x14ac:dyDescent="0.2"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168"/>
      <c r="AF3982" s="167"/>
      <c r="AG3982" s="168"/>
      <c r="AH3982" s="168"/>
      <c r="AI3982" s="5"/>
    </row>
    <row r="3983" spans="9:35" x14ac:dyDescent="0.2"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168"/>
      <c r="AF3983" s="167"/>
      <c r="AG3983" s="168"/>
      <c r="AH3983" s="168"/>
      <c r="AI3983" s="5"/>
    </row>
    <row r="3984" spans="9:35" x14ac:dyDescent="0.2"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168"/>
      <c r="AF3984" s="167"/>
      <c r="AG3984" s="168"/>
      <c r="AH3984" s="168"/>
      <c r="AI3984" s="5"/>
    </row>
    <row r="3985" spans="9:35" x14ac:dyDescent="0.2"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168"/>
      <c r="AF3985" s="167"/>
      <c r="AG3985" s="168"/>
      <c r="AH3985" s="168"/>
      <c r="AI3985" s="5"/>
    </row>
    <row r="3986" spans="9:35" x14ac:dyDescent="0.2"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168"/>
      <c r="AF3986" s="167"/>
      <c r="AG3986" s="168"/>
      <c r="AH3986" s="168"/>
      <c r="AI3986" s="5"/>
    </row>
    <row r="3987" spans="9:35" x14ac:dyDescent="0.2"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168"/>
      <c r="AF3987" s="167"/>
      <c r="AG3987" s="168"/>
      <c r="AH3987" s="168"/>
      <c r="AI3987" s="5"/>
    </row>
    <row r="3988" spans="9:35" x14ac:dyDescent="0.2"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168"/>
      <c r="AF3988" s="167"/>
      <c r="AG3988" s="168"/>
      <c r="AH3988" s="168"/>
      <c r="AI3988" s="5"/>
    </row>
    <row r="3989" spans="9:35" x14ac:dyDescent="0.2"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168"/>
      <c r="AF3989" s="167"/>
      <c r="AG3989" s="168"/>
      <c r="AH3989" s="168"/>
      <c r="AI3989" s="5"/>
    </row>
    <row r="3990" spans="9:35" x14ac:dyDescent="0.2"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168"/>
      <c r="AF3990" s="167"/>
      <c r="AG3990" s="168"/>
      <c r="AH3990" s="168"/>
      <c r="AI3990" s="5"/>
    </row>
    <row r="3991" spans="9:35" x14ac:dyDescent="0.2"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168"/>
      <c r="AF3991" s="167"/>
      <c r="AG3991" s="168"/>
      <c r="AH3991" s="168"/>
      <c r="AI3991" s="5"/>
    </row>
    <row r="3992" spans="9:35" x14ac:dyDescent="0.2"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168"/>
      <c r="AF3992" s="167"/>
      <c r="AG3992" s="168"/>
      <c r="AH3992" s="168"/>
      <c r="AI3992" s="5"/>
    </row>
    <row r="3993" spans="9:35" x14ac:dyDescent="0.2"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168"/>
      <c r="AF3993" s="167"/>
      <c r="AG3993" s="168"/>
      <c r="AH3993" s="168"/>
      <c r="AI3993" s="5"/>
    </row>
    <row r="3994" spans="9:35" x14ac:dyDescent="0.2"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168"/>
      <c r="AF3994" s="167"/>
      <c r="AG3994" s="168"/>
      <c r="AH3994" s="168"/>
      <c r="AI3994" s="5"/>
    </row>
    <row r="3995" spans="9:35" x14ac:dyDescent="0.2"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168"/>
      <c r="AF3995" s="167"/>
      <c r="AG3995" s="168"/>
      <c r="AH3995" s="168"/>
      <c r="AI3995" s="5"/>
    </row>
    <row r="3996" spans="9:35" x14ac:dyDescent="0.2"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168"/>
      <c r="AF3996" s="167"/>
      <c r="AG3996" s="168"/>
      <c r="AH3996" s="168"/>
      <c r="AI3996" s="5"/>
    </row>
    <row r="3997" spans="9:35" x14ac:dyDescent="0.2"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168"/>
      <c r="AF3997" s="167"/>
      <c r="AG3997" s="168"/>
      <c r="AH3997" s="168"/>
      <c r="AI3997" s="5"/>
    </row>
    <row r="3998" spans="9:35" x14ac:dyDescent="0.2"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168"/>
      <c r="AF3998" s="167"/>
      <c r="AG3998" s="168"/>
      <c r="AH3998" s="168"/>
      <c r="AI3998" s="5"/>
    </row>
    <row r="3999" spans="9:35" x14ac:dyDescent="0.2"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168"/>
      <c r="AF3999" s="167"/>
      <c r="AG3999" s="168"/>
      <c r="AH3999" s="168"/>
      <c r="AI3999" s="5"/>
    </row>
    <row r="4000" spans="9:35" x14ac:dyDescent="0.2"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168"/>
      <c r="AF4000" s="167"/>
      <c r="AG4000" s="168"/>
      <c r="AH4000" s="168"/>
      <c r="AI4000" s="5"/>
    </row>
    <row r="4001" spans="9:35" x14ac:dyDescent="0.2"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168"/>
      <c r="AF4001" s="167"/>
      <c r="AG4001" s="168"/>
      <c r="AH4001" s="168"/>
      <c r="AI4001" s="5"/>
    </row>
    <row r="4002" spans="9:35" x14ac:dyDescent="0.2"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168"/>
      <c r="AF4002" s="167"/>
      <c r="AG4002" s="168"/>
      <c r="AH4002" s="168"/>
      <c r="AI4002" s="5"/>
    </row>
    <row r="4003" spans="9:35" x14ac:dyDescent="0.2"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168"/>
      <c r="AF4003" s="167"/>
      <c r="AG4003" s="168"/>
      <c r="AH4003" s="168"/>
      <c r="AI4003" s="5"/>
    </row>
    <row r="4004" spans="9:35" x14ac:dyDescent="0.2"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168"/>
      <c r="AF4004" s="167"/>
      <c r="AG4004" s="168"/>
      <c r="AH4004" s="168"/>
      <c r="AI4004" s="5"/>
    </row>
    <row r="4005" spans="9:35" x14ac:dyDescent="0.2"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168"/>
      <c r="AF4005" s="167"/>
      <c r="AG4005" s="168"/>
      <c r="AH4005" s="168"/>
      <c r="AI4005" s="5"/>
    </row>
    <row r="4006" spans="9:35" x14ac:dyDescent="0.2"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168"/>
      <c r="AF4006" s="167"/>
      <c r="AG4006" s="168"/>
      <c r="AH4006" s="168"/>
      <c r="AI4006" s="5"/>
    </row>
    <row r="4007" spans="9:35" x14ac:dyDescent="0.2"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168"/>
      <c r="AF4007" s="167"/>
      <c r="AG4007" s="168"/>
      <c r="AH4007" s="168"/>
      <c r="AI4007" s="5"/>
    </row>
    <row r="4008" spans="9:35" x14ac:dyDescent="0.2"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168"/>
      <c r="AF4008" s="167"/>
      <c r="AG4008" s="168"/>
      <c r="AH4008" s="168"/>
      <c r="AI4008" s="5"/>
    </row>
    <row r="4009" spans="9:35" x14ac:dyDescent="0.2"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168"/>
      <c r="AF4009" s="167"/>
      <c r="AG4009" s="168"/>
      <c r="AH4009" s="168"/>
      <c r="AI4009" s="5"/>
    </row>
    <row r="4010" spans="9:35" x14ac:dyDescent="0.2"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168"/>
      <c r="AF4010" s="167"/>
      <c r="AG4010" s="168"/>
      <c r="AH4010" s="168"/>
      <c r="AI4010" s="5"/>
    </row>
    <row r="4011" spans="9:35" x14ac:dyDescent="0.2"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168"/>
      <c r="AF4011" s="167"/>
      <c r="AG4011" s="168"/>
      <c r="AH4011" s="168"/>
      <c r="AI4011" s="5"/>
    </row>
    <row r="4012" spans="9:35" x14ac:dyDescent="0.2"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168"/>
      <c r="AF4012" s="167"/>
      <c r="AG4012" s="168"/>
      <c r="AH4012" s="168"/>
      <c r="AI4012" s="5"/>
    </row>
    <row r="4013" spans="9:35" x14ac:dyDescent="0.2"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168"/>
      <c r="AF4013" s="167"/>
      <c r="AG4013" s="168"/>
      <c r="AH4013" s="168"/>
      <c r="AI4013" s="5"/>
    </row>
    <row r="4014" spans="9:35" x14ac:dyDescent="0.2"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168"/>
      <c r="AF4014" s="167"/>
      <c r="AG4014" s="168"/>
      <c r="AH4014" s="168"/>
      <c r="AI4014" s="5"/>
    </row>
    <row r="4015" spans="9:35" x14ac:dyDescent="0.2"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168"/>
      <c r="AF4015" s="167"/>
      <c r="AG4015" s="168"/>
      <c r="AH4015" s="168"/>
      <c r="AI4015" s="5"/>
    </row>
    <row r="4016" spans="9:35" x14ac:dyDescent="0.2"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168"/>
      <c r="AF4016" s="167"/>
      <c r="AG4016" s="168"/>
      <c r="AH4016" s="168"/>
      <c r="AI4016" s="5"/>
    </row>
    <row r="4017" spans="9:35" x14ac:dyDescent="0.2"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168"/>
      <c r="AF4017" s="167"/>
      <c r="AG4017" s="168"/>
      <c r="AH4017" s="168"/>
      <c r="AI4017" s="5"/>
    </row>
    <row r="4018" spans="9:35" x14ac:dyDescent="0.2"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168"/>
      <c r="AF4018" s="167"/>
      <c r="AG4018" s="168"/>
      <c r="AH4018" s="168"/>
      <c r="AI4018" s="5"/>
    </row>
    <row r="4019" spans="9:35" x14ac:dyDescent="0.2"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168"/>
      <c r="AF4019" s="167"/>
      <c r="AG4019" s="168"/>
      <c r="AH4019" s="168"/>
      <c r="AI4019" s="5"/>
    </row>
    <row r="4020" spans="9:35" x14ac:dyDescent="0.2"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168"/>
      <c r="AF4020" s="167"/>
      <c r="AG4020" s="168"/>
      <c r="AH4020" s="168"/>
      <c r="AI4020" s="5"/>
    </row>
    <row r="4021" spans="9:35" x14ac:dyDescent="0.2"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168"/>
      <c r="AF4021" s="167"/>
      <c r="AG4021" s="168"/>
      <c r="AH4021" s="168"/>
      <c r="AI4021" s="5"/>
    </row>
    <row r="4022" spans="9:35" x14ac:dyDescent="0.2"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168"/>
      <c r="AF4022" s="167"/>
      <c r="AG4022" s="168"/>
      <c r="AH4022" s="168"/>
      <c r="AI4022" s="5"/>
    </row>
    <row r="4023" spans="9:35" x14ac:dyDescent="0.2"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168"/>
      <c r="AF4023" s="167"/>
      <c r="AG4023" s="168"/>
      <c r="AH4023" s="168"/>
      <c r="AI4023" s="5"/>
    </row>
    <row r="4024" spans="9:35" x14ac:dyDescent="0.2"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168"/>
      <c r="AF4024" s="167"/>
      <c r="AG4024" s="168"/>
      <c r="AH4024" s="168"/>
      <c r="AI4024" s="5"/>
    </row>
    <row r="4025" spans="9:35" x14ac:dyDescent="0.2"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168"/>
      <c r="AF4025" s="167"/>
      <c r="AG4025" s="168"/>
      <c r="AH4025" s="168"/>
      <c r="AI4025" s="5"/>
    </row>
    <row r="4026" spans="9:35" x14ac:dyDescent="0.2"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168"/>
      <c r="AF4026" s="167"/>
      <c r="AG4026" s="168"/>
      <c r="AH4026" s="168"/>
      <c r="AI4026" s="5"/>
    </row>
    <row r="4027" spans="9:35" x14ac:dyDescent="0.2"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168"/>
      <c r="AF4027" s="167"/>
      <c r="AG4027" s="168"/>
      <c r="AH4027" s="168"/>
      <c r="AI4027" s="5"/>
    </row>
    <row r="4028" spans="9:35" x14ac:dyDescent="0.2"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168"/>
      <c r="AF4028" s="167"/>
      <c r="AG4028" s="168"/>
      <c r="AH4028" s="168"/>
      <c r="AI4028" s="5"/>
    </row>
    <row r="4029" spans="9:35" x14ac:dyDescent="0.2"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168"/>
      <c r="AF4029" s="167"/>
      <c r="AG4029" s="168"/>
      <c r="AH4029" s="168"/>
      <c r="AI4029" s="5"/>
    </row>
    <row r="4030" spans="9:35" x14ac:dyDescent="0.2"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168"/>
      <c r="AF4030" s="167"/>
      <c r="AG4030" s="168"/>
      <c r="AH4030" s="168"/>
      <c r="AI4030" s="5"/>
    </row>
    <row r="4031" spans="9:35" x14ac:dyDescent="0.2"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168"/>
      <c r="AF4031" s="167"/>
      <c r="AG4031" s="168"/>
      <c r="AH4031" s="168"/>
      <c r="AI4031" s="5"/>
    </row>
    <row r="4032" spans="9:35" x14ac:dyDescent="0.2"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168"/>
      <c r="AF4032" s="167"/>
      <c r="AG4032" s="168"/>
      <c r="AH4032" s="168"/>
      <c r="AI4032" s="5"/>
    </row>
    <row r="4033" spans="9:35" x14ac:dyDescent="0.2"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168"/>
      <c r="AF4033" s="167"/>
      <c r="AG4033" s="168"/>
      <c r="AH4033" s="168"/>
      <c r="AI4033" s="5"/>
    </row>
    <row r="4034" spans="9:35" x14ac:dyDescent="0.2"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168"/>
      <c r="AF4034" s="167"/>
      <c r="AG4034" s="168"/>
      <c r="AH4034" s="168"/>
      <c r="AI4034" s="5"/>
    </row>
    <row r="4035" spans="9:35" x14ac:dyDescent="0.2"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168"/>
      <c r="AF4035" s="167"/>
      <c r="AG4035" s="168"/>
      <c r="AH4035" s="168"/>
      <c r="AI4035" s="5"/>
    </row>
    <row r="4036" spans="9:35" x14ac:dyDescent="0.2"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168"/>
      <c r="AF4036" s="167"/>
      <c r="AG4036" s="168"/>
      <c r="AH4036" s="168"/>
      <c r="AI4036" s="5"/>
    </row>
    <row r="4037" spans="9:35" x14ac:dyDescent="0.2"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168"/>
      <c r="AF4037" s="167"/>
      <c r="AG4037" s="168"/>
      <c r="AH4037" s="168"/>
      <c r="AI4037" s="5"/>
    </row>
    <row r="4038" spans="9:35" x14ac:dyDescent="0.2"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168"/>
      <c r="AF4038" s="167"/>
      <c r="AG4038" s="168"/>
      <c r="AH4038" s="168"/>
      <c r="AI4038" s="5"/>
    </row>
    <row r="4039" spans="9:35" x14ac:dyDescent="0.2"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168"/>
      <c r="AF4039" s="167"/>
      <c r="AG4039" s="168"/>
      <c r="AH4039" s="168"/>
      <c r="AI4039" s="5"/>
    </row>
    <row r="4040" spans="9:35" x14ac:dyDescent="0.2"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168"/>
      <c r="AF4040" s="167"/>
      <c r="AG4040" s="168"/>
      <c r="AH4040" s="168"/>
      <c r="AI4040" s="5"/>
    </row>
    <row r="4041" spans="9:35" x14ac:dyDescent="0.2"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168"/>
      <c r="AF4041" s="167"/>
      <c r="AG4041" s="168"/>
      <c r="AH4041" s="168"/>
      <c r="AI4041" s="5"/>
    </row>
    <row r="4042" spans="9:35" x14ac:dyDescent="0.2"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168"/>
      <c r="AF4042" s="167"/>
      <c r="AG4042" s="168"/>
      <c r="AH4042" s="168"/>
      <c r="AI4042" s="5"/>
    </row>
    <row r="4043" spans="9:35" x14ac:dyDescent="0.2"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168"/>
      <c r="AF4043" s="167"/>
      <c r="AG4043" s="168"/>
      <c r="AH4043" s="168"/>
      <c r="AI4043" s="5"/>
    </row>
    <row r="4044" spans="9:35" x14ac:dyDescent="0.2"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168"/>
      <c r="AF4044" s="167"/>
      <c r="AG4044" s="168"/>
      <c r="AH4044" s="168"/>
      <c r="AI4044" s="5"/>
    </row>
    <row r="4045" spans="9:35" x14ac:dyDescent="0.2"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168"/>
      <c r="AF4045" s="167"/>
      <c r="AG4045" s="168"/>
      <c r="AH4045" s="168"/>
      <c r="AI4045" s="5"/>
    </row>
    <row r="4046" spans="9:35" x14ac:dyDescent="0.2"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168"/>
      <c r="AF4046" s="167"/>
      <c r="AG4046" s="168"/>
      <c r="AH4046" s="168"/>
      <c r="AI4046" s="5"/>
    </row>
    <row r="4047" spans="9:35" x14ac:dyDescent="0.2"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168"/>
      <c r="AF4047" s="167"/>
      <c r="AG4047" s="168"/>
      <c r="AH4047" s="168"/>
      <c r="AI4047" s="5"/>
    </row>
    <row r="4048" spans="9:35" x14ac:dyDescent="0.2"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168"/>
      <c r="AF4048" s="167"/>
      <c r="AG4048" s="168"/>
      <c r="AH4048" s="168"/>
      <c r="AI4048" s="5"/>
    </row>
    <row r="4049" spans="9:35" x14ac:dyDescent="0.2"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168"/>
      <c r="AF4049" s="167"/>
      <c r="AG4049" s="168"/>
      <c r="AH4049" s="168"/>
      <c r="AI4049" s="5"/>
    </row>
    <row r="4050" spans="9:35" x14ac:dyDescent="0.2"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168"/>
      <c r="AF4050" s="167"/>
      <c r="AG4050" s="168"/>
      <c r="AH4050" s="168"/>
      <c r="AI4050" s="5"/>
    </row>
    <row r="4051" spans="9:35" x14ac:dyDescent="0.2"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168"/>
      <c r="AF4051" s="167"/>
      <c r="AG4051" s="168"/>
      <c r="AH4051" s="168"/>
      <c r="AI4051" s="5"/>
    </row>
    <row r="4052" spans="9:35" x14ac:dyDescent="0.2"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168"/>
      <c r="AF4052" s="167"/>
      <c r="AG4052" s="168"/>
      <c r="AH4052" s="168"/>
      <c r="AI4052" s="5"/>
    </row>
    <row r="4053" spans="9:35" x14ac:dyDescent="0.2"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168"/>
      <c r="AF4053" s="167"/>
      <c r="AG4053" s="168"/>
      <c r="AH4053" s="168"/>
      <c r="AI4053" s="5"/>
    </row>
    <row r="4054" spans="9:35" x14ac:dyDescent="0.2"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168"/>
      <c r="AF4054" s="167"/>
      <c r="AG4054" s="168"/>
      <c r="AH4054" s="168"/>
      <c r="AI4054" s="5"/>
    </row>
    <row r="4055" spans="9:35" x14ac:dyDescent="0.2"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168"/>
      <c r="AF4055" s="167"/>
      <c r="AG4055" s="168"/>
      <c r="AH4055" s="168"/>
      <c r="AI4055" s="5"/>
    </row>
    <row r="4056" spans="9:35" x14ac:dyDescent="0.2"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168"/>
      <c r="AF4056" s="167"/>
      <c r="AG4056" s="168"/>
      <c r="AH4056" s="168"/>
      <c r="AI4056" s="5"/>
    </row>
    <row r="4057" spans="9:35" x14ac:dyDescent="0.2"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168"/>
      <c r="AF4057" s="167"/>
      <c r="AG4057" s="168"/>
      <c r="AH4057" s="168"/>
      <c r="AI4057" s="5"/>
    </row>
    <row r="4058" spans="9:35" x14ac:dyDescent="0.2"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168"/>
      <c r="AF4058" s="167"/>
      <c r="AG4058" s="168"/>
      <c r="AH4058" s="168"/>
      <c r="AI4058" s="5"/>
    </row>
    <row r="4059" spans="9:35" x14ac:dyDescent="0.2"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168"/>
      <c r="AF4059" s="167"/>
      <c r="AG4059" s="168"/>
      <c r="AH4059" s="168"/>
      <c r="AI4059" s="5"/>
    </row>
    <row r="4060" spans="9:35" x14ac:dyDescent="0.2"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168"/>
      <c r="AF4060" s="167"/>
      <c r="AG4060" s="168"/>
      <c r="AH4060" s="168"/>
      <c r="AI4060" s="5"/>
    </row>
    <row r="4061" spans="9:35" x14ac:dyDescent="0.2"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168"/>
      <c r="AF4061" s="167"/>
      <c r="AG4061" s="168"/>
      <c r="AH4061" s="168"/>
      <c r="AI4061" s="5"/>
    </row>
    <row r="4062" spans="9:35" x14ac:dyDescent="0.2"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168"/>
      <c r="AF4062" s="167"/>
      <c r="AG4062" s="168"/>
      <c r="AH4062" s="168"/>
      <c r="AI4062" s="5"/>
    </row>
    <row r="4063" spans="9:35" x14ac:dyDescent="0.2"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168"/>
      <c r="AF4063" s="167"/>
      <c r="AG4063" s="168"/>
      <c r="AH4063" s="168"/>
      <c r="AI4063" s="5"/>
    </row>
    <row r="4064" spans="9:35" x14ac:dyDescent="0.2"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168"/>
      <c r="AF4064" s="167"/>
      <c r="AG4064" s="168"/>
      <c r="AH4064" s="168"/>
      <c r="AI4064" s="5"/>
    </row>
    <row r="4065" spans="9:35" x14ac:dyDescent="0.2"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168"/>
      <c r="AF4065" s="167"/>
      <c r="AG4065" s="168"/>
      <c r="AH4065" s="168"/>
      <c r="AI4065" s="5"/>
    </row>
    <row r="4066" spans="9:35" x14ac:dyDescent="0.2"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168"/>
      <c r="AF4066" s="167"/>
      <c r="AG4066" s="168"/>
      <c r="AH4066" s="168"/>
      <c r="AI4066" s="5"/>
    </row>
    <row r="4067" spans="9:35" x14ac:dyDescent="0.2"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168"/>
      <c r="AF4067" s="167"/>
      <c r="AG4067" s="168"/>
      <c r="AH4067" s="168"/>
      <c r="AI4067" s="5"/>
    </row>
    <row r="4068" spans="9:35" x14ac:dyDescent="0.2"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168"/>
      <c r="AF4068" s="167"/>
      <c r="AG4068" s="168"/>
      <c r="AH4068" s="168"/>
      <c r="AI4068" s="5"/>
    </row>
    <row r="4069" spans="9:35" x14ac:dyDescent="0.2"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168"/>
      <c r="AF4069" s="167"/>
      <c r="AG4069" s="168"/>
      <c r="AH4069" s="168"/>
      <c r="AI4069" s="5"/>
    </row>
    <row r="4070" spans="9:35" x14ac:dyDescent="0.2"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168"/>
      <c r="AF4070" s="167"/>
      <c r="AG4070" s="168"/>
      <c r="AH4070" s="168"/>
      <c r="AI4070" s="5"/>
    </row>
    <row r="4071" spans="9:35" x14ac:dyDescent="0.2"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168"/>
      <c r="AF4071" s="167"/>
      <c r="AG4071" s="168"/>
      <c r="AH4071" s="168"/>
      <c r="AI4071" s="5"/>
    </row>
    <row r="4072" spans="9:35" x14ac:dyDescent="0.2"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168"/>
      <c r="AF4072" s="167"/>
      <c r="AG4072" s="168"/>
      <c r="AH4072" s="168"/>
      <c r="AI4072" s="5"/>
    </row>
    <row r="4073" spans="9:35" x14ac:dyDescent="0.2"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168"/>
      <c r="AF4073" s="167"/>
      <c r="AG4073" s="168"/>
      <c r="AH4073" s="168"/>
      <c r="AI4073" s="5"/>
    </row>
    <row r="4074" spans="9:35" x14ac:dyDescent="0.2"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168"/>
      <c r="AF4074" s="167"/>
      <c r="AG4074" s="168"/>
      <c r="AH4074" s="168"/>
      <c r="AI4074" s="5"/>
    </row>
    <row r="4075" spans="9:35" x14ac:dyDescent="0.2"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168"/>
      <c r="AF4075" s="167"/>
      <c r="AG4075" s="168"/>
      <c r="AH4075" s="168"/>
      <c r="AI4075" s="5"/>
    </row>
    <row r="4076" spans="9:35" x14ac:dyDescent="0.2"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168"/>
      <c r="AF4076" s="167"/>
      <c r="AG4076" s="168"/>
      <c r="AH4076" s="168"/>
      <c r="AI4076" s="5"/>
    </row>
    <row r="4077" spans="9:35" x14ac:dyDescent="0.2"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168"/>
      <c r="AF4077" s="167"/>
      <c r="AG4077" s="168"/>
      <c r="AH4077" s="168"/>
      <c r="AI4077" s="5"/>
    </row>
    <row r="4078" spans="9:35" x14ac:dyDescent="0.2"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168"/>
      <c r="AF4078" s="167"/>
      <c r="AG4078" s="168"/>
      <c r="AH4078" s="168"/>
      <c r="AI4078" s="5"/>
    </row>
    <row r="4079" spans="9:35" x14ac:dyDescent="0.2"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168"/>
      <c r="AF4079" s="167"/>
      <c r="AG4079" s="168"/>
      <c r="AH4079" s="168"/>
      <c r="AI4079" s="5"/>
    </row>
    <row r="4080" spans="9:35" x14ac:dyDescent="0.2"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168"/>
      <c r="AF4080" s="167"/>
      <c r="AG4080" s="168"/>
      <c r="AH4080" s="168"/>
      <c r="AI4080" s="5"/>
    </row>
    <row r="4081" spans="9:35" x14ac:dyDescent="0.2"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168"/>
      <c r="AF4081" s="167"/>
      <c r="AG4081" s="168"/>
      <c r="AH4081" s="168"/>
      <c r="AI4081" s="5"/>
    </row>
    <row r="4082" spans="9:35" x14ac:dyDescent="0.2"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168"/>
      <c r="AF4082" s="167"/>
      <c r="AG4082" s="168"/>
      <c r="AH4082" s="168"/>
      <c r="AI4082" s="5"/>
    </row>
    <row r="4083" spans="9:35" x14ac:dyDescent="0.2"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168"/>
      <c r="AF4083" s="167"/>
      <c r="AG4083" s="168"/>
      <c r="AH4083" s="168"/>
      <c r="AI4083" s="5"/>
    </row>
    <row r="4084" spans="9:35" x14ac:dyDescent="0.2"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168"/>
      <c r="AF4084" s="167"/>
      <c r="AG4084" s="168"/>
      <c r="AH4084" s="168"/>
      <c r="AI4084" s="5"/>
    </row>
    <row r="4085" spans="9:35" x14ac:dyDescent="0.2"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168"/>
      <c r="AF4085" s="167"/>
      <c r="AG4085" s="168"/>
      <c r="AH4085" s="168"/>
      <c r="AI4085" s="5"/>
    </row>
    <row r="4086" spans="9:35" x14ac:dyDescent="0.2"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168"/>
      <c r="AF4086" s="167"/>
      <c r="AG4086" s="168"/>
      <c r="AH4086" s="168"/>
      <c r="AI4086" s="5"/>
    </row>
    <row r="4087" spans="9:35" x14ac:dyDescent="0.2"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168"/>
      <c r="AF4087" s="167"/>
      <c r="AG4087" s="168"/>
      <c r="AH4087" s="168"/>
      <c r="AI4087" s="5"/>
    </row>
    <row r="4088" spans="9:35" x14ac:dyDescent="0.2"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168"/>
      <c r="AF4088" s="167"/>
      <c r="AG4088" s="168"/>
      <c r="AH4088" s="168"/>
      <c r="AI4088" s="5"/>
    </row>
    <row r="4089" spans="9:35" x14ac:dyDescent="0.2"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168"/>
      <c r="AF4089" s="167"/>
      <c r="AG4089" s="168"/>
      <c r="AH4089" s="168"/>
      <c r="AI4089" s="5"/>
    </row>
    <row r="4090" spans="9:35" x14ac:dyDescent="0.2"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168"/>
      <c r="AF4090" s="167"/>
      <c r="AG4090" s="168"/>
      <c r="AH4090" s="168"/>
      <c r="AI4090" s="5"/>
    </row>
    <row r="4091" spans="9:35" x14ac:dyDescent="0.2"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168"/>
      <c r="AF4091" s="167"/>
      <c r="AG4091" s="168"/>
      <c r="AH4091" s="168"/>
      <c r="AI4091" s="5"/>
    </row>
    <row r="4092" spans="9:35" x14ac:dyDescent="0.2"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168"/>
      <c r="AF4092" s="167"/>
      <c r="AG4092" s="168"/>
      <c r="AH4092" s="168"/>
      <c r="AI4092" s="5"/>
    </row>
    <row r="4093" spans="9:35" x14ac:dyDescent="0.2"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168"/>
      <c r="AF4093" s="167"/>
      <c r="AG4093" s="168"/>
      <c r="AH4093" s="168"/>
      <c r="AI4093" s="5"/>
    </row>
    <row r="4094" spans="9:35" x14ac:dyDescent="0.2"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168"/>
      <c r="AF4094" s="167"/>
      <c r="AG4094" s="168"/>
      <c r="AH4094" s="168"/>
      <c r="AI4094" s="5"/>
    </row>
    <row r="4095" spans="9:35" x14ac:dyDescent="0.2"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168"/>
      <c r="AF4095" s="167"/>
      <c r="AG4095" s="168"/>
      <c r="AH4095" s="168"/>
      <c r="AI4095" s="5"/>
    </row>
    <row r="4096" spans="9:35" x14ac:dyDescent="0.2"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168"/>
      <c r="AF4096" s="167"/>
      <c r="AG4096" s="168"/>
      <c r="AH4096" s="168"/>
      <c r="AI4096" s="5"/>
    </row>
    <row r="4097" spans="9:35" x14ac:dyDescent="0.2"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168"/>
      <c r="AF4097" s="167"/>
      <c r="AG4097" s="168"/>
      <c r="AH4097" s="168"/>
      <c r="AI4097" s="5"/>
    </row>
    <row r="4098" spans="9:35" x14ac:dyDescent="0.2"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168"/>
      <c r="AF4098" s="167"/>
      <c r="AG4098" s="168"/>
      <c r="AH4098" s="168"/>
      <c r="AI4098" s="5"/>
    </row>
    <row r="4099" spans="9:35" x14ac:dyDescent="0.2"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168"/>
      <c r="AF4099" s="167"/>
      <c r="AG4099" s="168"/>
      <c r="AH4099" s="168"/>
      <c r="AI4099" s="5"/>
    </row>
    <row r="4100" spans="9:35" x14ac:dyDescent="0.2"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168"/>
      <c r="AF4100" s="167"/>
      <c r="AG4100" s="168"/>
      <c r="AH4100" s="168"/>
      <c r="AI4100" s="5"/>
    </row>
    <row r="4101" spans="9:35" x14ac:dyDescent="0.2"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168"/>
      <c r="AF4101" s="167"/>
      <c r="AG4101" s="168"/>
      <c r="AH4101" s="168"/>
      <c r="AI4101" s="5"/>
    </row>
    <row r="4102" spans="9:35" x14ac:dyDescent="0.2"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168"/>
      <c r="AF4102" s="167"/>
      <c r="AG4102" s="168"/>
      <c r="AH4102" s="168"/>
      <c r="AI4102" s="5"/>
    </row>
    <row r="4103" spans="9:35" x14ac:dyDescent="0.2"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168"/>
      <c r="AF4103" s="167"/>
      <c r="AG4103" s="168"/>
      <c r="AH4103" s="168"/>
      <c r="AI4103" s="5"/>
    </row>
    <row r="4104" spans="9:35" x14ac:dyDescent="0.2"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168"/>
      <c r="AF4104" s="167"/>
      <c r="AG4104" s="168"/>
      <c r="AH4104" s="168"/>
      <c r="AI4104" s="5"/>
    </row>
    <row r="4105" spans="9:35" x14ac:dyDescent="0.2"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168"/>
      <c r="AF4105" s="167"/>
      <c r="AG4105" s="168"/>
      <c r="AH4105" s="168"/>
      <c r="AI4105" s="5"/>
    </row>
    <row r="4106" spans="9:35" x14ac:dyDescent="0.2"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168"/>
      <c r="AF4106" s="167"/>
      <c r="AG4106" s="168"/>
      <c r="AH4106" s="168"/>
      <c r="AI4106" s="5"/>
    </row>
    <row r="4107" spans="9:35" x14ac:dyDescent="0.2"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168"/>
      <c r="AF4107" s="167"/>
      <c r="AG4107" s="168"/>
      <c r="AH4107" s="168"/>
      <c r="AI4107" s="5"/>
    </row>
    <row r="4108" spans="9:35" x14ac:dyDescent="0.2"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168"/>
      <c r="AF4108" s="167"/>
      <c r="AG4108" s="168"/>
      <c r="AH4108" s="168"/>
      <c r="AI4108" s="5"/>
    </row>
    <row r="4109" spans="9:35" x14ac:dyDescent="0.2"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168"/>
      <c r="AF4109" s="167"/>
      <c r="AG4109" s="168"/>
      <c r="AH4109" s="168"/>
      <c r="AI4109" s="5"/>
    </row>
    <row r="4110" spans="9:35" x14ac:dyDescent="0.2"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168"/>
      <c r="AF4110" s="167"/>
      <c r="AG4110" s="168"/>
      <c r="AH4110" s="168"/>
      <c r="AI4110" s="5"/>
    </row>
    <row r="4111" spans="9:35" x14ac:dyDescent="0.2"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168"/>
      <c r="AF4111" s="167"/>
      <c r="AG4111" s="168"/>
      <c r="AH4111" s="168"/>
      <c r="AI4111" s="5"/>
    </row>
    <row r="4112" spans="9:35" x14ac:dyDescent="0.2"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168"/>
      <c r="AF4112" s="167"/>
      <c r="AG4112" s="168"/>
      <c r="AH4112" s="168"/>
      <c r="AI4112" s="5"/>
    </row>
    <row r="4113" spans="9:35" x14ac:dyDescent="0.2"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168"/>
      <c r="AF4113" s="167"/>
      <c r="AG4113" s="168"/>
      <c r="AH4113" s="168"/>
      <c r="AI4113" s="5"/>
    </row>
    <row r="4114" spans="9:35" x14ac:dyDescent="0.2"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168"/>
      <c r="AF4114" s="167"/>
      <c r="AG4114" s="168"/>
      <c r="AH4114" s="168"/>
      <c r="AI4114" s="5"/>
    </row>
    <row r="4115" spans="9:35" x14ac:dyDescent="0.2"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168"/>
      <c r="AF4115" s="167"/>
      <c r="AG4115" s="168"/>
      <c r="AH4115" s="168"/>
      <c r="AI4115" s="5"/>
    </row>
    <row r="4116" spans="9:35" x14ac:dyDescent="0.2"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168"/>
      <c r="AF4116" s="167"/>
      <c r="AG4116" s="168"/>
      <c r="AH4116" s="168"/>
      <c r="AI4116" s="5"/>
    </row>
    <row r="4117" spans="9:35" x14ac:dyDescent="0.2"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168"/>
      <c r="AF4117" s="167"/>
      <c r="AG4117" s="168"/>
      <c r="AH4117" s="168"/>
      <c r="AI4117" s="5"/>
    </row>
    <row r="4118" spans="9:35" x14ac:dyDescent="0.2"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168"/>
      <c r="AF4118" s="167"/>
      <c r="AG4118" s="168"/>
      <c r="AH4118" s="168"/>
      <c r="AI4118" s="5"/>
    </row>
    <row r="4119" spans="9:35" x14ac:dyDescent="0.2"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168"/>
      <c r="AF4119" s="167"/>
      <c r="AG4119" s="168"/>
      <c r="AH4119" s="168"/>
      <c r="AI4119" s="5"/>
    </row>
    <row r="4120" spans="9:35" x14ac:dyDescent="0.2"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168"/>
      <c r="AF4120" s="167"/>
      <c r="AG4120" s="168"/>
      <c r="AH4120" s="168"/>
      <c r="AI4120" s="5"/>
    </row>
    <row r="4121" spans="9:35" x14ac:dyDescent="0.2"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168"/>
      <c r="AF4121" s="167"/>
      <c r="AG4121" s="168"/>
      <c r="AH4121" s="168"/>
      <c r="AI4121" s="5"/>
    </row>
    <row r="4122" spans="9:35" x14ac:dyDescent="0.2"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168"/>
      <c r="AF4122" s="167"/>
      <c r="AG4122" s="168"/>
      <c r="AH4122" s="168"/>
      <c r="AI4122" s="5"/>
    </row>
    <row r="4123" spans="9:35" x14ac:dyDescent="0.2"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168"/>
      <c r="AF4123" s="167"/>
      <c r="AG4123" s="168"/>
      <c r="AH4123" s="168"/>
      <c r="AI4123" s="5"/>
    </row>
    <row r="4124" spans="9:35" x14ac:dyDescent="0.2"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168"/>
      <c r="AF4124" s="167"/>
      <c r="AG4124" s="168"/>
      <c r="AH4124" s="168"/>
      <c r="AI4124" s="5"/>
    </row>
    <row r="4125" spans="9:35" x14ac:dyDescent="0.2"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168"/>
      <c r="AF4125" s="167"/>
      <c r="AG4125" s="168"/>
      <c r="AH4125" s="168"/>
      <c r="AI4125" s="5"/>
    </row>
    <row r="4126" spans="9:35" x14ac:dyDescent="0.2"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168"/>
      <c r="AF4126" s="167"/>
      <c r="AG4126" s="168"/>
      <c r="AH4126" s="168"/>
      <c r="AI4126" s="5"/>
    </row>
    <row r="4127" spans="9:35" x14ac:dyDescent="0.2"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168"/>
      <c r="AF4127" s="167"/>
      <c r="AG4127" s="168"/>
      <c r="AH4127" s="168"/>
      <c r="AI4127" s="5"/>
    </row>
    <row r="4128" spans="9:35" x14ac:dyDescent="0.2"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168"/>
      <c r="AF4128" s="167"/>
      <c r="AG4128" s="168"/>
      <c r="AH4128" s="168"/>
      <c r="AI4128" s="5"/>
    </row>
    <row r="4129" spans="9:35" x14ac:dyDescent="0.2"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168"/>
      <c r="AF4129" s="167"/>
      <c r="AG4129" s="168"/>
      <c r="AH4129" s="168"/>
      <c r="AI4129" s="5"/>
    </row>
    <row r="4130" spans="9:35" x14ac:dyDescent="0.2"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168"/>
      <c r="AF4130" s="167"/>
      <c r="AG4130" s="168"/>
      <c r="AH4130" s="168"/>
      <c r="AI4130" s="5"/>
    </row>
    <row r="4131" spans="9:35" x14ac:dyDescent="0.2"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168"/>
      <c r="AF4131" s="167"/>
      <c r="AG4131" s="168"/>
      <c r="AH4131" s="168"/>
      <c r="AI4131" s="5"/>
    </row>
    <row r="4132" spans="9:35" x14ac:dyDescent="0.2"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168"/>
      <c r="AF4132" s="167"/>
      <c r="AG4132" s="168"/>
      <c r="AH4132" s="168"/>
      <c r="AI4132" s="5"/>
    </row>
    <row r="4133" spans="9:35" x14ac:dyDescent="0.2"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168"/>
      <c r="AF4133" s="167"/>
      <c r="AG4133" s="168"/>
      <c r="AH4133" s="168"/>
      <c r="AI4133" s="5"/>
    </row>
    <row r="4134" spans="9:35" x14ac:dyDescent="0.2"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168"/>
      <c r="AF4134" s="167"/>
      <c r="AG4134" s="168"/>
      <c r="AH4134" s="168"/>
      <c r="AI4134" s="5"/>
    </row>
    <row r="4135" spans="9:35" x14ac:dyDescent="0.2"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168"/>
      <c r="AF4135" s="167"/>
      <c r="AG4135" s="168"/>
      <c r="AH4135" s="168"/>
      <c r="AI4135" s="5"/>
    </row>
    <row r="4136" spans="9:35" x14ac:dyDescent="0.2"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168"/>
      <c r="AF4136" s="167"/>
      <c r="AG4136" s="168"/>
      <c r="AH4136" s="168"/>
      <c r="AI4136" s="5"/>
    </row>
    <row r="4137" spans="9:35" x14ac:dyDescent="0.2"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168"/>
      <c r="AF4137" s="167"/>
      <c r="AG4137" s="168"/>
      <c r="AH4137" s="168"/>
      <c r="AI4137" s="5"/>
    </row>
    <row r="4138" spans="9:35" x14ac:dyDescent="0.2"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168"/>
      <c r="AF4138" s="167"/>
      <c r="AG4138" s="168"/>
      <c r="AH4138" s="168"/>
      <c r="AI4138" s="5"/>
    </row>
    <row r="4139" spans="9:35" x14ac:dyDescent="0.2"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168"/>
      <c r="AF4139" s="167"/>
      <c r="AG4139" s="168"/>
      <c r="AH4139" s="168"/>
      <c r="AI4139" s="5"/>
    </row>
    <row r="4140" spans="9:35" x14ac:dyDescent="0.2"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168"/>
      <c r="AF4140" s="167"/>
      <c r="AG4140" s="168"/>
      <c r="AH4140" s="168"/>
      <c r="AI4140" s="5"/>
    </row>
    <row r="4141" spans="9:35" x14ac:dyDescent="0.2"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168"/>
      <c r="AF4141" s="167"/>
      <c r="AG4141" s="168"/>
      <c r="AH4141" s="168"/>
      <c r="AI4141" s="5"/>
    </row>
    <row r="4142" spans="9:35" x14ac:dyDescent="0.2"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168"/>
      <c r="AF4142" s="167"/>
      <c r="AG4142" s="168"/>
      <c r="AH4142" s="168"/>
      <c r="AI4142" s="5"/>
    </row>
    <row r="4143" spans="9:35" x14ac:dyDescent="0.2"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168"/>
      <c r="AF4143" s="167"/>
      <c r="AG4143" s="168"/>
      <c r="AH4143" s="168"/>
      <c r="AI4143" s="5"/>
    </row>
    <row r="4144" spans="9:35" x14ac:dyDescent="0.2"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168"/>
      <c r="AF4144" s="167"/>
      <c r="AG4144" s="168"/>
      <c r="AH4144" s="168"/>
      <c r="AI4144" s="5"/>
    </row>
    <row r="4145" spans="9:35" x14ac:dyDescent="0.2"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168"/>
      <c r="AF4145" s="167"/>
      <c r="AG4145" s="168"/>
      <c r="AH4145" s="168"/>
      <c r="AI4145" s="5"/>
    </row>
    <row r="4146" spans="9:35" x14ac:dyDescent="0.2"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168"/>
      <c r="AF4146" s="167"/>
      <c r="AG4146" s="168"/>
      <c r="AH4146" s="168"/>
      <c r="AI4146" s="5"/>
    </row>
    <row r="4147" spans="9:35" x14ac:dyDescent="0.2"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168"/>
      <c r="AF4147" s="167"/>
      <c r="AG4147" s="168"/>
      <c r="AH4147" s="168"/>
      <c r="AI4147" s="5"/>
    </row>
    <row r="4148" spans="9:35" x14ac:dyDescent="0.2"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168"/>
      <c r="AF4148" s="167"/>
      <c r="AG4148" s="168"/>
      <c r="AH4148" s="168"/>
      <c r="AI4148" s="5"/>
    </row>
    <row r="4149" spans="9:35" x14ac:dyDescent="0.2"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168"/>
      <c r="AF4149" s="167"/>
      <c r="AG4149" s="168"/>
      <c r="AH4149" s="168"/>
      <c r="AI4149" s="5"/>
    </row>
    <row r="4150" spans="9:35" x14ac:dyDescent="0.2"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168"/>
      <c r="AF4150" s="167"/>
      <c r="AG4150" s="168"/>
      <c r="AH4150" s="168"/>
      <c r="AI4150" s="5"/>
    </row>
    <row r="4151" spans="9:35" x14ac:dyDescent="0.2"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168"/>
      <c r="AF4151" s="167"/>
      <c r="AG4151" s="168"/>
      <c r="AH4151" s="168"/>
      <c r="AI4151" s="5"/>
    </row>
    <row r="4152" spans="9:35" x14ac:dyDescent="0.2"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168"/>
      <c r="AF4152" s="167"/>
      <c r="AG4152" s="168"/>
      <c r="AH4152" s="168"/>
      <c r="AI4152" s="5"/>
    </row>
    <row r="4153" spans="9:35" x14ac:dyDescent="0.2"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168"/>
      <c r="AF4153" s="167"/>
      <c r="AG4153" s="168"/>
      <c r="AH4153" s="168"/>
      <c r="AI4153" s="5"/>
    </row>
    <row r="4154" spans="9:35" x14ac:dyDescent="0.2"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168"/>
      <c r="AF4154" s="167"/>
      <c r="AG4154" s="168"/>
      <c r="AH4154" s="168"/>
      <c r="AI4154" s="5"/>
    </row>
    <row r="4155" spans="9:35" x14ac:dyDescent="0.2"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168"/>
      <c r="AF4155" s="167"/>
      <c r="AG4155" s="168"/>
      <c r="AH4155" s="168"/>
      <c r="AI4155" s="5"/>
    </row>
    <row r="4156" spans="9:35" x14ac:dyDescent="0.2"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168"/>
      <c r="AF4156" s="167"/>
      <c r="AG4156" s="168"/>
      <c r="AH4156" s="168"/>
      <c r="AI4156" s="5"/>
    </row>
    <row r="4157" spans="9:35" x14ac:dyDescent="0.2"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168"/>
      <c r="AF4157" s="167"/>
      <c r="AG4157" s="168"/>
      <c r="AH4157" s="168"/>
      <c r="AI4157" s="5"/>
    </row>
    <row r="4158" spans="9:35" x14ac:dyDescent="0.2"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168"/>
      <c r="AF4158" s="167"/>
      <c r="AG4158" s="168"/>
      <c r="AH4158" s="168"/>
      <c r="AI4158" s="5"/>
    </row>
    <row r="4159" spans="9:35" x14ac:dyDescent="0.2"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168"/>
      <c r="AF4159" s="167"/>
      <c r="AG4159" s="168"/>
      <c r="AH4159" s="168"/>
      <c r="AI4159" s="5"/>
    </row>
    <row r="4160" spans="9:35" x14ac:dyDescent="0.2"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168"/>
      <c r="AF4160" s="167"/>
      <c r="AG4160" s="168"/>
      <c r="AH4160" s="168"/>
      <c r="AI4160" s="5"/>
    </row>
    <row r="4161" spans="9:35" x14ac:dyDescent="0.2"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168"/>
      <c r="AF4161" s="167"/>
      <c r="AG4161" s="168"/>
      <c r="AH4161" s="168"/>
      <c r="AI4161" s="5"/>
    </row>
    <row r="4162" spans="9:35" x14ac:dyDescent="0.2"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168"/>
      <c r="AF4162" s="167"/>
      <c r="AG4162" s="168"/>
      <c r="AH4162" s="168"/>
      <c r="AI4162" s="5"/>
    </row>
    <row r="4163" spans="9:35" x14ac:dyDescent="0.2"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168"/>
      <c r="AF4163" s="167"/>
      <c r="AG4163" s="168"/>
      <c r="AH4163" s="168"/>
      <c r="AI4163" s="5"/>
    </row>
    <row r="4164" spans="9:35" x14ac:dyDescent="0.2"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168"/>
      <c r="AF4164" s="167"/>
      <c r="AG4164" s="168"/>
      <c r="AH4164" s="168"/>
      <c r="AI4164" s="5"/>
    </row>
    <row r="4165" spans="9:35" x14ac:dyDescent="0.2"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168"/>
      <c r="AF4165" s="167"/>
      <c r="AG4165" s="168"/>
      <c r="AH4165" s="168"/>
      <c r="AI4165" s="5"/>
    </row>
    <row r="4166" spans="9:35" x14ac:dyDescent="0.2"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168"/>
      <c r="AF4166" s="167"/>
      <c r="AG4166" s="168"/>
      <c r="AH4166" s="168"/>
      <c r="AI4166" s="5"/>
    </row>
    <row r="4167" spans="9:35" x14ac:dyDescent="0.2"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168"/>
      <c r="AF4167" s="167"/>
      <c r="AG4167" s="168"/>
      <c r="AH4167" s="168"/>
      <c r="AI4167" s="5"/>
    </row>
    <row r="4168" spans="9:35" x14ac:dyDescent="0.2"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168"/>
      <c r="AF4168" s="167"/>
      <c r="AG4168" s="168"/>
      <c r="AH4168" s="168"/>
      <c r="AI4168" s="5"/>
    </row>
    <row r="4169" spans="9:35" x14ac:dyDescent="0.2"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168"/>
      <c r="AF4169" s="167"/>
      <c r="AG4169" s="168"/>
      <c r="AH4169" s="168"/>
      <c r="AI4169" s="5"/>
    </row>
    <row r="4170" spans="9:35" x14ac:dyDescent="0.2"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168"/>
      <c r="AF4170" s="167"/>
      <c r="AG4170" s="168"/>
      <c r="AH4170" s="168"/>
      <c r="AI4170" s="5"/>
    </row>
    <row r="4171" spans="9:35" x14ac:dyDescent="0.2"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168"/>
      <c r="AF4171" s="167"/>
      <c r="AG4171" s="168"/>
      <c r="AH4171" s="168"/>
      <c r="AI4171" s="5"/>
    </row>
    <row r="4172" spans="9:35" x14ac:dyDescent="0.2"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168"/>
      <c r="AF4172" s="167"/>
      <c r="AG4172" s="168"/>
      <c r="AH4172" s="168"/>
      <c r="AI4172" s="5"/>
    </row>
    <row r="4173" spans="9:35" x14ac:dyDescent="0.2"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168"/>
      <c r="AF4173" s="167"/>
      <c r="AG4173" s="168"/>
      <c r="AH4173" s="168"/>
      <c r="AI4173" s="5"/>
    </row>
    <row r="4174" spans="9:35" x14ac:dyDescent="0.2"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168"/>
      <c r="AF4174" s="167"/>
      <c r="AG4174" s="168"/>
      <c r="AH4174" s="168"/>
      <c r="AI4174" s="5"/>
    </row>
    <row r="4175" spans="9:35" x14ac:dyDescent="0.2"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168"/>
      <c r="AF4175" s="167"/>
      <c r="AG4175" s="168"/>
      <c r="AH4175" s="168"/>
      <c r="AI4175" s="5"/>
    </row>
    <row r="4176" spans="9:35" x14ac:dyDescent="0.2"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168"/>
      <c r="AF4176" s="167"/>
      <c r="AG4176" s="168"/>
      <c r="AH4176" s="168"/>
      <c r="AI4176" s="5"/>
    </row>
    <row r="4177" spans="9:35" x14ac:dyDescent="0.2"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168"/>
      <c r="AF4177" s="167"/>
      <c r="AG4177" s="168"/>
      <c r="AH4177" s="168"/>
      <c r="AI4177" s="5"/>
    </row>
    <row r="4178" spans="9:35" x14ac:dyDescent="0.2"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168"/>
      <c r="AF4178" s="167"/>
      <c r="AG4178" s="168"/>
      <c r="AH4178" s="168"/>
      <c r="AI4178" s="5"/>
    </row>
    <row r="4179" spans="9:35" x14ac:dyDescent="0.2"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168"/>
      <c r="AF4179" s="167"/>
      <c r="AG4179" s="168"/>
      <c r="AH4179" s="168"/>
      <c r="AI4179" s="5"/>
    </row>
    <row r="4180" spans="9:35" x14ac:dyDescent="0.2"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168"/>
      <c r="AF4180" s="167"/>
      <c r="AG4180" s="168"/>
      <c r="AH4180" s="168"/>
      <c r="AI4180" s="5"/>
    </row>
    <row r="4181" spans="9:35" x14ac:dyDescent="0.2"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168"/>
      <c r="AF4181" s="167"/>
      <c r="AG4181" s="168"/>
      <c r="AH4181" s="168"/>
      <c r="AI4181" s="5"/>
    </row>
    <row r="4182" spans="9:35" x14ac:dyDescent="0.2"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168"/>
      <c r="AF4182" s="167"/>
      <c r="AG4182" s="168"/>
      <c r="AH4182" s="168"/>
      <c r="AI4182" s="5"/>
    </row>
    <row r="4183" spans="9:35" x14ac:dyDescent="0.2"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168"/>
      <c r="AF4183" s="167"/>
      <c r="AG4183" s="168"/>
      <c r="AH4183" s="168"/>
      <c r="AI4183" s="5"/>
    </row>
    <row r="4184" spans="9:35" x14ac:dyDescent="0.2"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168"/>
      <c r="AF4184" s="167"/>
      <c r="AG4184" s="168"/>
      <c r="AH4184" s="168"/>
      <c r="AI4184" s="5"/>
    </row>
    <row r="4185" spans="9:35" x14ac:dyDescent="0.2"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168"/>
      <c r="AF4185" s="167"/>
      <c r="AG4185" s="168"/>
      <c r="AH4185" s="168"/>
      <c r="AI4185" s="5"/>
    </row>
    <row r="4186" spans="9:35" x14ac:dyDescent="0.2"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168"/>
      <c r="AF4186" s="167"/>
      <c r="AG4186" s="168"/>
      <c r="AH4186" s="168"/>
      <c r="AI4186" s="5"/>
    </row>
    <row r="4187" spans="9:35" x14ac:dyDescent="0.2"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168"/>
      <c r="AF4187" s="167"/>
      <c r="AG4187" s="168"/>
      <c r="AH4187" s="168"/>
      <c r="AI4187" s="5"/>
    </row>
    <row r="4188" spans="9:35" x14ac:dyDescent="0.2"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168"/>
      <c r="AF4188" s="167"/>
      <c r="AG4188" s="168"/>
      <c r="AH4188" s="168"/>
      <c r="AI4188" s="5"/>
    </row>
    <row r="4189" spans="9:35" x14ac:dyDescent="0.2"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168"/>
      <c r="AF4189" s="167"/>
      <c r="AG4189" s="168"/>
      <c r="AH4189" s="168"/>
      <c r="AI4189" s="5"/>
    </row>
    <row r="4190" spans="9:35" x14ac:dyDescent="0.2"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168"/>
      <c r="AF4190" s="167"/>
      <c r="AG4190" s="168"/>
      <c r="AH4190" s="168"/>
      <c r="AI4190" s="5"/>
    </row>
    <row r="4191" spans="9:35" x14ac:dyDescent="0.2"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168"/>
      <c r="AF4191" s="167"/>
      <c r="AG4191" s="168"/>
      <c r="AH4191" s="168"/>
      <c r="AI4191" s="5"/>
    </row>
    <row r="4192" spans="9:35" x14ac:dyDescent="0.2"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168"/>
      <c r="AF4192" s="167"/>
      <c r="AG4192" s="168"/>
      <c r="AH4192" s="168"/>
      <c r="AI4192" s="5"/>
    </row>
    <row r="4193" spans="9:35" x14ac:dyDescent="0.2"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168"/>
      <c r="AF4193" s="167"/>
      <c r="AG4193" s="168"/>
      <c r="AH4193" s="168"/>
      <c r="AI4193" s="5"/>
    </row>
    <row r="4194" spans="9:35" x14ac:dyDescent="0.2"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168"/>
      <c r="AF4194" s="167"/>
      <c r="AG4194" s="168"/>
      <c r="AH4194" s="168"/>
      <c r="AI4194" s="5"/>
    </row>
    <row r="4195" spans="9:35" x14ac:dyDescent="0.2"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168"/>
      <c r="AF4195" s="167"/>
      <c r="AG4195" s="168"/>
      <c r="AH4195" s="168"/>
      <c r="AI4195" s="5"/>
    </row>
    <row r="4196" spans="9:35" x14ac:dyDescent="0.2"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168"/>
      <c r="AF4196" s="167"/>
      <c r="AG4196" s="168"/>
      <c r="AH4196" s="168"/>
      <c r="AI4196" s="5"/>
    </row>
    <row r="4197" spans="9:35" x14ac:dyDescent="0.2"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168"/>
      <c r="AF4197" s="167"/>
      <c r="AG4197" s="168"/>
      <c r="AH4197" s="168"/>
      <c r="AI4197" s="5"/>
    </row>
    <row r="4198" spans="9:35" x14ac:dyDescent="0.2"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168"/>
      <c r="AF4198" s="167"/>
      <c r="AG4198" s="168"/>
      <c r="AH4198" s="168"/>
      <c r="AI4198" s="5"/>
    </row>
    <row r="4199" spans="9:35" x14ac:dyDescent="0.2"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168"/>
      <c r="AF4199" s="167"/>
      <c r="AG4199" s="168"/>
      <c r="AH4199" s="168"/>
      <c r="AI4199" s="5"/>
    </row>
    <row r="4200" spans="9:35" x14ac:dyDescent="0.2"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168"/>
      <c r="AF4200" s="167"/>
      <c r="AG4200" s="168"/>
      <c r="AH4200" s="168"/>
      <c r="AI4200" s="5"/>
    </row>
    <row r="4201" spans="9:35" x14ac:dyDescent="0.2"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168"/>
      <c r="AF4201" s="167"/>
      <c r="AG4201" s="168"/>
      <c r="AH4201" s="168"/>
      <c r="AI4201" s="5"/>
    </row>
    <row r="4202" spans="9:35" x14ac:dyDescent="0.2"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168"/>
      <c r="AF4202" s="167"/>
      <c r="AG4202" s="168"/>
      <c r="AH4202" s="168"/>
      <c r="AI4202" s="5"/>
    </row>
    <row r="4203" spans="9:35" x14ac:dyDescent="0.2"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168"/>
      <c r="AF4203" s="167"/>
      <c r="AG4203" s="168"/>
      <c r="AH4203" s="168"/>
      <c r="AI4203" s="5"/>
    </row>
    <row r="4204" spans="9:35" x14ac:dyDescent="0.2"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168"/>
      <c r="AF4204" s="167"/>
      <c r="AG4204" s="168"/>
      <c r="AH4204" s="168"/>
      <c r="AI4204" s="5"/>
    </row>
    <row r="4205" spans="9:35" x14ac:dyDescent="0.2"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168"/>
      <c r="AF4205" s="167"/>
      <c r="AG4205" s="168"/>
      <c r="AH4205" s="168"/>
      <c r="AI4205" s="5"/>
    </row>
    <row r="4206" spans="9:35" x14ac:dyDescent="0.2"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168"/>
      <c r="AF4206" s="167"/>
      <c r="AG4206" s="168"/>
      <c r="AH4206" s="168"/>
      <c r="AI4206" s="5"/>
    </row>
    <row r="4207" spans="9:35" x14ac:dyDescent="0.2"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168"/>
      <c r="AF4207" s="167"/>
      <c r="AG4207" s="168"/>
      <c r="AH4207" s="168"/>
      <c r="AI4207" s="5"/>
    </row>
    <row r="4208" spans="9:35" x14ac:dyDescent="0.2"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168"/>
      <c r="AF4208" s="167"/>
      <c r="AG4208" s="168"/>
      <c r="AH4208" s="168"/>
      <c r="AI4208" s="5"/>
    </row>
    <row r="4209" spans="9:35" x14ac:dyDescent="0.2"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168"/>
      <c r="AF4209" s="167"/>
      <c r="AG4209" s="168"/>
      <c r="AH4209" s="168"/>
      <c r="AI4209" s="5"/>
    </row>
    <row r="4210" spans="9:35" x14ac:dyDescent="0.2"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168"/>
      <c r="AF4210" s="167"/>
      <c r="AG4210" s="168"/>
      <c r="AH4210" s="168"/>
      <c r="AI4210" s="5"/>
    </row>
    <row r="4211" spans="9:35" x14ac:dyDescent="0.2"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168"/>
      <c r="AF4211" s="167"/>
      <c r="AG4211" s="168"/>
      <c r="AH4211" s="168"/>
      <c r="AI4211" s="5"/>
    </row>
    <row r="4212" spans="9:35" x14ac:dyDescent="0.2"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168"/>
      <c r="AF4212" s="167"/>
      <c r="AG4212" s="168"/>
      <c r="AH4212" s="168"/>
      <c r="AI4212" s="5"/>
    </row>
    <row r="4213" spans="9:35" x14ac:dyDescent="0.2"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168"/>
      <c r="AF4213" s="167"/>
      <c r="AG4213" s="168"/>
      <c r="AH4213" s="168"/>
      <c r="AI4213" s="5"/>
    </row>
    <row r="4214" spans="9:35" x14ac:dyDescent="0.2"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168"/>
      <c r="AF4214" s="167"/>
      <c r="AG4214" s="168"/>
      <c r="AH4214" s="168"/>
      <c r="AI4214" s="5"/>
    </row>
    <row r="4215" spans="9:35" x14ac:dyDescent="0.2"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168"/>
      <c r="AF4215" s="167"/>
      <c r="AG4215" s="168"/>
      <c r="AH4215" s="168"/>
      <c r="AI4215" s="5"/>
    </row>
    <row r="4216" spans="9:35" x14ac:dyDescent="0.2"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168"/>
      <c r="AF4216" s="167"/>
      <c r="AG4216" s="168"/>
      <c r="AH4216" s="168"/>
      <c r="AI4216" s="5"/>
    </row>
    <row r="4217" spans="9:35" x14ac:dyDescent="0.2"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168"/>
      <c r="AF4217" s="167"/>
      <c r="AG4217" s="168"/>
      <c r="AH4217" s="168"/>
      <c r="AI4217" s="5"/>
    </row>
    <row r="4218" spans="9:35" x14ac:dyDescent="0.2"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168"/>
      <c r="AF4218" s="167"/>
      <c r="AG4218" s="168"/>
      <c r="AH4218" s="168"/>
      <c r="AI4218" s="5"/>
    </row>
    <row r="4219" spans="9:35" x14ac:dyDescent="0.2"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168"/>
      <c r="AF4219" s="167"/>
      <c r="AG4219" s="168"/>
      <c r="AH4219" s="168"/>
      <c r="AI4219" s="5"/>
    </row>
    <row r="4220" spans="9:35" x14ac:dyDescent="0.2"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168"/>
      <c r="AF4220" s="167"/>
      <c r="AG4220" s="168"/>
      <c r="AH4220" s="168"/>
      <c r="AI4220" s="5"/>
    </row>
    <row r="4221" spans="9:35" x14ac:dyDescent="0.2"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168"/>
      <c r="AF4221" s="167"/>
      <c r="AG4221" s="168"/>
      <c r="AH4221" s="168"/>
      <c r="AI4221" s="5"/>
    </row>
    <row r="4222" spans="9:35" x14ac:dyDescent="0.2"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168"/>
      <c r="AF4222" s="167"/>
      <c r="AG4222" s="168"/>
      <c r="AH4222" s="168"/>
      <c r="AI4222" s="5"/>
    </row>
    <row r="4223" spans="9:35" x14ac:dyDescent="0.2"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168"/>
      <c r="AF4223" s="167"/>
      <c r="AG4223" s="168"/>
      <c r="AH4223" s="168"/>
      <c r="AI4223" s="5"/>
    </row>
    <row r="4224" spans="9:35" x14ac:dyDescent="0.2"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168"/>
      <c r="AF4224" s="167"/>
      <c r="AG4224" s="168"/>
      <c r="AH4224" s="168"/>
      <c r="AI4224" s="5"/>
    </row>
    <row r="4225" spans="9:35" x14ac:dyDescent="0.2"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168"/>
      <c r="AF4225" s="167"/>
      <c r="AG4225" s="168"/>
      <c r="AH4225" s="168"/>
      <c r="AI4225" s="5"/>
    </row>
    <row r="4226" spans="9:35" x14ac:dyDescent="0.2"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168"/>
      <c r="AF4226" s="167"/>
      <c r="AG4226" s="168"/>
      <c r="AH4226" s="168"/>
      <c r="AI4226" s="5"/>
    </row>
    <row r="4227" spans="9:35" x14ac:dyDescent="0.2"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168"/>
      <c r="AF4227" s="167"/>
      <c r="AG4227" s="168"/>
      <c r="AH4227" s="168"/>
      <c r="AI4227" s="5"/>
    </row>
    <row r="4228" spans="9:35" x14ac:dyDescent="0.2"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168"/>
      <c r="AF4228" s="167"/>
      <c r="AG4228" s="168"/>
      <c r="AH4228" s="168"/>
      <c r="AI4228" s="5"/>
    </row>
    <row r="4229" spans="9:35" x14ac:dyDescent="0.2"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168"/>
      <c r="AF4229" s="167"/>
      <c r="AG4229" s="168"/>
      <c r="AH4229" s="168"/>
      <c r="AI4229" s="5"/>
    </row>
    <row r="4230" spans="9:35" x14ac:dyDescent="0.2"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168"/>
      <c r="AF4230" s="167"/>
      <c r="AG4230" s="168"/>
      <c r="AH4230" s="168"/>
      <c r="AI4230" s="5"/>
    </row>
    <row r="4231" spans="9:35" x14ac:dyDescent="0.2"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168"/>
      <c r="AF4231" s="167"/>
      <c r="AG4231" s="168"/>
      <c r="AH4231" s="168"/>
      <c r="AI4231" s="5"/>
    </row>
    <row r="4232" spans="9:35" x14ac:dyDescent="0.2"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168"/>
      <c r="AF4232" s="167"/>
      <c r="AG4232" s="168"/>
      <c r="AH4232" s="168"/>
      <c r="AI4232" s="5"/>
    </row>
    <row r="4233" spans="9:35" x14ac:dyDescent="0.2"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168"/>
      <c r="AF4233" s="167"/>
      <c r="AG4233" s="168"/>
      <c r="AH4233" s="168"/>
      <c r="AI4233" s="5"/>
    </row>
    <row r="4234" spans="9:35" x14ac:dyDescent="0.2"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168"/>
      <c r="AF4234" s="167"/>
      <c r="AG4234" s="168"/>
      <c r="AH4234" s="168"/>
      <c r="AI4234" s="5"/>
    </row>
    <row r="4235" spans="9:35" x14ac:dyDescent="0.2"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168"/>
      <c r="AF4235" s="167"/>
      <c r="AG4235" s="168"/>
      <c r="AH4235" s="168"/>
      <c r="AI4235" s="5"/>
    </row>
    <row r="4236" spans="9:35" x14ac:dyDescent="0.2"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168"/>
      <c r="AF4236" s="167"/>
      <c r="AG4236" s="168"/>
      <c r="AH4236" s="168"/>
      <c r="AI4236" s="5"/>
    </row>
    <row r="4237" spans="9:35" x14ac:dyDescent="0.2"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168"/>
      <c r="AF4237" s="167"/>
      <c r="AG4237" s="168"/>
      <c r="AH4237" s="168"/>
      <c r="AI4237" s="5"/>
    </row>
    <row r="4238" spans="9:35" x14ac:dyDescent="0.2"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168"/>
      <c r="AF4238" s="167"/>
      <c r="AG4238" s="168"/>
      <c r="AH4238" s="168"/>
      <c r="AI4238" s="5"/>
    </row>
    <row r="4239" spans="9:35" x14ac:dyDescent="0.2"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168"/>
      <c r="AF4239" s="167"/>
      <c r="AG4239" s="168"/>
      <c r="AH4239" s="168"/>
      <c r="AI4239" s="5"/>
    </row>
    <row r="4240" spans="9:35" x14ac:dyDescent="0.2"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168"/>
      <c r="AF4240" s="167"/>
      <c r="AG4240" s="168"/>
      <c r="AH4240" s="168"/>
      <c r="AI4240" s="5"/>
    </row>
    <row r="4241" spans="9:35" x14ac:dyDescent="0.2"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168"/>
      <c r="AF4241" s="167"/>
      <c r="AG4241" s="168"/>
      <c r="AH4241" s="168"/>
      <c r="AI4241" s="5"/>
    </row>
    <row r="4242" spans="9:35" x14ac:dyDescent="0.2"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168"/>
      <c r="AF4242" s="167"/>
      <c r="AG4242" s="168"/>
      <c r="AH4242" s="168"/>
      <c r="AI4242" s="5"/>
    </row>
    <row r="4243" spans="9:35" x14ac:dyDescent="0.2"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168"/>
      <c r="AF4243" s="167"/>
      <c r="AG4243" s="168"/>
      <c r="AH4243" s="168"/>
      <c r="AI4243" s="5"/>
    </row>
    <row r="4244" spans="9:35" x14ac:dyDescent="0.2"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168"/>
      <c r="AF4244" s="167"/>
      <c r="AG4244" s="168"/>
      <c r="AH4244" s="168"/>
      <c r="AI4244" s="5"/>
    </row>
    <row r="4245" spans="9:35" x14ac:dyDescent="0.2"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168"/>
      <c r="AF4245" s="167"/>
      <c r="AG4245" s="168"/>
      <c r="AH4245" s="168"/>
      <c r="AI4245" s="5"/>
    </row>
    <row r="4246" spans="9:35" x14ac:dyDescent="0.2"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168"/>
      <c r="AF4246" s="167"/>
      <c r="AG4246" s="168"/>
      <c r="AH4246" s="168"/>
      <c r="AI4246" s="5"/>
    </row>
    <row r="4247" spans="9:35" x14ac:dyDescent="0.2"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168"/>
      <c r="AF4247" s="167"/>
      <c r="AG4247" s="168"/>
      <c r="AH4247" s="168"/>
      <c r="AI4247" s="5"/>
    </row>
    <row r="4248" spans="9:35" x14ac:dyDescent="0.2"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168"/>
      <c r="AF4248" s="167"/>
      <c r="AG4248" s="168"/>
      <c r="AH4248" s="168"/>
      <c r="AI4248" s="5"/>
    </row>
    <row r="4249" spans="9:35" x14ac:dyDescent="0.2"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168"/>
      <c r="AF4249" s="167"/>
      <c r="AG4249" s="168"/>
      <c r="AH4249" s="168"/>
      <c r="AI4249" s="5"/>
    </row>
    <row r="4250" spans="9:35" x14ac:dyDescent="0.2"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168"/>
      <c r="AF4250" s="167"/>
      <c r="AG4250" s="168"/>
      <c r="AH4250" s="168"/>
      <c r="AI4250" s="5"/>
    </row>
    <row r="4251" spans="9:35" x14ac:dyDescent="0.2"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168"/>
      <c r="AF4251" s="167"/>
      <c r="AG4251" s="168"/>
      <c r="AH4251" s="168"/>
      <c r="AI4251" s="5"/>
    </row>
    <row r="4252" spans="9:35" x14ac:dyDescent="0.2"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168"/>
      <c r="AF4252" s="167"/>
      <c r="AG4252" s="168"/>
      <c r="AH4252" s="168"/>
      <c r="AI4252" s="5"/>
    </row>
    <row r="4253" spans="9:35" x14ac:dyDescent="0.2"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168"/>
      <c r="AF4253" s="167"/>
      <c r="AG4253" s="168"/>
      <c r="AH4253" s="168"/>
      <c r="AI4253" s="5"/>
    </row>
    <row r="4254" spans="9:35" x14ac:dyDescent="0.2"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168"/>
      <c r="AF4254" s="167"/>
      <c r="AG4254" s="168"/>
      <c r="AH4254" s="168"/>
      <c r="AI4254" s="5"/>
    </row>
    <row r="4255" spans="9:35" x14ac:dyDescent="0.2"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168"/>
      <c r="AF4255" s="167"/>
      <c r="AG4255" s="168"/>
      <c r="AH4255" s="168"/>
      <c r="AI4255" s="5"/>
    </row>
    <row r="4256" spans="9:35" x14ac:dyDescent="0.2"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168"/>
      <c r="AF4256" s="167"/>
      <c r="AG4256" s="168"/>
      <c r="AH4256" s="168"/>
      <c r="AI4256" s="5"/>
    </row>
    <row r="4257" spans="9:35" x14ac:dyDescent="0.2"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168"/>
      <c r="AF4257" s="167"/>
      <c r="AG4257" s="168"/>
      <c r="AH4257" s="168"/>
      <c r="AI4257" s="5"/>
    </row>
    <row r="4258" spans="9:35" x14ac:dyDescent="0.2"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168"/>
      <c r="AF4258" s="167"/>
      <c r="AG4258" s="168"/>
      <c r="AH4258" s="168"/>
      <c r="AI4258" s="5"/>
    </row>
    <row r="4259" spans="9:35" x14ac:dyDescent="0.2"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168"/>
      <c r="AF4259" s="167"/>
      <c r="AG4259" s="168"/>
      <c r="AH4259" s="168"/>
      <c r="AI4259" s="5"/>
    </row>
    <row r="4260" spans="9:35" x14ac:dyDescent="0.2"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168"/>
      <c r="AF4260" s="167"/>
      <c r="AG4260" s="168"/>
      <c r="AH4260" s="168"/>
      <c r="AI4260" s="5"/>
    </row>
    <row r="4261" spans="9:35" x14ac:dyDescent="0.2"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168"/>
      <c r="AF4261" s="167"/>
      <c r="AG4261" s="168"/>
      <c r="AH4261" s="168"/>
      <c r="AI4261" s="5"/>
    </row>
    <row r="4262" spans="9:35" x14ac:dyDescent="0.2"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168"/>
      <c r="AF4262" s="167"/>
      <c r="AG4262" s="168"/>
      <c r="AH4262" s="168"/>
      <c r="AI4262" s="5"/>
    </row>
    <row r="4263" spans="9:35" x14ac:dyDescent="0.2"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168"/>
      <c r="AF4263" s="167"/>
      <c r="AG4263" s="168"/>
      <c r="AH4263" s="168"/>
      <c r="AI4263" s="5"/>
    </row>
    <row r="4264" spans="9:35" x14ac:dyDescent="0.2"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168"/>
      <c r="AF4264" s="167"/>
      <c r="AG4264" s="168"/>
      <c r="AH4264" s="168"/>
      <c r="AI4264" s="5"/>
    </row>
    <row r="4265" spans="9:35" x14ac:dyDescent="0.2"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168"/>
      <c r="AF4265" s="167"/>
      <c r="AG4265" s="168"/>
      <c r="AH4265" s="168"/>
      <c r="AI4265" s="5"/>
    </row>
    <row r="4266" spans="9:35" x14ac:dyDescent="0.2"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168"/>
      <c r="AF4266" s="167"/>
      <c r="AG4266" s="168"/>
      <c r="AH4266" s="168"/>
      <c r="AI4266" s="5"/>
    </row>
    <row r="4267" spans="9:35" x14ac:dyDescent="0.2"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168"/>
      <c r="AF4267" s="167"/>
      <c r="AG4267" s="168"/>
      <c r="AH4267" s="168"/>
      <c r="AI4267" s="5"/>
    </row>
    <row r="4268" spans="9:35" x14ac:dyDescent="0.2"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168"/>
      <c r="AF4268" s="167"/>
      <c r="AG4268" s="168"/>
      <c r="AH4268" s="168"/>
      <c r="AI4268" s="5"/>
    </row>
    <row r="4269" spans="9:35" x14ac:dyDescent="0.2"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168"/>
      <c r="AF4269" s="167"/>
      <c r="AG4269" s="168"/>
      <c r="AH4269" s="168"/>
      <c r="AI4269" s="5"/>
    </row>
    <row r="4270" spans="9:35" x14ac:dyDescent="0.2"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168"/>
      <c r="AF4270" s="167"/>
      <c r="AG4270" s="168"/>
      <c r="AH4270" s="168"/>
      <c r="AI4270" s="5"/>
    </row>
    <row r="4271" spans="9:35" x14ac:dyDescent="0.2"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168"/>
      <c r="AF4271" s="167"/>
      <c r="AG4271" s="168"/>
      <c r="AH4271" s="168"/>
      <c r="AI4271" s="5"/>
    </row>
    <row r="4272" spans="9:35" x14ac:dyDescent="0.2"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168"/>
      <c r="AF4272" s="167"/>
      <c r="AG4272" s="168"/>
      <c r="AH4272" s="168"/>
      <c r="AI4272" s="5"/>
    </row>
    <row r="4273" spans="9:35" x14ac:dyDescent="0.2"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168"/>
      <c r="AF4273" s="167"/>
      <c r="AG4273" s="168"/>
      <c r="AH4273" s="168"/>
      <c r="AI4273" s="5"/>
    </row>
    <row r="4274" spans="9:35" x14ac:dyDescent="0.2"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168"/>
      <c r="AF4274" s="167"/>
      <c r="AG4274" s="168"/>
      <c r="AH4274" s="168"/>
      <c r="AI4274" s="5"/>
    </row>
    <row r="4275" spans="9:35" x14ac:dyDescent="0.2"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168"/>
      <c r="AF4275" s="167"/>
      <c r="AG4275" s="168"/>
      <c r="AH4275" s="168"/>
      <c r="AI4275" s="5"/>
    </row>
    <row r="4276" spans="9:35" x14ac:dyDescent="0.2"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168"/>
      <c r="AF4276" s="167"/>
      <c r="AG4276" s="168"/>
      <c r="AH4276" s="168"/>
      <c r="AI4276" s="5"/>
    </row>
    <row r="4277" spans="9:35" x14ac:dyDescent="0.2"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168"/>
      <c r="AF4277" s="167"/>
      <c r="AG4277" s="168"/>
      <c r="AH4277" s="168"/>
      <c r="AI4277" s="5"/>
    </row>
    <row r="4278" spans="9:35" x14ac:dyDescent="0.2"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168"/>
      <c r="AF4278" s="167"/>
      <c r="AG4278" s="168"/>
      <c r="AH4278" s="168"/>
      <c r="AI4278" s="5"/>
    </row>
    <row r="4279" spans="9:35" x14ac:dyDescent="0.2"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168"/>
      <c r="AF4279" s="167"/>
      <c r="AG4279" s="168"/>
      <c r="AH4279" s="168"/>
      <c r="AI4279" s="5"/>
    </row>
    <row r="4280" spans="9:35" x14ac:dyDescent="0.2"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168"/>
      <c r="AF4280" s="167"/>
      <c r="AG4280" s="168"/>
      <c r="AH4280" s="168"/>
      <c r="AI4280" s="5"/>
    </row>
    <row r="4281" spans="9:35" x14ac:dyDescent="0.2"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168"/>
      <c r="AF4281" s="167"/>
      <c r="AG4281" s="168"/>
      <c r="AH4281" s="168"/>
      <c r="AI4281" s="5"/>
    </row>
    <row r="4282" spans="9:35" x14ac:dyDescent="0.2"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168"/>
      <c r="AF4282" s="167"/>
      <c r="AG4282" s="168"/>
      <c r="AH4282" s="168"/>
      <c r="AI4282" s="5"/>
    </row>
    <row r="4283" spans="9:35" x14ac:dyDescent="0.2"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168"/>
      <c r="AF4283" s="167"/>
      <c r="AG4283" s="168"/>
      <c r="AH4283" s="168"/>
      <c r="AI4283" s="5"/>
    </row>
    <row r="4284" spans="9:35" x14ac:dyDescent="0.2"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168"/>
      <c r="AF4284" s="167"/>
      <c r="AG4284" s="168"/>
      <c r="AH4284" s="168"/>
      <c r="AI4284" s="5"/>
    </row>
    <row r="4285" spans="9:35" x14ac:dyDescent="0.2"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168"/>
      <c r="AF4285" s="167"/>
      <c r="AG4285" s="168"/>
      <c r="AH4285" s="168"/>
      <c r="AI4285" s="5"/>
    </row>
    <row r="4286" spans="9:35" x14ac:dyDescent="0.2"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168"/>
      <c r="AF4286" s="167"/>
      <c r="AG4286" s="168"/>
      <c r="AH4286" s="168"/>
      <c r="AI4286" s="5"/>
    </row>
    <row r="4287" spans="9:35" x14ac:dyDescent="0.2"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168"/>
      <c r="AF4287" s="167"/>
      <c r="AG4287" s="168"/>
      <c r="AH4287" s="168"/>
      <c r="AI4287" s="5"/>
    </row>
    <row r="4288" spans="9:35" x14ac:dyDescent="0.2"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168"/>
      <c r="AF4288" s="167"/>
      <c r="AG4288" s="168"/>
      <c r="AH4288" s="168"/>
      <c r="AI4288" s="5"/>
    </row>
    <row r="4289" spans="9:35" x14ac:dyDescent="0.2"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168"/>
      <c r="AF4289" s="167"/>
      <c r="AG4289" s="168"/>
      <c r="AH4289" s="168"/>
      <c r="AI4289" s="5"/>
    </row>
    <row r="4290" spans="9:35" x14ac:dyDescent="0.2"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168"/>
      <c r="AF4290" s="167"/>
      <c r="AG4290" s="168"/>
      <c r="AH4290" s="168"/>
      <c r="AI4290" s="5"/>
    </row>
    <row r="4291" spans="9:35" x14ac:dyDescent="0.2"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168"/>
      <c r="AF4291" s="167"/>
      <c r="AG4291" s="168"/>
      <c r="AH4291" s="168"/>
      <c r="AI4291" s="5"/>
    </row>
    <row r="4292" spans="9:35" x14ac:dyDescent="0.2"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168"/>
      <c r="AF4292" s="167"/>
      <c r="AG4292" s="168"/>
      <c r="AH4292" s="168"/>
      <c r="AI4292" s="5"/>
    </row>
    <row r="4293" spans="9:35" x14ac:dyDescent="0.2"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168"/>
      <c r="AF4293" s="167"/>
      <c r="AG4293" s="168"/>
      <c r="AH4293" s="168"/>
      <c r="AI4293" s="5"/>
    </row>
    <row r="4294" spans="9:35" x14ac:dyDescent="0.2"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168"/>
      <c r="AF4294" s="167"/>
      <c r="AG4294" s="168"/>
      <c r="AH4294" s="168"/>
      <c r="AI4294" s="5"/>
    </row>
    <row r="4295" spans="9:35" x14ac:dyDescent="0.2"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168"/>
      <c r="AF4295" s="167"/>
      <c r="AG4295" s="168"/>
      <c r="AH4295" s="168"/>
      <c r="AI4295" s="5"/>
    </row>
    <row r="4296" spans="9:35" x14ac:dyDescent="0.2"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168"/>
      <c r="AF4296" s="167"/>
      <c r="AG4296" s="168"/>
      <c r="AH4296" s="168"/>
      <c r="AI4296" s="5"/>
    </row>
    <row r="4297" spans="9:35" x14ac:dyDescent="0.2"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168"/>
      <c r="AF4297" s="167"/>
      <c r="AG4297" s="168"/>
      <c r="AH4297" s="168"/>
      <c r="AI4297" s="5"/>
    </row>
    <row r="4298" spans="9:35" x14ac:dyDescent="0.2"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168"/>
      <c r="AF4298" s="167"/>
      <c r="AG4298" s="168"/>
      <c r="AH4298" s="168"/>
      <c r="AI4298" s="5"/>
    </row>
    <row r="4299" spans="9:35" x14ac:dyDescent="0.2"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168"/>
      <c r="AF4299" s="167"/>
      <c r="AG4299" s="168"/>
      <c r="AH4299" s="168"/>
      <c r="AI4299" s="5"/>
    </row>
    <row r="4300" spans="9:35" x14ac:dyDescent="0.2"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168"/>
      <c r="AF4300" s="167"/>
      <c r="AG4300" s="168"/>
      <c r="AH4300" s="168"/>
      <c r="AI4300" s="5"/>
    </row>
    <row r="4301" spans="9:35" x14ac:dyDescent="0.2"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168"/>
      <c r="AF4301" s="167"/>
      <c r="AG4301" s="168"/>
      <c r="AH4301" s="168"/>
      <c r="AI4301" s="5"/>
    </row>
    <row r="4302" spans="9:35" x14ac:dyDescent="0.2"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168"/>
      <c r="AF4302" s="167"/>
      <c r="AG4302" s="168"/>
      <c r="AH4302" s="168"/>
      <c r="AI4302" s="5"/>
    </row>
    <row r="4303" spans="9:35" x14ac:dyDescent="0.2"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168"/>
      <c r="AF4303" s="167"/>
      <c r="AG4303" s="168"/>
      <c r="AH4303" s="168"/>
      <c r="AI4303" s="5"/>
    </row>
    <row r="4304" spans="9:35" x14ac:dyDescent="0.2"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168"/>
      <c r="AF4304" s="167"/>
      <c r="AG4304" s="168"/>
      <c r="AH4304" s="168"/>
      <c r="AI4304" s="5"/>
    </row>
    <row r="4305" spans="9:35" x14ac:dyDescent="0.2"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168"/>
      <c r="AF4305" s="167"/>
      <c r="AG4305" s="168"/>
      <c r="AH4305" s="168"/>
      <c r="AI4305" s="5"/>
    </row>
    <row r="4306" spans="9:35" x14ac:dyDescent="0.2"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168"/>
      <c r="AF4306" s="167"/>
      <c r="AG4306" s="168"/>
      <c r="AH4306" s="168"/>
      <c r="AI4306" s="5"/>
    </row>
    <row r="4307" spans="9:35" x14ac:dyDescent="0.2"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168"/>
      <c r="AF4307" s="167"/>
      <c r="AG4307" s="168"/>
      <c r="AH4307" s="168"/>
      <c r="AI4307" s="5"/>
    </row>
    <row r="4308" spans="9:35" x14ac:dyDescent="0.2"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168"/>
      <c r="AF4308" s="167"/>
      <c r="AG4308" s="168"/>
      <c r="AH4308" s="168"/>
      <c r="AI4308" s="5"/>
    </row>
    <row r="4309" spans="9:35" x14ac:dyDescent="0.2"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168"/>
      <c r="AF4309" s="167"/>
      <c r="AG4309" s="168"/>
      <c r="AH4309" s="168"/>
      <c r="AI4309" s="5"/>
    </row>
    <row r="4310" spans="9:35" x14ac:dyDescent="0.2"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168"/>
      <c r="AF4310" s="167"/>
      <c r="AG4310" s="168"/>
      <c r="AH4310" s="168"/>
      <c r="AI4310" s="5"/>
    </row>
    <row r="4311" spans="9:35" x14ac:dyDescent="0.2"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168"/>
      <c r="AF4311" s="167"/>
      <c r="AG4311" s="168"/>
      <c r="AH4311" s="168"/>
      <c r="AI4311" s="5"/>
    </row>
    <row r="4312" spans="9:35" x14ac:dyDescent="0.2"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168"/>
      <c r="AF4312" s="167"/>
      <c r="AG4312" s="168"/>
      <c r="AH4312" s="168"/>
      <c r="AI4312" s="5"/>
    </row>
    <row r="4313" spans="9:35" x14ac:dyDescent="0.2"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168"/>
      <c r="AF4313" s="167"/>
      <c r="AG4313" s="168"/>
      <c r="AH4313" s="168"/>
      <c r="AI4313" s="5"/>
    </row>
    <row r="4314" spans="9:35" x14ac:dyDescent="0.2"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168"/>
      <c r="AF4314" s="167"/>
      <c r="AG4314" s="168"/>
      <c r="AH4314" s="168"/>
      <c r="AI4314" s="5"/>
    </row>
    <row r="4315" spans="9:35" x14ac:dyDescent="0.2"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168"/>
      <c r="AF4315" s="167"/>
      <c r="AG4315" s="168"/>
      <c r="AH4315" s="168"/>
      <c r="AI4315" s="5"/>
    </row>
    <row r="4316" spans="9:35" x14ac:dyDescent="0.2"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168"/>
      <c r="AF4316" s="167"/>
      <c r="AG4316" s="168"/>
      <c r="AH4316" s="168"/>
      <c r="AI4316" s="5"/>
    </row>
    <row r="4317" spans="9:35" x14ac:dyDescent="0.2"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168"/>
      <c r="AF4317" s="167"/>
      <c r="AG4317" s="168"/>
      <c r="AH4317" s="168"/>
      <c r="AI4317" s="5"/>
    </row>
    <row r="4318" spans="9:35" x14ac:dyDescent="0.2"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168"/>
      <c r="AF4318" s="167"/>
      <c r="AG4318" s="168"/>
      <c r="AH4318" s="168"/>
      <c r="AI4318" s="5"/>
    </row>
    <row r="4319" spans="9:35" x14ac:dyDescent="0.2"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168"/>
      <c r="AF4319" s="167"/>
      <c r="AG4319" s="168"/>
      <c r="AH4319" s="168"/>
      <c r="AI4319" s="5"/>
    </row>
    <row r="4320" spans="9:35" x14ac:dyDescent="0.2"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168"/>
      <c r="AF4320" s="167"/>
      <c r="AG4320" s="168"/>
      <c r="AH4320" s="168"/>
      <c r="AI4320" s="5"/>
    </row>
    <row r="4321" spans="9:35" x14ac:dyDescent="0.2"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168"/>
      <c r="AF4321" s="167"/>
      <c r="AG4321" s="168"/>
      <c r="AH4321" s="168"/>
      <c r="AI4321" s="5"/>
    </row>
    <row r="4322" spans="9:35" x14ac:dyDescent="0.2"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168"/>
      <c r="AF4322" s="167"/>
      <c r="AG4322" s="168"/>
      <c r="AH4322" s="168"/>
      <c r="AI4322" s="5"/>
    </row>
    <row r="4323" spans="9:35" x14ac:dyDescent="0.2"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168"/>
      <c r="AF4323" s="167"/>
      <c r="AG4323" s="168"/>
      <c r="AH4323" s="168"/>
      <c r="AI4323" s="5"/>
    </row>
    <row r="4324" spans="9:35" x14ac:dyDescent="0.2"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168"/>
      <c r="AF4324" s="167"/>
      <c r="AG4324" s="168"/>
      <c r="AH4324" s="168"/>
      <c r="AI4324" s="5"/>
    </row>
    <row r="4325" spans="9:35" x14ac:dyDescent="0.2"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168"/>
      <c r="AF4325" s="167"/>
      <c r="AG4325" s="168"/>
      <c r="AH4325" s="168"/>
      <c r="AI4325" s="5"/>
    </row>
    <row r="4326" spans="9:35" x14ac:dyDescent="0.2"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168"/>
      <c r="AF4326" s="167"/>
      <c r="AG4326" s="168"/>
      <c r="AH4326" s="168"/>
      <c r="AI4326" s="5"/>
    </row>
    <row r="4327" spans="9:35" x14ac:dyDescent="0.2"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168"/>
      <c r="AF4327" s="167"/>
      <c r="AG4327" s="168"/>
      <c r="AH4327" s="168"/>
      <c r="AI4327" s="5"/>
    </row>
    <row r="4328" spans="9:35" x14ac:dyDescent="0.2"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168"/>
      <c r="AF4328" s="167"/>
      <c r="AG4328" s="168"/>
      <c r="AH4328" s="168"/>
      <c r="AI4328" s="5"/>
    </row>
    <row r="4329" spans="9:35" x14ac:dyDescent="0.2"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168"/>
      <c r="AF4329" s="167"/>
      <c r="AG4329" s="168"/>
      <c r="AH4329" s="168"/>
      <c r="AI4329" s="5"/>
    </row>
    <row r="4330" spans="9:35" x14ac:dyDescent="0.2"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168"/>
      <c r="AF4330" s="167"/>
      <c r="AG4330" s="168"/>
      <c r="AH4330" s="168"/>
      <c r="AI4330" s="5"/>
    </row>
    <row r="4331" spans="9:35" x14ac:dyDescent="0.2"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168"/>
      <c r="AF4331" s="167"/>
      <c r="AG4331" s="168"/>
      <c r="AH4331" s="168"/>
      <c r="AI4331" s="5"/>
    </row>
    <row r="4332" spans="9:35" x14ac:dyDescent="0.2"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168"/>
      <c r="AF4332" s="167"/>
      <c r="AG4332" s="168"/>
      <c r="AH4332" s="168"/>
      <c r="AI4332" s="5"/>
    </row>
    <row r="4333" spans="9:35" x14ac:dyDescent="0.2"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168"/>
      <c r="AF4333" s="167"/>
      <c r="AG4333" s="168"/>
      <c r="AH4333" s="168"/>
      <c r="AI4333" s="5"/>
    </row>
    <row r="4334" spans="9:35" x14ac:dyDescent="0.2"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168"/>
      <c r="AF4334" s="167"/>
      <c r="AG4334" s="168"/>
      <c r="AH4334" s="168"/>
      <c r="AI4334" s="5"/>
    </row>
    <row r="4335" spans="9:35" x14ac:dyDescent="0.2"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168"/>
      <c r="AF4335" s="167"/>
      <c r="AG4335" s="168"/>
      <c r="AH4335" s="168"/>
      <c r="AI4335" s="5"/>
    </row>
    <row r="4336" spans="9:35" x14ac:dyDescent="0.2"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168"/>
      <c r="AF4336" s="167"/>
      <c r="AG4336" s="168"/>
      <c r="AH4336" s="168"/>
      <c r="AI4336" s="5"/>
    </row>
    <row r="4337" spans="9:35" x14ac:dyDescent="0.2"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168"/>
      <c r="AF4337" s="167"/>
      <c r="AG4337" s="168"/>
      <c r="AH4337" s="168"/>
      <c r="AI4337" s="5"/>
    </row>
    <row r="4338" spans="9:35" x14ac:dyDescent="0.2"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168"/>
      <c r="AF4338" s="167"/>
      <c r="AG4338" s="168"/>
      <c r="AH4338" s="168"/>
      <c r="AI4338" s="5"/>
    </row>
    <row r="4339" spans="9:35" x14ac:dyDescent="0.2"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168"/>
      <c r="AF4339" s="167"/>
      <c r="AG4339" s="168"/>
      <c r="AH4339" s="168"/>
      <c r="AI4339" s="5"/>
    </row>
    <row r="4340" spans="9:35" x14ac:dyDescent="0.2"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168"/>
      <c r="AF4340" s="167"/>
      <c r="AG4340" s="168"/>
      <c r="AH4340" s="168"/>
      <c r="AI4340" s="5"/>
    </row>
    <row r="4341" spans="9:35" x14ac:dyDescent="0.2"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168"/>
      <c r="AF4341" s="167"/>
      <c r="AG4341" s="168"/>
      <c r="AH4341" s="168"/>
      <c r="AI4341" s="5"/>
    </row>
    <row r="4342" spans="9:35" x14ac:dyDescent="0.2"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168"/>
      <c r="AF4342" s="167"/>
      <c r="AG4342" s="168"/>
      <c r="AH4342" s="168"/>
      <c r="AI4342" s="5"/>
    </row>
    <row r="4343" spans="9:35" x14ac:dyDescent="0.2"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168"/>
      <c r="AF4343" s="167"/>
      <c r="AG4343" s="168"/>
      <c r="AH4343" s="168"/>
      <c r="AI4343" s="5"/>
    </row>
    <row r="4344" spans="9:35" x14ac:dyDescent="0.2"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168"/>
      <c r="AF4344" s="167"/>
      <c r="AG4344" s="168"/>
      <c r="AH4344" s="168"/>
      <c r="AI4344" s="5"/>
    </row>
    <row r="4345" spans="9:35" x14ac:dyDescent="0.2"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168"/>
      <c r="AF4345" s="167"/>
      <c r="AG4345" s="168"/>
      <c r="AH4345" s="168"/>
      <c r="AI4345" s="5"/>
    </row>
    <row r="4346" spans="9:35" x14ac:dyDescent="0.2"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168"/>
      <c r="AF4346" s="167"/>
      <c r="AG4346" s="168"/>
      <c r="AH4346" s="168"/>
      <c r="AI4346" s="5"/>
    </row>
    <row r="4347" spans="9:35" x14ac:dyDescent="0.2"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168"/>
      <c r="AF4347" s="167"/>
      <c r="AG4347" s="168"/>
      <c r="AH4347" s="168"/>
      <c r="AI4347" s="5"/>
    </row>
    <row r="4348" spans="9:35" x14ac:dyDescent="0.2"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168"/>
      <c r="AF4348" s="167"/>
      <c r="AG4348" s="168"/>
      <c r="AH4348" s="168"/>
      <c r="AI4348" s="5"/>
    </row>
    <row r="4349" spans="9:35" x14ac:dyDescent="0.2"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168"/>
      <c r="AF4349" s="167"/>
      <c r="AG4349" s="168"/>
      <c r="AH4349" s="168"/>
      <c r="AI4349" s="5"/>
    </row>
    <row r="4350" spans="9:35" x14ac:dyDescent="0.2"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168"/>
      <c r="AF4350" s="167"/>
      <c r="AG4350" s="168"/>
      <c r="AH4350" s="168"/>
      <c r="AI4350" s="5"/>
    </row>
    <row r="4351" spans="9:35" x14ac:dyDescent="0.2"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168"/>
      <c r="AF4351" s="167"/>
      <c r="AG4351" s="168"/>
      <c r="AH4351" s="168"/>
      <c r="AI4351" s="5"/>
    </row>
    <row r="4352" spans="9:35" x14ac:dyDescent="0.2"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168"/>
      <c r="AF4352" s="167"/>
      <c r="AG4352" s="168"/>
      <c r="AH4352" s="168"/>
      <c r="AI4352" s="5"/>
    </row>
    <row r="4353" spans="9:35" x14ac:dyDescent="0.2"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168"/>
      <c r="AF4353" s="167"/>
      <c r="AG4353" s="168"/>
      <c r="AH4353" s="168"/>
      <c r="AI4353" s="5"/>
    </row>
    <row r="4354" spans="9:35" x14ac:dyDescent="0.2"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168"/>
      <c r="AF4354" s="167"/>
      <c r="AG4354" s="168"/>
      <c r="AH4354" s="168"/>
      <c r="AI4354" s="5"/>
    </row>
    <row r="4355" spans="9:35" x14ac:dyDescent="0.2"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168"/>
      <c r="AF4355" s="167"/>
      <c r="AG4355" s="168"/>
      <c r="AH4355" s="168"/>
      <c r="AI4355" s="5"/>
    </row>
    <row r="4356" spans="9:35" x14ac:dyDescent="0.2"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168"/>
      <c r="AF4356" s="167"/>
      <c r="AG4356" s="168"/>
      <c r="AH4356" s="168"/>
      <c r="AI4356" s="5"/>
    </row>
    <row r="4357" spans="9:35" x14ac:dyDescent="0.2"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168"/>
      <c r="AF4357" s="167"/>
      <c r="AG4357" s="168"/>
      <c r="AH4357" s="168"/>
      <c r="AI4357" s="5"/>
    </row>
    <row r="4358" spans="9:35" x14ac:dyDescent="0.2"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168"/>
      <c r="AF4358" s="167"/>
      <c r="AG4358" s="168"/>
      <c r="AH4358" s="168"/>
      <c r="AI4358" s="5"/>
    </row>
    <row r="4359" spans="9:35" x14ac:dyDescent="0.2"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168"/>
      <c r="AF4359" s="167"/>
      <c r="AG4359" s="168"/>
      <c r="AH4359" s="168"/>
      <c r="AI4359" s="5"/>
    </row>
    <row r="4360" spans="9:35" x14ac:dyDescent="0.2"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168"/>
      <c r="AF4360" s="167"/>
      <c r="AG4360" s="168"/>
      <c r="AH4360" s="168"/>
      <c r="AI4360" s="5"/>
    </row>
    <row r="4361" spans="9:35" x14ac:dyDescent="0.2"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168"/>
      <c r="AF4361" s="167"/>
      <c r="AG4361" s="168"/>
      <c r="AH4361" s="168"/>
      <c r="AI4361" s="5"/>
    </row>
    <row r="4362" spans="9:35" x14ac:dyDescent="0.2"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168"/>
      <c r="AF4362" s="167"/>
      <c r="AG4362" s="168"/>
      <c r="AH4362" s="168"/>
      <c r="AI4362" s="5"/>
    </row>
    <row r="4363" spans="9:35" x14ac:dyDescent="0.2"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168"/>
      <c r="AF4363" s="167"/>
      <c r="AG4363" s="168"/>
      <c r="AH4363" s="168"/>
      <c r="AI4363" s="5"/>
    </row>
    <row r="4364" spans="9:35" x14ac:dyDescent="0.2"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168"/>
      <c r="AF4364" s="167"/>
      <c r="AG4364" s="168"/>
      <c r="AH4364" s="168"/>
      <c r="AI4364" s="5"/>
    </row>
    <row r="4365" spans="9:35" x14ac:dyDescent="0.2"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168"/>
      <c r="AF4365" s="167"/>
      <c r="AG4365" s="168"/>
      <c r="AH4365" s="168"/>
      <c r="AI4365" s="5"/>
    </row>
    <row r="4366" spans="9:35" x14ac:dyDescent="0.2"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168"/>
      <c r="AF4366" s="167"/>
      <c r="AG4366" s="168"/>
      <c r="AH4366" s="168"/>
      <c r="AI4366" s="5"/>
    </row>
    <row r="4367" spans="9:35" x14ac:dyDescent="0.2"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168"/>
      <c r="AF4367" s="167"/>
      <c r="AG4367" s="168"/>
      <c r="AH4367" s="168"/>
      <c r="AI4367" s="5"/>
    </row>
    <row r="4368" spans="9:35" x14ac:dyDescent="0.2"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168"/>
      <c r="AF4368" s="167"/>
      <c r="AG4368" s="168"/>
      <c r="AH4368" s="168"/>
      <c r="AI4368" s="5"/>
    </row>
    <row r="4369" spans="9:35" x14ac:dyDescent="0.2"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168"/>
      <c r="AF4369" s="167"/>
      <c r="AG4369" s="168"/>
      <c r="AH4369" s="168"/>
      <c r="AI4369" s="5"/>
    </row>
    <row r="4370" spans="9:35" x14ac:dyDescent="0.2"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168"/>
      <c r="AF4370" s="167"/>
      <c r="AG4370" s="168"/>
      <c r="AH4370" s="168"/>
      <c r="AI4370" s="5"/>
    </row>
    <row r="4371" spans="9:35" x14ac:dyDescent="0.2"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168"/>
      <c r="AF4371" s="167"/>
      <c r="AG4371" s="168"/>
      <c r="AH4371" s="168"/>
      <c r="AI4371" s="5"/>
    </row>
    <row r="4372" spans="9:35" x14ac:dyDescent="0.2"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168"/>
      <c r="AF4372" s="167"/>
      <c r="AG4372" s="168"/>
      <c r="AH4372" s="168"/>
      <c r="AI4372" s="5"/>
    </row>
    <row r="4373" spans="9:35" x14ac:dyDescent="0.2"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168"/>
      <c r="AF4373" s="167"/>
      <c r="AG4373" s="168"/>
      <c r="AH4373" s="168"/>
      <c r="AI4373" s="5"/>
    </row>
    <row r="4374" spans="9:35" x14ac:dyDescent="0.2"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168"/>
      <c r="AF4374" s="167"/>
      <c r="AG4374" s="168"/>
      <c r="AH4374" s="168"/>
      <c r="AI4374" s="5"/>
    </row>
    <row r="4375" spans="9:35" x14ac:dyDescent="0.2"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168"/>
      <c r="AF4375" s="167"/>
      <c r="AG4375" s="168"/>
      <c r="AH4375" s="168"/>
      <c r="AI4375" s="5"/>
    </row>
    <row r="4376" spans="9:35" x14ac:dyDescent="0.2"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168"/>
      <c r="AF4376" s="167"/>
      <c r="AG4376" s="168"/>
      <c r="AH4376" s="168"/>
      <c r="AI4376" s="5"/>
    </row>
    <row r="4377" spans="9:35" x14ac:dyDescent="0.2"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168"/>
      <c r="AF4377" s="167"/>
      <c r="AG4377" s="168"/>
      <c r="AH4377" s="168"/>
      <c r="AI4377" s="5"/>
    </row>
    <row r="4378" spans="9:35" x14ac:dyDescent="0.2"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168"/>
      <c r="AF4378" s="167"/>
      <c r="AG4378" s="168"/>
      <c r="AH4378" s="168"/>
      <c r="AI4378" s="5"/>
    </row>
    <row r="4379" spans="9:35" x14ac:dyDescent="0.2"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168"/>
      <c r="AF4379" s="167"/>
      <c r="AG4379" s="168"/>
      <c r="AH4379" s="168"/>
      <c r="AI4379" s="5"/>
    </row>
    <row r="4380" spans="9:35" x14ac:dyDescent="0.2"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168"/>
      <c r="AF4380" s="167"/>
      <c r="AG4380" s="168"/>
      <c r="AH4380" s="168"/>
      <c r="AI4380" s="5"/>
    </row>
    <row r="4381" spans="9:35" x14ac:dyDescent="0.2"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168"/>
      <c r="AF4381" s="167"/>
      <c r="AG4381" s="168"/>
      <c r="AH4381" s="168"/>
      <c r="AI4381" s="5"/>
    </row>
    <row r="4382" spans="9:35" x14ac:dyDescent="0.2"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168"/>
      <c r="AF4382" s="167"/>
      <c r="AG4382" s="168"/>
      <c r="AH4382" s="168"/>
      <c r="AI4382" s="5"/>
    </row>
    <row r="4383" spans="9:35" x14ac:dyDescent="0.2"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168"/>
      <c r="AF4383" s="167"/>
      <c r="AG4383" s="168"/>
      <c r="AH4383" s="168"/>
      <c r="AI4383" s="5"/>
    </row>
    <row r="4384" spans="9:35" x14ac:dyDescent="0.2"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168"/>
      <c r="AF4384" s="167"/>
      <c r="AG4384" s="168"/>
      <c r="AH4384" s="168"/>
      <c r="AI4384" s="5"/>
    </row>
    <row r="4385" spans="9:35" x14ac:dyDescent="0.2"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168"/>
      <c r="AF4385" s="167"/>
      <c r="AG4385" s="168"/>
      <c r="AH4385" s="168"/>
      <c r="AI4385" s="5"/>
    </row>
    <row r="4386" spans="9:35" x14ac:dyDescent="0.2"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168"/>
      <c r="AF4386" s="167"/>
      <c r="AG4386" s="168"/>
      <c r="AH4386" s="168"/>
      <c r="AI4386" s="5"/>
    </row>
    <row r="4387" spans="9:35" x14ac:dyDescent="0.2"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168"/>
      <c r="AF4387" s="167"/>
      <c r="AG4387" s="168"/>
      <c r="AH4387" s="168"/>
      <c r="AI4387" s="5"/>
    </row>
    <row r="4388" spans="9:35" x14ac:dyDescent="0.2"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168"/>
      <c r="AF4388" s="167"/>
      <c r="AG4388" s="168"/>
      <c r="AH4388" s="168"/>
      <c r="AI4388" s="5"/>
    </row>
    <row r="4389" spans="9:35" x14ac:dyDescent="0.2"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168"/>
      <c r="AF4389" s="167"/>
      <c r="AG4389" s="168"/>
      <c r="AH4389" s="168"/>
      <c r="AI4389" s="5"/>
    </row>
    <row r="4390" spans="9:35" x14ac:dyDescent="0.2"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168"/>
      <c r="AF4390" s="167"/>
      <c r="AG4390" s="168"/>
      <c r="AH4390" s="168"/>
      <c r="AI4390" s="5"/>
    </row>
    <row r="4391" spans="9:35" x14ac:dyDescent="0.2"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168"/>
      <c r="AF4391" s="167"/>
      <c r="AG4391" s="168"/>
      <c r="AH4391" s="168"/>
      <c r="AI4391" s="5"/>
    </row>
    <row r="4392" spans="9:35" x14ac:dyDescent="0.2"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168"/>
      <c r="AF4392" s="167"/>
      <c r="AG4392" s="168"/>
      <c r="AH4392" s="168"/>
      <c r="AI4392" s="5"/>
    </row>
    <row r="4393" spans="9:35" x14ac:dyDescent="0.2"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168"/>
      <c r="AF4393" s="167"/>
      <c r="AG4393" s="168"/>
      <c r="AH4393" s="168"/>
      <c r="AI4393" s="5"/>
    </row>
    <row r="4394" spans="9:35" x14ac:dyDescent="0.2"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168"/>
      <c r="AF4394" s="167"/>
      <c r="AG4394" s="168"/>
      <c r="AH4394" s="168"/>
      <c r="AI4394" s="5"/>
    </row>
    <row r="4395" spans="9:35" x14ac:dyDescent="0.2"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168"/>
      <c r="AF4395" s="167"/>
      <c r="AG4395" s="168"/>
      <c r="AH4395" s="168"/>
      <c r="AI4395" s="5"/>
    </row>
    <row r="4396" spans="9:35" x14ac:dyDescent="0.2"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168"/>
      <c r="AF4396" s="167"/>
      <c r="AG4396" s="168"/>
      <c r="AH4396" s="168"/>
      <c r="AI4396" s="5"/>
    </row>
    <row r="4397" spans="9:35" x14ac:dyDescent="0.2"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168"/>
      <c r="AF4397" s="167"/>
      <c r="AG4397" s="168"/>
      <c r="AH4397" s="168"/>
      <c r="AI4397" s="5"/>
    </row>
    <row r="4398" spans="9:35" x14ac:dyDescent="0.2"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168"/>
      <c r="AF4398" s="167"/>
      <c r="AG4398" s="168"/>
      <c r="AH4398" s="168"/>
      <c r="AI4398" s="5"/>
    </row>
    <row r="4399" spans="9:35" x14ac:dyDescent="0.2"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168"/>
      <c r="AF4399" s="167"/>
      <c r="AG4399" s="168"/>
      <c r="AH4399" s="168"/>
      <c r="AI4399" s="5"/>
    </row>
    <row r="4400" spans="9:35" x14ac:dyDescent="0.2"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168"/>
      <c r="AF4400" s="167"/>
      <c r="AG4400" s="168"/>
      <c r="AH4400" s="168"/>
      <c r="AI4400" s="5"/>
    </row>
    <row r="4401" spans="9:35" x14ac:dyDescent="0.2"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168"/>
      <c r="AF4401" s="167"/>
      <c r="AG4401" s="168"/>
      <c r="AH4401" s="168"/>
      <c r="AI4401" s="5"/>
    </row>
    <row r="4402" spans="9:35" x14ac:dyDescent="0.2"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168"/>
      <c r="AF4402" s="167"/>
      <c r="AG4402" s="168"/>
      <c r="AH4402" s="168"/>
      <c r="AI4402" s="5"/>
    </row>
    <row r="4403" spans="9:35" x14ac:dyDescent="0.2"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168"/>
      <c r="AF4403" s="167"/>
      <c r="AG4403" s="168"/>
      <c r="AH4403" s="168"/>
      <c r="AI4403" s="5"/>
    </row>
    <row r="4404" spans="9:35" x14ac:dyDescent="0.2"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168"/>
      <c r="AF4404" s="167"/>
      <c r="AG4404" s="168"/>
      <c r="AH4404" s="168"/>
      <c r="AI4404" s="5"/>
    </row>
    <row r="4405" spans="9:35" x14ac:dyDescent="0.2"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168"/>
      <c r="AF4405" s="167"/>
      <c r="AG4405" s="168"/>
      <c r="AH4405" s="168"/>
      <c r="AI4405" s="5"/>
    </row>
    <row r="4406" spans="9:35" x14ac:dyDescent="0.2"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168"/>
      <c r="AF4406" s="167"/>
      <c r="AG4406" s="168"/>
      <c r="AH4406" s="168"/>
      <c r="AI4406" s="5"/>
    </row>
    <row r="4407" spans="9:35" x14ac:dyDescent="0.2"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168"/>
      <c r="AF4407" s="167"/>
      <c r="AG4407" s="168"/>
      <c r="AH4407" s="168"/>
      <c r="AI4407" s="5"/>
    </row>
    <row r="4408" spans="9:35" x14ac:dyDescent="0.2"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168"/>
      <c r="AF4408" s="167"/>
      <c r="AG4408" s="168"/>
      <c r="AH4408" s="168"/>
      <c r="AI4408" s="5"/>
    </row>
    <row r="4409" spans="9:35" x14ac:dyDescent="0.2"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168"/>
      <c r="AF4409" s="167"/>
      <c r="AG4409" s="168"/>
      <c r="AH4409" s="168"/>
      <c r="AI4409" s="5"/>
    </row>
    <row r="4410" spans="9:35" x14ac:dyDescent="0.2"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168"/>
      <c r="AF4410" s="167"/>
      <c r="AG4410" s="168"/>
      <c r="AH4410" s="168"/>
      <c r="AI4410" s="5"/>
    </row>
    <row r="4411" spans="9:35" x14ac:dyDescent="0.2"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168"/>
      <c r="AF4411" s="167"/>
      <c r="AG4411" s="168"/>
      <c r="AH4411" s="168"/>
      <c r="AI4411" s="5"/>
    </row>
    <row r="4412" spans="9:35" x14ac:dyDescent="0.2"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168"/>
      <c r="AF4412" s="167"/>
      <c r="AG4412" s="168"/>
      <c r="AH4412" s="168"/>
      <c r="AI4412" s="5"/>
    </row>
    <row r="4413" spans="9:35" x14ac:dyDescent="0.2"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168"/>
      <c r="AF4413" s="167"/>
      <c r="AG4413" s="168"/>
      <c r="AH4413" s="168"/>
      <c r="AI4413" s="5"/>
    </row>
    <row r="4414" spans="9:35" x14ac:dyDescent="0.2"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168"/>
      <c r="AF4414" s="167"/>
      <c r="AG4414" s="168"/>
      <c r="AH4414" s="168"/>
      <c r="AI4414" s="5"/>
    </row>
    <row r="4415" spans="9:35" x14ac:dyDescent="0.2"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168"/>
      <c r="AF4415" s="167"/>
      <c r="AG4415" s="168"/>
      <c r="AH4415" s="168"/>
      <c r="AI4415" s="5"/>
    </row>
    <row r="4416" spans="9:35" x14ac:dyDescent="0.2"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168"/>
      <c r="AF4416" s="167"/>
      <c r="AG4416" s="168"/>
      <c r="AH4416" s="168"/>
      <c r="AI4416" s="5"/>
    </row>
    <row r="4417" spans="9:35" x14ac:dyDescent="0.2"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168"/>
      <c r="AF4417" s="167"/>
      <c r="AG4417" s="168"/>
      <c r="AH4417" s="168"/>
      <c r="AI4417" s="5"/>
    </row>
    <row r="4418" spans="9:35" x14ac:dyDescent="0.2"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168"/>
      <c r="AF4418" s="167"/>
      <c r="AG4418" s="168"/>
      <c r="AH4418" s="168"/>
      <c r="AI4418" s="5"/>
    </row>
    <row r="4419" spans="9:35" x14ac:dyDescent="0.2"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168"/>
      <c r="AF4419" s="167"/>
      <c r="AG4419" s="168"/>
      <c r="AH4419" s="168"/>
      <c r="AI4419" s="5"/>
    </row>
    <row r="4420" spans="9:35" x14ac:dyDescent="0.2"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168"/>
      <c r="AF4420" s="167"/>
      <c r="AG4420" s="168"/>
      <c r="AH4420" s="168"/>
      <c r="AI4420" s="5"/>
    </row>
    <row r="4421" spans="9:35" x14ac:dyDescent="0.2"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168"/>
      <c r="AF4421" s="167"/>
      <c r="AG4421" s="168"/>
      <c r="AH4421" s="168"/>
      <c r="AI4421" s="5"/>
    </row>
    <row r="4422" spans="9:35" x14ac:dyDescent="0.2"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168"/>
      <c r="AF4422" s="167"/>
      <c r="AG4422" s="168"/>
      <c r="AH4422" s="168"/>
      <c r="AI4422" s="5"/>
    </row>
    <row r="4423" spans="9:35" x14ac:dyDescent="0.2"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168"/>
      <c r="AF4423" s="167"/>
      <c r="AG4423" s="168"/>
      <c r="AH4423" s="168"/>
      <c r="AI4423" s="5"/>
    </row>
    <row r="4424" spans="9:35" x14ac:dyDescent="0.2"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168"/>
      <c r="AF4424" s="167"/>
      <c r="AG4424" s="168"/>
      <c r="AH4424" s="168"/>
      <c r="AI4424" s="5"/>
    </row>
    <row r="4425" spans="9:35" x14ac:dyDescent="0.2"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168"/>
      <c r="AF4425" s="167"/>
      <c r="AG4425" s="168"/>
      <c r="AH4425" s="168"/>
      <c r="AI4425" s="5"/>
    </row>
    <row r="4426" spans="9:35" x14ac:dyDescent="0.2"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168"/>
      <c r="AF4426" s="167"/>
      <c r="AG4426" s="168"/>
      <c r="AH4426" s="168"/>
      <c r="AI4426" s="5"/>
    </row>
    <row r="4427" spans="9:35" x14ac:dyDescent="0.2"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168"/>
      <c r="AF4427" s="167"/>
      <c r="AG4427" s="168"/>
      <c r="AH4427" s="168"/>
      <c r="AI4427" s="5"/>
    </row>
    <row r="4428" spans="9:35" x14ac:dyDescent="0.2"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168"/>
      <c r="AF4428" s="167"/>
      <c r="AG4428" s="168"/>
      <c r="AH4428" s="168"/>
      <c r="AI4428" s="5"/>
    </row>
    <row r="4429" spans="9:35" x14ac:dyDescent="0.2"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168"/>
      <c r="AF4429" s="167"/>
      <c r="AG4429" s="168"/>
      <c r="AH4429" s="168"/>
      <c r="AI4429" s="5"/>
    </row>
    <row r="4430" spans="9:35" x14ac:dyDescent="0.2"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168"/>
      <c r="AF4430" s="167"/>
      <c r="AG4430" s="168"/>
      <c r="AH4430" s="168"/>
      <c r="AI4430" s="5"/>
    </row>
    <row r="4431" spans="9:35" x14ac:dyDescent="0.2"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168"/>
      <c r="AF4431" s="167"/>
      <c r="AG4431" s="168"/>
      <c r="AH4431" s="168"/>
      <c r="AI4431" s="5"/>
    </row>
    <row r="4432" spans="9:35" x14ac:dyDescent="0.2"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168"/>
      <c r="AF4432" s="167"/>
      <c r="AG4432" s="168"/>
      <c r="AH4432" s="168"/>
      <c r="AI4432" s="5"/>
    </row>
    <row r="4433" spans="9:35" x14ac:dyDescent="0.2"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168"/>
      <c r="AF4433" s="167"/>
      <c r="AG4433" s="168"/>
      <c r="AH4433" s="168"/>
      <c r="AI4433" s="5"/>
    </row>
    <row r="4434" spans="9:35" x14ac:dyDescent="0.2"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168"/>
      <c r="AF4434" s="167"/>
      <c r="AG4434" s="168"/>
      <c r="AH4434" s="168"/>
      <c r="AI4434" s="5"/>
    </row>
    <row r="4435" spans="9:35" x14ac:dyDescent="0.2"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168"/>
      <c r="AF4435" s="167"/>
      <c r="AG4435" s="168"/>
      <c r="AH4435" s="168"/>
      <c r="AI4435" s="5"/>
    </row>
    <row r="4436" spans="9:35" x14ac:dyDescent="0.2"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168"/>
      <c r="AF4436" s="167"/>
      <c r="AG4436" s="168"/>
      <c r="AH4436" s="168"/>
      <c r="AI4436" s="5"/>
    </row>
    <row r="4437" spans="9:35" x14ac:dyDescent="0.2"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168"/>
      <c r="AF4437" s="167"/>
      <c r="AG4437" s="168"/>
      <c r="AH4437" s="168"/>
      <c r="AI4437" s="5"/>
    </row>
    <row r="4438" spans="9:35" x14ac:dyDescent="0.2"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168"/>
      <c r="AF4438" s="167"/>
      <c r="AG4438" s="168"/>
      <c r="AH4438" s="168"/>
      <c r="AI4438" s="5"/>
    </row>
    <row r="4439" spans="9:35" x14ac:dyDescent="0.2"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168"/>
      <c r="AF4439" s="167"/>
      <c r="AG4439" s="168"/>
      <c r="AH4439" s="168"/>
      <c r="AI4439" s="5"/>
    </row>
    <row r="4440" spans="9:35" x14ac:dyDescent="0.2"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168"/>
      <c r="AF4440" s="167"/>
      <c r="AG4440" s="168"/>
      <c r="AH4440" s="168"/>
      <c r="AI4440" s="5"/>
    </row>
    <row r="4441" spans="9:35" x14ac:dyDescent="0.2"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168"/>
      <c r="AF4441" s="167"/>
      <c r="AG4441" s="168"/>
      <c r="AH4441" s="168"/>
      <c r="AI4441" s="5"/>
    </row>
    <row r="4442" spans="9:35" x14ac:dyDescent="0.2"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168"/>
      <c r="AF4442" s="167"/>
      <c r="AG4442" s="168"/>
      <c r="AH4442" s="168"/>
      <c r="AI4442" s="5"/>
    </row>
    <row r="4443" spans="9:35" x14ac:dyDescent="0.2"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168"/>
      <c r="AF4443" s="167"/>
      <c r="AG4443" s="168"/>
      <c r="AH4443" s="168"/>
      <c r="AI4443" s="5"/>
    </row>
    <row r="4444" spans="9:35" x14ac:dyDescent="0.2"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168"/>
      <c r="AF4444" s="167"/>
      <c r="AG4444" s="168"/>
      <c r="AH4444" s="168"/>
      <c r="AI4444" s="5"/>
    </row>
    <row r="4445" spans="9:35" x14ac:dyDescent="0.2"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168"/>
      <c r="AF4445" s="167"/>
      <c r="AG4445" s="168"/>
      <c r="AH4445" s="168"/>
      <c r="AI4445" s="5"/>
    </row>
    <row r="4446" spans="9:35" x14ac:dyDescent="0.2"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168"/>
      <c r="AF4446" s="167"/>
      <c r="AG4446" s="168"/>
      <c r="AH4446" s="168"/>
      <c r="AI4446" s="5"/>
    </row>
    <row r="4447" spans="9:35" x14ac:dyDescent="0.2"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168"/>
      <c r="AF4447" s="167"/>
      <c r="AG4447" s="168"/>
      <c r="AH4447" s="168"/>
      <c r="AI4447" s="5"/>
    </row>
    <row r="4448" spans="9:35" x14ac:dyDescent="0.2"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168"/>
      <c r="AF4448" s="167"/>
      <c r="AG4448" s="168"/>
      <c r="AH4448" s="168"/>
      <c r="AI4448" s="5"/>
    </row>
    <row r="4449" spans="9:35" x14ac:dyDescent="0.2"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168"/>
      <c r="AF4449" s="167"/>
      <c r="AG4449" s="168"/>
      <c r="AH4449" s="168"/>
      <c r="AI4449" s="5"/>
    </row>
    <row r="4450" spans="9:35" x14ac:dyDescent="0.2"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168"/>
      <c r="AF4450" s="167"/>
      <c r="AG4450" s="168"/>
      <c r="AH4450" s="168"/>
      <c r="AI4450" s="5"/>
    </row>
    <row r="4451" spans="9:35" x14ac:dyDescent="0.2"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168"/>
      <c r="AF4451" s="167"/>
      <c r="AG4451" s="168"/>
      <c r="AH4451" s="168"/>
      <c r="AI4451" s="5"/>
    </row>
    <row r="4452" spans="9:35" x14ac:dyDescent="0.2"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168"/>
      <c r="AF4452" s="167"/>
      <c r="AG4452" s="168"/>
      <c r="AH4452" s="168"/>
      <c r="AI4452" s="5"/>
    </row>
    <row r="4453" spans="9:35" x14ac:dyDescent="0.2"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168"/>
      <c r="AF4453" s="167"/>
      <c r="AG4453" s="168"/>
      <c r="AH4453" s="168"/>
      <c r="AI4453" s="5"/>
    </row>
    <row r="4454" spans="9:35" x14ac:dyDescent="0.2"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168"/>
      <c r="AF4454" s="167"/>
      <c r="AG4454" s="168"/>
      <c r="AH4454" s="168"/>
      <c r="AI4454" s="5"/>
    </row>
    <row r="4455" spans="9:35" x14ac:dyDescent="0.2"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168"/>
      <c r="AF4455" s="167"/>
      <c r="AG4455" s="168"/>
      <c r="AH4455" s="168"/>
      <c r="AI4455" s="5"/>
    </row>
    <row r="4456" spans="9:35" x14ac:dyDescent="0.2"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168"/>
      <c r="AF4456" s="167"/>
      <c r="AG4456" s="168"/>
      <c r="AH4456" s="168"/>
      <c r="AI4456" s="5"/>
    </row>
    <row r="4457" spans="9:35" x14ac:dyDescent="0.2"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168"/>
      <c r="AF4457" s="167"/>
      <c r="AG4457" s="168"/>
      <c r="AH4457" s="168"/>
      <c r="AI4457" s="5"/>
    </row>
    <row r="4458" spans="9:35" x14ac:dyDescent="0.2"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168"/>
      <c r="AF4458" s="167"/>
      <c r="AG4458" s="168"/>
      <c r="AH4458" s="168"/>
      <c r="AI4458" s="5"/>
    </row>
    <row r="4459" spans="9:35" x14ac:dyDescent="0.2"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168"/>
      <c r="AF4459" s="167"/>
      <c r="AG4459" s="168"/>
      <c r="AH4459" s="168"/>
      <c r="AI4459" s="5"/>
    </row>
    <row r="4460" spans="9:35" x14ac:dyDescent="0.2"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168"/>
      <c r="AF4460" s="167"/>
      <c r="AG4460" s="168"/>
      <c r="AH4460" s="168"/>
      <c r="AI4460" s="5"/>
    </row>
    <row r="4461" spans="9:35" x14ac:dyDescent="0.2"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168"/>
      <c r="AF4461" s="167"/>
      <c r="AG4461" s="168"/>
      <c r="AH4461" s="168"/>
      <c r="AI4461" s="5"/>
    </row>
    <row r="4462" spans="9:35" x14ac:dyDescent="0.2"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168"/>
      <c r="AF4462" s="167"/>
      <c r="AG4462" s="168"/>
      <c r="AH4462" s="168"/>
      <c r="AI4462" s="5"/>
    </row>
    <row r="4463" spans="9:35" x14ac:dyDescent="0.2"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168"/>
      <c r="AF4463" s="167"/>
      <c r="AG4463" s="168"/>
      <c r="AH4463" s="168"/>
      <c r="AI4463" s="5"/>
    </row>
    <row r="4464" spans="9:35" x14ac:dyDescent="0.2"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168"/>
      <c r="AF4464" s="167"/>
      <c r="AG4464" s="168"/>
      <c r="AH4464" s="168"/>
      <c r="AI4464" s="5"/>
    </row>
    <row r="4465" spans="9:35" x14ac:dyDescent="0.2"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168"/>
      <c r="AF4465" s="167"/>
      <c r="AG4465" s="168"/>
      <c r="AH4465" s="168"/>
      <c r="AI4465" s="5"/>
    </row>
    <row r="4466" spans="9:35" x14ac:dyDescent="0.2"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168"/>
      <c r="AF4466" s="167"/>
      <c r="AG4466" s="168"/>
      <c r="AH4466" s="168"/>
      <c r="AI4466" s="5"/>
    </row>
    <row r="4467" spans="9:35" x14ac:dyDescent="0.2"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168"/>
      <c r="AF4467" s="167"/>
      <c r="AG4467" s="168"/>
      <c r="AH4467" s="168"/>
      <c r="AI4467" s="5"/>
    </row>
    <row r="4468" spans="9:35" x14ac:dyDescent="0.2"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168"/>
      <c r="AF4468" s="167"/>
      <c r="AG4468" s="168"/>
      <c r="AH4468" s="168"/>
      <c r="AI4468" s="5"/>
    </row>
    <row r="4469" spans="9:35" x14ac:dyDescent="0.2"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168"/>
      <c r="AF4469" s="167"/>
      <c r="AG4469" s="168"/>
      <c r="AH4469" s="168"/>
      <c r="AI4469" s="5"/>
    </row>
    <row r="4470" spans="9:35" x14ac:dyDescent="0.2"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168"/>
      <c r="AF4470" s="167"/>
      <c r="AG4470" s="168"/>
      <c r="AH4470" s="168"/>
      <c r="AI4470" s="5"/>
    </row>
    <row r="4471" spans="9:35" x14ac:dyDescent="0.2"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168"/>
      <c r="AF4471" s="167"/>
      <c r="AG4471" s="168"/>
      <c r="AH4471" s="168"/>
      <c r="AI4471" s="5"/>
    </row>
    <row r="4472" spans="9:35" x14ac:dyDescent="0.2"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168"/>
      <c r="AF4472" s="167"/>
      <c r="AG4472" s="168"/>
      <c r="AH4472" s="168"/>
      <c r="AI4472" s="5"/>
    </row>
    <row r="4473" spans="9:35" x14ac:dyDescent="0.2"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168"/>
      <c r="AF4473" s="167"/>
      <c r="AG4473" s="168"/>
      <c r="AH4473" s="168"/>
      <c r="AI4473" s="5"/>
    </row>
    <row r="4474" spans="9:35" x14ac:dyDescent="0.2"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168"/>
      <c r="AF4474" s="167"/>
      <c r="AG4474" s="168"/>
      <c r="AH4474" s="168"/>
      <c r="AI4474" s="5"/>
    </row>
    <row r="4475" spans="9:35" x14ac:dyDescent="0.2"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168"/>
      <c r="AF4475" s="167"/>
      <c r="AG4475" s="168"/>
      <c r="AH4475" s="168"/>
      <c r="AI4475" s="5"/>
    </row>
    <row r="4476" spans="9:35" x14ac:dyDescent="0.2"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168"/>
      <c r="AF4476" s="167"/>
      <c r="AG4476" s="168"/>
      <c r="AH4476" s="168"/>
      <c r="AI4476" s="5"/>
    </row>
    <row r="4477" spans="9:35" x14ac:dyDescent="0.2"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168"/>
      <c r="AF4477" s="167"/>
      <c r="AG4477" s="168"/>
      <c r="AH4477" s="168"/>
      <c r="AI4477" s="5"/>
    </row>
    <row r="4478" spans="9:35" x14ac:dyDescent="0.2"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168"/>
      <c r="AF4478" s="167"/>
      <c r="AG4478" s="168"/>
      <c r="AH4478" s="168"/>
      <c r="AI4478" s="5"/>
    </row>
    <row r="4479" spans="9:35" x14ac:dyDescent="0.2"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168"/>
      <c r="AF4479" s="167"/>
      <c r="AG4479" s="168"/>
      <c r="AH4479" s="168"/>
      <c r="AI4479" s="5"/>
    </row>
    <row r="4480" spans="9:35" x14ac:dyDescent="0.2"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168"/>
      <c r="AF4480" s="167"/>
      <c r="AG4480" s="168"/>
      <c r="AH4480" s="168"/>
      <c r="AI4480" s="5"/>
    </row>
    <row r="4481" spans="9:35" x14ac:dyDescent="0.2"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168"/>
      <c r="AF4481" s="167"/>
      <c r="AG4481" s="168"/>
      <c r="AH4481" s="168"/>
      <c r="AI4481" s="5"/>
    </row>
    <row r="4482" spans="9:35" x14ac:dyDescent="0.2"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168"/>
      <c r="AF4482" s="167"/>
      <c r="AG4482" s="168"/>
      <c r="AH4482" s="168"/>
      <c r="AI4482" s="5"/>
    </row>
    <row r="4483" spans="9:35" x14ac:dyDescent="0.2"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168"/>
      <c r="AF4483" s="167"/>
      <c r="AG4483" s="168"/>
      <c r="AH4483" s="168"/>
      <c r="AI4483" s="5"/>
    </row>
    <row r="4484" spans="9:35" x14ac:dyDescent="0.2"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168"/>
      <c r="AF4484" s="167"/>
      <c r="AG4484" s="168"/>
      <c r="AH4484" s="168"/>
      <c r="AI4484" s="5"/>
    </row>
    <row r="4485" spans="9:35" x14ac:dyDescent="0.2"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168"/>
      <c r="AF4485" s="167"/>
      <c r="AG4485" s="168"/>
      <c r="AH4485" s="168"/>
      <c r="AI4485" s="5"/>
    </row>
    <row r="4486" spans="9:35" x14ac:dyDescent="0.2"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168"/>
      <c r="AF4486" s="167"/>
      <c r="AG4486" s="168"/>
      <c r="AH4486" s="168"/>
      <c r="AI4486" s="5"/>
    </row>
    <row r="4487" spans="9:35" x14ac:dyDescent="0.2"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168"/>
      <c r="AF4487" s="167"/>
      <c r="AG4487" s="168"/>
      <c r="AH4487" s="168"/>
      <c r="AI4487" s="5"/>
    </row>
    <row r="4488" spans="9:35" x14ac:dyDescent="0.2"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168"/>
      <c r="AF4488" s="167"/>
      <c r="AG4488" s="168"/>
      <c r="AH4488" s="168"/>
      <c r="AI4488" s="5"/>
    </row>
    <row r="4489" spans="9:35" x14ac:dyDescent="0.2"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168"/>
      <c r="AF4489" s="167"/>
      <c r="AG4489" s="168"/>
      <c r="AH4489" s="168"/>
      <c r="AI4489" s="5"/>
    </row>
    <row r="4490" spans="9:35" x14ac:dyDescent="0.2"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168"/>
      <c r="AF4490" s="167"/>
      <c r="AG4490" s="168"/>
      <c r="AH4490" s="168"/>
      <c r="AI4490" s="5"/>
    </row>
    <row r="4491" spans="9:35" x14ac:dyDescent="0.2"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168"/>
      <c r="AF4491" s="167"/>
      <c r="AG4491" s="168"/>
      <c r="AH4491" s="168"/>
      <c r="AI4491" s="5"/>
    </row>
    <row r="4492" spans="9:35" x14ac:dyDescent="0.2"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168"/>
      <c r="AF4492" s="167"/>
      <c r="AG4492" s="168"/>
      <c r="AH4492" s="168"/>
      <c r="AI4492" s="5"/>
    </row>
    <row r="4493" spans="9:35" x14ac:dyDescent="0.2"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168"/>
      <c r="AF4493" s="167"/>
      <c r="AG4493" s="168"/>
      <c r="AH4493" s="168"/>
      <c r="AI4493" s="5"/>
    </row>
    <row r="4494" spans="9:35" x14ac:dyDescent="0.2"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168"/>
      <c r="AF4494" s="167"/>
      <c r="AG4494" s="168"/>
      <c r="AH4494" s="168"/>
      <c r="AI4494" s="5"/>
    </row>
    <row r="4495" spans="9:35" x14ac:dyDescent="0.2"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168"/>
      <c r="AF4495" s="167"/>
      <c r="AG4495" s="168"/>
      <c r="AH4495" s="168"/>
      <c r="AI4495" s="5"/>
    </row>
    <row r="4496" spans="9:35" x14ac:dyDescent="0.2"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168"/>
      <c r="AF4496" s="167"/>
      <c r="AG4496" s="168"/>
      <c r="AH4496" s="168"/>
      <c r="AI4496" s="5"/>
    </row>
    <row r="4497" spans="9:35" x14ac:dyDescent="0.2"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168"/>
      <c r="AF4497" s="167"/>
      <c r="AG4497" s="168"/>
      <c r="AH4497" s="168"/>
      <c r="AI4497" s="5"/>
    </row>
    <row r="4498" spans="9:35" x14ac:dyDescent="0.2"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168"/>
      <c r="AF4498" s="167"/>
      <c r="AG4498" s="168"/>
      <c r="AH4498" s="168"/>
      <c r="AI4498" s="5"/>
    </row>
    <row r="4499" spans="9:35" x14ac:dyDescent="0.2"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168"/>
      <c r="AF4499" s="167"/>
      <c r="AG4499" s="168"/>
      <c r="AH4499" s="168"/>
      <c r="AI4499" s="5"/>
    </row>
    <row r="4500" spans="9:35" x14ac:dyDescent="0.2"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168"/>
      <c r="AF4500" s="167"/>
      <c r="AG4500" s="168"/>
      <c r="AH4500" s="168"/>
      <c r="AI4500" s="5"/>
    </row>
    <row r="4501" spans="9:35" x14ac:dyDescent="0.2"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168"/>
      <c r="AF4501" s="167"/>
      <c r="AG4501" s="168"/>
      <c r="AH4501" s="168"/>
      <c r="AI4501" s="5"/>
    </row>
    <row r="4502" spans="9:35" x14ac:dyDescent="0.2"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168"/>
      <c r="AF4502" s="167"/>
      <c r="AG4502" s="168"/>
      <c r="AH4502" s="168"/>
      <c r="AI4502" s="5"/>
    </row>
    <row r="4503" spans="9:35" x14ac:dyDescent="0.2"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168"/>
      <c r="AF4503" s="167"/>
      <c r="AG4503" s="168"/>
      <c r="AH4503" s="168"/>
      <c r="AI4503" s="5"/>
    </row>
    <row r="4504" spans="9:35" x14ac:dyDescent="0.2"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168"/>
      <c r="AF4504" s="167"/>
      <c r="AG4504" s="168"/>
      <c r="AH4504" s="168"/>
      <c r="AI4504" s="5"/>
    </row>
    <row r="4505" spans="9:35" x14ac:dyDescent="0.2"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168"/>
      <c r="AF4505" s="167"/>
      <c r="AG4505" s="168"/>
      <c r="AH4505" s="168"/>
      <c r="AI4505" s="5"/>
    </row>
    <row r="4506" spans="9:35" x14ac:dyDescent="0.2"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168"/>
      <c r="AF4506" s="167"/>
      <c r="AG4506" s="168"/>
      <c r="AH4506" s="168"/>
      <c r="AI4506" s="5"/>
    </row>
    <row r="4507" spans="9:35" x14ac:dyDescent="0.2"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168"/>
      <c r="AF4507" s="167"/>
      <c r="AG4507" s="168"/>
      <c r="AH4507" s="168"/>
      <c r="AI4507" s="5"/>
    </row>
    <row r="4508" spans="9:35" x14ac:dyDescent="0.2"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168"/>
      <c r="AF4508" s="167"/>
      <c r="AG4508" s="168"/>
      <c r="AH4508" s="168"/>
      <c r="AI4508" s="5"/>
    </row>
    <row r="4509" spans="9:35" x14ac:dyDescent="0.2"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168"/>
      <c r="AF4509" s="167"/>
      <c r="AG4509" s="168"/>
      <c r="AH4509" s="168"/>
      <c r="AI4509" s="5"/>
    </row>
    <row r="4510" spans="9:35" x14ac:dyDescent="0.2"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168"/>
      <c r="AF4510" s="167"/>
      <c r="AG4510" s="168"/>
      <c r="AH4510" s="168"/>
      <c r="AI4510" s="5"/>
    </row>
    <row r="4511" spans="9:35" x14ac:dyDescent="0.2"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168"/>
      <c r="AF4511" s="167"/>
      <c r="AG4511" s="168"/>
      <c r="AH4511" s="168"/>
      <c r="AI4511" s="5"/>
    </row>
    <row r="4512" spans="9:35" x14ac:dyDescent="0.2"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168"/>
      <c r="AF4512" s="167"/>
      <c r="AG4512" s="168"/>
      <c r="AH4512" s="168"/>
      <c r="AI4512" s="5"/>
    </row>
    <row r="4513" spans="9:35" x14ac:dyDescent="0.2"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168"/>
      <c r="AF4513" s="167"/>
      <c r="AG4513" s="168"/>
      <c r="AH4513" s="168"/>
      <c r="AI4513" s="5"/>
    </row>
    <row r="4514" spans="9:35" x14ac:dyDescent="0.2"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168"/>
      <c r="AF4514" s="167"/>
      <c r="AG4514" s="168"/>
      <c r="AH4514" s="168"/>
      <c r="AI4514" s="5"/>
    </row>
    <row r="4515" spans="9:35" x14ac:dyDescent="0.2"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168"/>
      <c r="AF4515" s="167"/>
      <c r="AG4515" s="168"/>
      <c r="AH4515" s="168"/>
      <c r="AI4515" s="5"/>
    </row>
    <row r="4516" spans="9:35" x14ac:dyDescent="0.2"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168"/>
      <c r="AF4516" s="167"/>
      <c r="AG4516" s="168"/>
      <c r="AH4516" s="168"/>
      <c r="AI4516" s="5"/>
    </row>
    <row r="4517" spans="9:35" x14ac:dyDescent="0.2"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168"/>
      <c r="AF4517" s="167"/>
      <c r="AG4517" s="168"/>
      <c r="AH4517" s="168"/>
      <c r="AI4517" s="5"/>
    </row>
    <row r="4518" spans="9:35" x14ac:dyDescent="0.2"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168"/>
      <c r="AF4518" s="167"/>
      <c r="AG4518" s="168"/>
      <c r="AH4518" s="168"/>
      <c r="AI4518" s="5"/>
    </row>
    <row r="4519" spans="9:35" x14ac:dyDescent="0.2"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168"/>
      <c r="AF4519" s="167"/>
      <c r="AG4519" s="168"/>
      <c r="AH4519" s="168"/>
      <c r="AI4519" s="5"/>
    </row>
    <row r="4520" spans="9:35" x14ac:dyDescent="0.2"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168"/>
      <c r="AF4520" s="167"/>
      <c r="AG4520" s="168"/>
      <c r="AH4520" s="168"/>
      <c r="AI4520" s="5"/>
    </row>
    <row r="4521" spans="9:35" x14ac:dyDescent="0.2"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168"/>
      <c r="AF4521" s="167"/>
      <c r="AG4521" s="168"/>
      <c r="AH4521" s="168"/>
      <c r="AI4521" s="5"/>
    </row>
    <row r="4522" spans="9:35" x14ac:dyDescent="0.2"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168"/>
      <c r="AF4522" s="167"/>
      <c r="AG4522" s="168"/>
      <c r="AH4522" s="168"/>
      <c r="AI4522" s="5"/>
    </row>
    <row r="4523" spans="9:35" x14ac:dyDescent="0.2"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168"/>
      <c r="AF4523" s="167"/>
      <c r="AG4523" s="168"/>
      <c r="AH4523" s="168"/>
      <c r="AI4523" s="5"/>
    </row>
    <row r="4524" spans="9:35" x14ac:dyDescent="0.2"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168"/>
      <c r="AF4524" s="167"/>
      <c r="AG4524" s="168"/>
      <c r="AH4524" s="168"/>
      <c r="AI4524" s="5"/>
    </row>
    <row r="4525" spans="9:35" x14ac:dyDescent="0.2"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168"/>
      <c r="AF4525" s="167"/>
      <c r="AG4525" s="168"/>
      <c r="AH4525" s="168"/>
      <c r="AI4525" s="5"/>
    </row>
    <row r="4526" spans="9:35" x14ac:dyDescent="0.2"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168"/>
      <c r="AF4526" s="167"/>
      <c r="AG4526" s="168"/>
      <c r="AH4526" s="168"/>
      <c r="AI4526" s="5"/>
    </row>
    <row r="4527" spans="9:35" x14ac:dyDescent="0.2"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168"/>
      <c r="AF4527" s="167"/>
      <c r="AG4527" s="168"/>
      <c r="AH4527" s="168"/>
      <c r="AI4527" s="5"/>
    </row>
    <row r="4528" spans="9:35" x14ac:dyDescent="0.2"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168"/>
      <c r="AF4528" s="167"/>
      <c r="AG4528" s="168"/>
      <c r="AH4528" s="168"/>
      <c r="AI4528" s="5"/>
    </row>
    <row r="4529" spans="9:35" x14ac:dyDescent="0.2"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168"/>
      <c r="AF4529" s="167"/>
      <c r="AG4529" s="168"/>
      <c r="AH4529" s="168"/>
      <c r="AI4529" s="5"/>
    </row>
    <row r="4530" spans="9:35" x14ac:dyDescent="0.2"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168"/>
      <c r="AF4530" s="167"/>
      <c r="AG4530" s="168"/>
      <c r="AH4530" s="168"/>
      <c r="AI4530" s="5"/>
    </row>
    <row r="4531" spans="9:35" x14ac:dyDescent="0.2"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168"/>
      <c r="AF4531" s="167"/>
      <c r="AG4531" s="168"/>
      <c r="AH4531" s="168"/>
      <c r="AI4531" s="5"/>
    </row>
    <row r="4532" spans="9:35" x14ac:dyDescent="0.2"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168"/>
      <c r="AF4532" s="167"/>
      <c r="AG4532" s="168"/>
      <c r="AH4532" s="168"/>
      <c r="AI4532" s="5"/>
    </row>
    <row r="4533" spans="9:35" x14ac:dyDescent="0.2"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168"/>
      <c r="AF4533" s="167"/>
      <c r="AG4533" s="168"/>
      <c r="AH4533" s="168"/>
      <c r="AI4533" s="5"/>
    </row>
    <row r="4534" spans="9:35" x14ac:dyDescent="0.2"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168"/>
      <c r="AF4534" s="167"/>
      <c r="AG4534" s="168"/>
      <c r="AH4534" s="168"/>
      <c r="AI4534" s="5"/>
    </row>
    <row r="4535" spans="9:35" x14ac:dyDescent="0.2"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168"/>
      <c r="AF4535" s="167"/>
      <c r="AG4535" s="168"/>
      <c r="AH4535" s="168"/>
      <c r="AI4535" s="5"/>
    </row>
    <row r="4536" spans="9:35" x14ac:dyDescent="0.2"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168"/>
      <c r="AF4536" s="167"/>
      <c r="AG4536" s="168"/>
      <c r="AH4536" s="168"/>
      <c r="AI4536" s="5"/>
    </row>
    <row r="4537" spans="9:35" x14ac:dyDescent="0.2"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168"/>
      <c r="AF4537" s="167"/>
      <c r="AG4537" s="168"/>
      <c r="AH4537" s="168"/>
      <c r="AI4537" s="5"/>
    </row>
    <row r="4538" spans="9:35" x14ac:dyDescent="0.2"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168"/>
      <c r="AF4538" s="167"/>
      <c r="AG4538" s="168"/>
      <c r="AH4538" s="168"/>
      <c r="AI4538" s="5"/>
    </row>
    <row r="4539" spans="9:35" x14ac:dyDescent="0.2"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168"/>
      <c r="AF4539" s="167"/>
      <c r="AG4539" s="168"/>
      <c r="AH4539" s="168"/>
      <c r="AI4539" s="5"/>
    </row>
    <row r="4540" spans="9:35" x14ac:dyDescent="0.2"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168"/>
      <c r="AF4540" s="167"/>
      <c r="AG4540" s="168"/>
      <c r="AH4540" s="168"/>
      <c r="AI4540" s="5"/>
    </row>
    <row r="4541" spans="9:35" x14ac:dyDescent="0.2"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168"/>
      <c r="AF4541" s="167"/>
      <c r="AG4541" s="168"/>
      <c r="AH4541" s="168"/>
      <c r="AI4541" s="5"/>
    </row>
    <row r="4542" spans="9:35" x14ac:dyDescent="0.2"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168"/>
      <c r="AF4542" s="167"/>
      <c r="AG4542" s="168"/>
      <c r="AH4542" s="168"/>
      <c r="AI4542" s="5"/>
    </row>
    <row r="4543" spans="9:35" x14ac:dyDescent="0.2"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168"/>
      <c r="AF4543" s="167"/>
      <c r="AG4543" s="168"/>
      <c r="AH4543" s="168"/>
      <c r="AI4543" s="5"/>
    </row>
    <row r="4544" spans="9:35" x14ac:dyDescent="0.2"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168"/>
      <c r="AF4544" s="167"/>
      <c r="AG4544" s="168"/>
      <c r="AH4544" s="168"/>
      <c r="AI4544" s="5"/>
    </row>
    <row r="4545" spans="9:35" x14ac:dyDescent="0.2"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168"/>
      <c r="AF4545" s="167"/>
      <c r="AG4545" s="168"/>
      <c r="AH4545" s="168"/>
      <c r="AI4545" s="5"/>
    </row>
    <row r="4546" spans="9:35" x14ac:dyDescent="0.2"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168"/>
      <c r="AF4546" s="167"/>
      <c r="AG4546" s="168"/>
      <c r="AH4546" s="168"/>
      <c r="AI4546" s="5"/>
    </row>
    <row r="4547" spans="9:35" x14ac:dyDescent="0.2"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168"/>
      <c r="AF4547" s="167"/>
      <c r="AG4547" s="168"/>
      <c r="AH4547" s="168"/>
      <c r="AI4547" s="5"/>
    </row>
    <row r="4548" spans="9:35" x14ac:dyDescent="0.2"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168"/>
      <c r="AF4548" s="167"/>
      <c r="AG4548" s="168"/>
      <c r="AH4548" s="168"/>
      <c r="AI4548" s="5"/>
    </row>
    <row r="4549" spans="9:35" x14ac:dyDescent="0.2"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168"/>
      <c r="AF4549" s="167"/>
      <c r="AG4549" s="168"/>
      <c r="AH4549" s="168"/>
      <c r="AI4549" s="5"/>
    </row>
    <row r="4550" spans="9:35" x14ac:dyDescent="0.2"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168"/>
      <c r="AF4550" s="167"/>
      <c r="AG4550" s="168"/>
      <c r="AH4550" s="168"/>
      <c r="AI4550" s="5"/>
    </row>
    <row r="4551" spans="9:35" x14ac:dyDescent="0.2"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168"/>
      <c r="AF4551" s="167"/>
      <c r="AG4551" s="168"/>
      <c r="AH4551" s="168"/>
      <c r="AI4551" s="5"/>
    </row>
    <row r="4552" spans="9:35" x14ac:dyDescent="0.2"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168"/>
      <c r="AF4552" s="167"/>
      <c r="AG4552" s="168"/>
      <c r="AH4552" s="168"/>
      <c r="AI4552" s="5"/>
    </row>
    <row r="4553" spans="9:35" x14ac:dyDescent="0.2"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168"/>
      <c r="AF4553" s="167"/>
      <c r="AG4553" s="168"/>
      <c r="AH4553" s="168"/>
      <c r="AI4553" s="5"/>
    </row>
    <row r="4554" spans="9:35" x14ac:dyDescent="0.2"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168"/>
      <c r="AF4554" s="167"/>
      <c r="AG4554" s="168"/>
      <c r="AH4554" s="168"/>
      <c r="AI4554" s="5"/>
    </row>
    <row r="4555" spans="9:35" x14ac:dyDescent="0.2"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168"/>
      <c r="AF4555" s="167"/>
      <c r="AG4555" s="168"/>
      <c r="AH4555" s="168"/>
      <c r="AI4555" s="5"/>
    </row>
    <row r="4556" spans="9:35" x14ac:dyDescent="0.2"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168"/>
      <c r="AF4556" s="167"/>
      <c r="AG4556" s="168"/>
      <c r="AH4556" s="168"/>
      <c r="AI4556" s="5"/>
    </row>
    <row r="4557" spans="9:35" x14ac:dyDescent="0.2"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168"/>
      <c r="AF4557" s="167"/>
      <c r="AG4557" s="168"/>
      <c r="AH4557" s="168"/>
      <c r="AI4557" s="5"/>
    </row>
    <row r="4558" spans="9:35" x14ac:dyDescent="0.2"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168"/>
      <c r="AF4558" s="167"/>
      <c r="AG4558" s="168"/>
      <c r="AH4558" s="168"/>
      <c r="AI4558" s="5"/>
    </row>
    <row r="4559" spans="9:35" x14ac:dyDescent="0.2"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168"/>
      <c r="AF4559" s="167"/>
      <c r="AG4559" s="168"/>
      <c r="AH4559" s="168"/>
      <c r="AI4559" s="5"/>
    </row>
    <row r="4560" spans="9:35" x14ac:dyDescent="0.2"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168"/>
      <c r="AF4560" s="167"/>
      <c r="AG4560" s="168"/>
      <c r="AH4560" s="168"/>
      <c r="AI4560" s="5"/>
    </row>
    <row r="4561" spans="9:35" x14ac:dyDescent="0.2"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168"/>
      <c r="AF4561" s="167"/>
      <c r="AG4561" s="168"/>
      <c r="AH4561" s="168"/>
      <c r="AI4561" s="5"/>
    </row>
    <row r="4562" spans="9:35" x14ac:dyDescent="0.2"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168"/>
      <c r="AF4562" s="167"/>
      <c r="AG4562" s="168"/>
      <c r="AH4562" s="168"/>
      <c r="AI4562" s="5"/>
    </row>
    <row r="4563" spans="9:35" x14ac:dyDescent="0.2"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168"/>
      <c r="AF4563" s="167"/>
      <c r="AG4563" s="168"/>
      <c r="AH4563" s="168"/>
      <c r="AI4563" s="5"/>
    </row>
    <row r="4564" spans="9:35" x14ac:dyDescent="0.2"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168"/>
      <c r="AF4564" s="167"/>
      <c r="AG4564" s="168"/>
      <c r="AH4564" s="168"/>
      <c r="AI4564" s="5"/>
    </row>
    <row r="4565" spans="9:35" x14ac:dyDescent="0.2"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168"/>
      <c r="AF4565" s="167"/>
      <c r="AG4565" s="168"/>
      <c r="AH4565" s="168"/>
      <c r="AI4565" s="5"/>
    </row>
    <row r="4566" spans="9:35" x14ac:dyDescent="0.2"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168"/>
      <c r="AF4566" s="167"/>
      <c r="AG4566" s="168"/>
      <c r="AH4566" s="168"/>
      <c r="AI4566" s="5"/>
    </row>
    <row r="4567" spans="9:35" x14ac:dyDescent="0.2"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168"/>
      <c r="AF4567" s="167"/>
      <c r="AG4567" s="168"/>
      <c r="AH4567" s="168"/>
      <c r="AI4567" s="5"/>
    </row>
    <row r="4568" spans="9:35" x14ac:dyDescent="0.2"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168"/>
      <c r="AF4568" s="167"/>
      <c r="AG4568" s="168"/>
      <c r="AH4568" s="168"/>
      <c r="AI4568" s="5"/>
    </row>
    <row r="4569" spans="9:35" x14ac:dyDescent="0.2"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168"/>
      <c r="AF4569" s="167"/>
      <c r="AG4569" s="168"/>
      <c r="AH4569" s="168"/>
      <c r="AI4569" s="5"/>
    </row>
    <row r="4570" spans="9:35" x14ac:dyDescent="0.2"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168"/>
      <c r="AF4570" s="167"/>
      <c r="AG4570" s="168"/>
      <c r="AH4570" s="168"/>
      <c r="AI4570" s="5"/>
    </row>
    <row r="4571" spans="9:35" x14ac:dyDescent="0.2"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168"/>
      <c r="AF4571" s="167"/>
      <c r="AG4571" s="168"/>
      <c r="AH4571" s="168"/>
      <c r="AI4571" s="5"/>
    </row>
    <row r="4572" spans="9:35" x14ac:dyDescent="0.2"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168"/>
      <c r="AF4572" s="167"/>
      <c r="AG4572" s="168"/>
      <c r="AH4572" s="168"/>
      <c r="AI4572" s="5"/>
    </row>
    <row r="4573" spans="9:35" x14ac:dyDescent="0.2"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168"/>
      <c r="AF4573" s="167"/>
      <c r="AG4573" s="168"/>
      <c r="AH4573" s="168"/>
      <c r="AI4573" s="5"/>
    </row>
    <row r="4574" spans="9:35" x14ac:dyDescent="0.2"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168"/>
      <c r="AF4574" s="167"/>
      <c r="AG4574" s="168"/>
      <c r="AH4574" s="168"/>
      <c r="AI4574" s="5"/>
    </row>
    <row r="4575" spans="9:35" x14ac:dyDescent="0.2"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168"/>
      <c r="AF4575" s="167"/>
      <c r="AG4575" s="168"/>
      <c r="AH4575" s="168"/>
      <c r="AI4575" s="5"/>
    </row>
    <row r="4576" spans="9:35" x14ac:dyDescent="0.2"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168"/>
      <c r="AF4576" s="167"/>
      <c r="AG4576" s="168"/>
      <c r="AH4576" s="168"/>
      <c r="AI4576" s="5"/>
    </row>
    <row r="4577" spans="9:35" x14ac:dyDescent="0.2"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168"/>
      <c r="AF4577" s="167"/>
      <c r="AG4577" s="168"/>
      <c r="AH4577" s="168"/>
      <c r="AI4577" s="5"/>
    </row>
    <row r="4578" spans="9:35" x14ac:dyDescent="0.2"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168"/>
      <c r="AF4578" s="167"/>
      <c r="AG4578" s="168"/>
      <c r="AH4578" s="168"/>
      <c r="AI4578" s="5"/>
    </row>
    <row r="4579" spans="9:35" x14ac:dyDescent="0.2"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168"/>
      <c r="AF4579" s="167"/>
      <c r="AG4579" s="168"/>
      <c r="AH4579" s="168"/>
      <c r="AI4579" s="5"/>
    </row>
    <row r="4580" spans="9:35" x14ac:dyDescent="0.2"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168"/>
      <c r="AF4580" s="167"/>
      <c r="AG4580" s="168"/>
      <c r="AH4580" s="168"/>
      <c r="AI4580" s="5"/>
    </row>
    <row r="4581" spans="9:35" x14ac:dyDescent="0.2"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168"/>
      <c r="AF4581" s="167"/>
      <c r="AG4581" s="168"/>
      <c r="AH4581" s="168"/>
      <c r="AI4581" s="5"/>
    </row>
    <row r="4582" spans="9:35" x14ac:dyDescent="0.2"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168"/>
      <c r="AF4582" s="167"/>
      <c r="AG4582" s="168"/>
      <c r="AH4582" s="168"/>
      <c r="AI4582" s="5"/>
    </row>
    <row r="4583" spans="9:35" x14ac:dyDescent="0.2"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168"/>
      <c r="AF4583" s="167"/>
      <c r="AG4583" s="168"/>
      <c r="AH4583" s="168"/>
      <c r="AI4583" s="5"/>
    </row>
    <row r="4584" spans="9:35" x14ac:dyDescent="0.2"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168"/>
      <c r="AF4584" s="167"/>
      <c r="AG4584" s="168"/>
      <c r="AH4584" s="168"/>
      <c r="AI4584" s="5"/>
    </row>
    <row r="4585" spans="9:35" x14ac:dyDescent="0.2"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168"/>
      <c r="AF4585" s="167"/>
      <c r="AG4585" s="168"/>
      <c r="AH4585" s="168"/>
      <c r="AI4585" s="5"/>
    </row>
    <row r="4586" spans="9:35" x14ac:dyDescent="0.2"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168"/>
      <c r="AF4586" s="167"/>
      <c r="AG4586" s="168"/>
      <c r="AH4586" s="168"/>
      <c r="AI4586" s="5"/>
    </row>
    <row r="4587" spans="9:35" x14ac:dyDescent="0.2"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168"/>
      <c r="AF4587" s="167"/>
      <c r="AG4587" s="168"/>
      <c r="AH4587" s="168"/>
      <c r="AI4587" s="5"/>
    </row>
    <row r="4588" spans="9:35" x14ac:dyDescent="0.2"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168"/>
      <c r="AF4588" s="167"/>
      <c r="AG4588" s="168"/>
      <c r="AH4588" s="168"/>
      <c r="AI4588" s="5"/>
    </row>
    <row r="4589" spans="9:35" x14ac:dyDescent="0.2"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168"/>
      <c r="AF4589" s="167"/>
      <c r="AG4589" s="168"/>
      <c r="AH4589" s="168"/>
      <c r="AI4589" s="5"/>
    </row>
    <row r="4590" spans="9:35" x14ac:dyDescent="0.2"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168"/>
      <c r="AF4590" s="167"/>
      <c r="AG4590" s="168"/>
      <c r="AH4590" s="168"/>
      <c r="AI4590" s="5"/>
    </row>
    <row r="4591" spans="9:35" x14ac:dyDescent="0.2"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168"/>
      <c r="AF4591" s="167"/>
      <c r="AG4591" s="168"/>
      <c r="AH4591" s="168"/>
      <c r="AI4591" s="5"/>
    </row>
    <row r="4592" spans="9:35" x14ac:dyDescent="0.2"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168"/>
      <c r="AF4592" s="167"/>
      <c r="AG4592" s="168"/>
      <c r="AH4592" s="168"/>
      <c r="AI4592" s="5"/>
    </row>
    <row r="4593" spans="9:35" x14ac:dyDescent="0.2"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168"/>
      <c r="AF4593" s="167"/>
      <c r="AG4593" s="168"/>
      <c r="AH4593" s="168"/>
      <c r="AI4593" s="5"/>
    </row>
    <row r="4594" spans="9:35" x14ac:dyDescent="0.2"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168"/>
      <c r="AF4594" s="167"/>
      <c r="AG4594" s="168"/>
      <c r="AH4594" s="168"/>
      <c r="AI4594" s="5"/>
    </row>
    <row r="4595" spans="9:35" x14ac:dyDescent="0.2"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168"/>
      <c r="AF4595" s="167"/>
      <c r="AG4595" s="168"/>
      <c r="AH4595" s="168"/>
      <c r="AI4595" s="5"/>
    </row>
    <row r="4596" spans="9:35" x14ac:dyDescent="0.2"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168"/>
      <c r="AF4596" s="167"/>
      <c r="AG4596" s="168"/>
      <c r="AH4596" s="168"/>
      <c r="AI4596" s="5"/>
    </row>
    <row r="4597" spans="9:35" x14ac:dyDescent="0.2"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168"/>
      <c r="AF4597" s="167"/>
      <c r="AG4597" s="168"/>
      <c r="AH4597" s="168"/>
      <c r="AI4597" s="5"/>
    </row>
    <row r="4598" spans="9:35" x14ac:dyDescent="0.2"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168"/>
      <c r="AF4598" s="167"/>
      <c r="AG4598" s="168"/>
      <c r="AH4598" s="168"/>
      <c r="AI4598" s="5"/>
    </row>
    <row r="4599" spans="9:35" x14ac:dyDescent="0.2"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168"/>
      <c r="AF4599" s="167"/>
      <c r="AG4599" s="168"/>
      <c r="AH4599" s="168"/>
      <c r="AI4599" s="5"/>
    </row>
    <row r="4600" spans="9:35" x14ac:dyDescent="0.2"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168"/>
      <c r="AF4600" s="167"/>
      <c r="AG4600" s="168"/>
      <c r="AH4600" s="168"/>
      <c r="AI4600" s="5"/>
    </row>
    <row r="4601" spans="9:35" x14ac:dyDescent="0.2"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168"/>
      <c r="AF4601" s="167"/>
      <c r="AG4601" s="168"/>
      <c r="AH4601" s="168"/>
      <c r="AI4601" s="5"/>
    </row>
    <row r="4602" spans="9:35" x14ac:dyDescent="0.2"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168"/>
      <c r="AF4602" s="167"/>
      <c r="AG4602" s="168"/>
      <c r="AH4602" s="168"/>
      <c r="AI4602" s="5"/>
    </row>
    <row r="4603" spans="9:35" x14ac:dyDescent="0.2"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168"/>
      <c r="AF4603" s="167"/>
      <c r="AG4603" s="168"/>
      <c r="AH4603" s="168"/>
      <c r="AI4603" s="5"/>
    </row>
    <row r="4604" spans="9:35" x14ac:dyDescent="0.2"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168"/>
      <c r="AF4604" s="167"/>
      <c r="AG4604" s="168"/>
      <c r="AH4604" s="168"/>
      <c r="AI4604" s="5"/>
    </row>
    <row r="4605" spans="9:35" x14ac:dyDescent="0.2"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168"/>
      <c r="AF4605" s="167"/>
      <c r="AG4605" s="168"/>
      <c r="AH4605" s="168"/>
      <c r="AI4605" s="5"/>
    </row>
    <row r="4606" spans="9:35" x14ac:dyDescent="0.2"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168"/>
      <c r="AF4606" s="167"/>
      <c r="AG4606" s="168"/>
      <c r="AH4606" s="168"/>
      <c r="AI4606" s="5"/>
    </row>
    <row r="4607" spans="9:35" x14ac:dyDescent="0.2"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168"/>
      <c r="AF4607" s="167"/>
      <c r="AG4607" s="168"/>
      <c r="AH4607" s="168"/>
      <c r="AI4607" s="5"/>
    </row>
    <row r="4608" spans="9:35" x14ac:dyDescent="0.2"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168"/>
      <c r="AF4608" s="167"/>
      <c r="AG4608" s="168"/>
      <c r="AH4608" s="168"/>
      <c r="AI4608" s="5"/>
    </row>
    <row r="4609" spans="9:35" x14ac:dyDescent="0.2"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168"/>
      <c r="AF4609" s="167"/>
      <c r="AG4609" s="168"/>
      <c r="AH4609" s="168"/>
      <c r="AI4609" s="5"/>
    </row>
    <row r="4610" spans="9:35" x14ac:dyDescent="0.2"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168"/>
      <c r="AF4610" s="167"/>
      <c r="AG4610" s="168"/>
      <c r="AH4610" s="168"/>
      <c r="AI4610" s="5"/>
    </row>
    <row r="4611" spans="9:35" x14ac:dyDescent="0.2"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168"/>
      <c r="AF4611" s="167"/>
      <c r="AG4611" s="168"/>
      <c r="AH4611" s="168"/>
      <c r="AI4611" s="5"/>
    </row>
    <row r="4612" spans="9:35" x14ac:dyDescent="0.2"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168"/>
      <c r="AF4612" s="167"/>
      <c r="AG4612" s="168"/>
      <c r="AH4612" s="168"/>
      <c r="AI4612" s="5"/>
    </row>
    <row r="4613" spans="9:35" x14ac:dyDescent="0.2"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168"/>
      <c r="AF4613" s="167"/>
      <c r="AG4613" s="168"/>
      <c r="AH4613" s="168"/>
      <c r="AI4613" s="5"/>
    </row>
    <row r="4614" spans="9:35" x14ac:dyDescent="0.2"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168"/>
      <c r="AF4614" s="167"/>
      <c r="AG4614" s="168"/>
      <c r="AH4614" s="168"/>
      <c r="AI4614" s="5"/>
    </row>
    <row r="4615" spans="9:35" x14ac:dyDescent="0.2"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168"/>
      <c r="AF4615" s="167"/>
      <c r="AG4615" s="168"/>
      <c r="AH4615" s="168"/>
      <c r="AI4615" s="5"/>
    </row>
    <row r="4616" spans="9:35" x14ac:dyDescent="0.2"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168"/>
      <c r="AF4616" s="167"/>
      <c r="AG4616" s="168"/>
      <c r="AH4616" s="168"/>
      <c r="AI4616" s="5"/>
    </row>
    <row r="4617" spans="9:35" x14ac:dyDescent="0.2"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168"/>
      <c r="AF4617" s="167"/>
      <c r="AG4617" s="168"/>
      <c r="AH4617" s="168"/>
      <c r="AI4617" s="5"/>
    </row>
    <row r="4618" spans="9:35" x14ac:dyDescent="0.2"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168"/>
      <c r="AF4618" s="167"/>
      <c r="AG4618" s="168"/>
      <c r="AH4618" s="168"/>
      <c r="AI4618" s="5"/>
    </row>
    <row r="4619" spans="9:35" x14ac:dyDescent="0.2"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168"/>
      <c r="AF4619" s="167"/>
      <c r="AG4619" s="168"/>
      <c r="AH4619" s="168"/>
      <c r="AI4619" s="5"/>
    </row>
    <row r="4620" spans="9:35" x14ac:dyDescent="0.2"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168"/>
      <c r="AF4620" s="167"/>
      <c r="AG4620" s="168"/>
      <c r="AH4620" s="168"/>
      <c r="AI4620" s="5"/>
    </row>
    <row r="4621" spans="9:35" x14ac:dyDescent="0.2"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168"/>
      <c r="AF4621" s="167"/>
      <c r="AG4621" s="168"/>
      <c r="AH4621" s="168"/>
      <c r="AI4621" s="5"/>
    </row>
    <row r="4622" spans="9:35" x14ac:dyDescent="0.2"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168"/>
      <c r="AF4622" s="167"/>
      <c r="AG4622" s="168"/>
      <c r="AH4622" s="168"/>
      <c r="AI4622" s="5"/>
    </row>
    <row r="4623" spans="9:35" x14ac:dyDescent="0.2"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168"/>
      <c r="AF4623" s="167"/>
      <c r="AG4623" s="168"/>
      <c r="AH4623" s="168"/>
      <c r="AI4623" s="5"/>
    </row>
    <row r="4624" spans="9:35" x14ac:dyDescent="0.2"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168"/>
      <c r="AF4624" s="167"/>
      <c r="AG4624" s="168"/>
      <c r="AH4624" s="168"/>
      <c r="AI4624" s="5"/>
    </row>
    <row r="4625" spans="9:35" x14ac:dyDescent="0.2"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168"/>
      <c r="AF4625" s="167"/>
      <c r="AG4625" s="168"/>
      <c r="AH4625" s="168"/>
      <c r="AI4625" s="5"/>
    </row>
    <row r="4626" spans="9:35" x14ac:dyDescent="0.2"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168"/>
      <c r="AF4626" s="167"/>
      <c r="AG4626" s="168"/>
      <c r="AH4626" s="168"/>
      <c r="AI4626" s="5"/>
    </row>
    <row r="4627" spans="9:35" x14ac:dyDescent="0.2"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168"/>
      <c r="AF4627" s="167"/>
      <c r="AG4627" s="168"/>
      <c r="AH4627" s="168"/>
      <c r="AI4627" s="5"/>
    </row>
    <row r="4628" spans="9:35" x14ac:dyDescent="0.2"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168"/>
      <c r="AF4628" s="167"/>
      <c r="AG4628" s="168"/>
      <c r="AH4628" s="168"/>
      <c r="AI4628" s="5"/>
    </row>
    <row r="4629" spans="9:35" x14ac:dyDescent="0.2"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168"/>
      <c r="AF4629" s="167"/>
      <c r="AG4629" s="168"/>
      <c r="AH4629" s="168"/>
      <c r="AI4629" s="5"/>
    </row>
    <row r="4630" spans="9:35" x14ac:dyDescent="0.2"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168"/>
      <c r="AF4630" s="167"/>
      <c r="AG4630" s="168"/>
      <c r="AH4630" s="168"/>
      <c r="AI4630" s="5"/>
    </row>
    <row r="4631" spans="9:35" x14ac:dyDescent="0.2"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168"/>
      <c r="AF4631" s="167"/>
      <c r="AG4631" s="168"/>
      <c r="AH4631" s="168"/>
      <c r="AI4631" s="5"/>
    </row>
    <row r="4632" spans="9:35" x14ac:dyDescent="0.2"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168"/>
      <c r="AF4632" s="167"/>
      <c r="AG4632" s="168"/>
      <c r="AH4632" s="168"/>
      <c r="AI4632" s="5"/>
    </row>
    <row r="4633" spans="9:35" x14ac:dyDescent="0.2"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168"/>
      <c r="AF4633" s="167"/>
      <c r="AG4633" s="168"/>
      <c r="AH4633" s="168"/>
      <c r="AI4633" s="5"/>
    </row>
    <row r="4634" spans="9:35" x14ac:dyDescent="0.2"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168"/>
      <c r="AF4634" s="167"/>
      <c r="AG4634" s="168"/>
      <c r="AH4634" s="168"/>
      <c r="AI4634" s="5"/>
    </row>
    <row r="4635" spans="9:35" x14ac:dyDescent="0.2"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168"/>
      <c r="AF4635" s="167"/>
      <c r="AG4635" s="168"/>
      <c r="AH4635" s="168"/>
      <c r="AI4635" s="5"/>
    </row>
    <row r="4636" spans="9:35" x14ac:dyDescent="0.2"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168"/>
      <c r="AF4636" s="167"/>
      <c r="AG4636" s="168"/>
      <c r="AH4636" s="168"/>
      <c r="AI4636" s="5"/>
    </row>
    <row r="4637" spans="9:35" x14ac:dyDescent="0.2"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168"/>
      <c r="AF4637" s="167"/>
      <c r="AG4637" s="168"/>
      <c r="AH4637" s="168"/>
      <c r="AI4637" s="5"/>
    </row>
    <row r="4638" spans="9:35" x14ac:dyDescent="0.2"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168"/>
      <c r="AF4638" s="167"/>
      <c r="AG4638" s="168"/>
      <c r="AH4638" s="168"/>
      <c r="AI4638" s="5"/>
    </row>
    <row r="4639" spans="9:35" x14ac:dyDescent="0.2"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168"/>
      <c r="AF4639" s="167"/>
      <c r="AG4639" s="168"/>
      <c r="AH4639" s="168"/>
      <c r="AI4639" s="5"/>
    </row>
    <row r="4640" spans="9:35" x14ac:dyDescent="0.2"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168"/>
      <c r="AF4640" s="167"/>
      <c r="AG4640" s="168"/>
      <c r="AH4640" s="168"/>
      <c r="AI4640" s="5"/>
    </row>
    <row r="4641" spans="9:35" x14ac:dyDescent="0.2"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168"/>
      <c r="AF4641" s="167"/>
      <c r="AG4641" s="168"/>
      <c r="AH4641" s="168"/>
      <c r="AI4641" s="5"/>
    </row>
    <row r="4642" spans="9:35" x14ac:dyDescent="0.2"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168"/>
      <c r="AF4642" s="167"/>
      <c r="AG4642" s="168"/>
      <c r="AH4642" s="168"/>
      <c r="AI4642" s="5"/>
    </row>
    <row r="4643" spans="9:35" x14ac:dyDescent="0.2"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168"/>
      <c r="AF4643" s="167"/>
      <c r="AG4643" s="168"/>
      <c r="AH4643" s="168"/>
      <c r="AI4643" s="5"/>
    </row>
    <row r="4644" spans="9:35" x14ac:dyDescent="0.2"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168"/>
      <c r="AF4644" s="167"/>
      <c r="AG4644" s="168"/>
      <c r="AH4644" s="168"/>
      <c r="AI4644" s="5"/>
    </row>
    <row r="4645" spans="9:35" x14ac:dyDescent="0.2"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168"/>
      <c r="AF4645" s="167"/>
      <c r="AG4645" s="168"/>
      <c r="AH4645" s="168"/>
      <c r="AI4645" s="5"/>
    </row>
    <row r="4646" spans="9:35" x14ac:dyDescent="0.2"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168"/>
      <c r="AF4646" s="167"/>
      <c r="AG4646" s="168"/>
      <c r="AH4646" s="168"/>
      <c r="AI4646" s="5"/>
    </row>
    <row r="4647" spans="9:35" x14ac:dyDescent="0.2"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168"/>
      <c r="AF4647" s="167"/>
      <c r="AG4647" s="168"/>
      <c r="AH4647" s="168"/>
      <c r="AI4647" s="5"/>
    </row>
    <row r="4648" spans="9:35" x14ac:dyDescent="0.2"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168"/>
      <c r="AF4648" s="167"/>
      <c r="AG4648" s="168"/>
      <c r="AH4648" s="168"/>
      <c r="AI4648" s="5"/>
    </row>
    <row r="4649" spans="9:35" x14ac:dyDescent="0.2"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168"/>
      <c r="AF4649" s="167"/>
      <c r="AG4649" s="168"/>
      <c r="AH4649" s="168"/>
      <c r="AI4649" s="5"/>
    </row>
    <row r="4650" spans="9:35" x14ac:dyDescent="0.2"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168"/>
      <c r="AF4650" s="167"/>
      <c r="AG4650" s="168"/>
      <c r="AH4650" s="168"/>
      <c r="AI4650" s="5"/>
    </row>
    <row r="4651" spans="9:35" x14ac:dyDescent="0.2"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168"/>
      <c r="AF4651" s="167"/>
      <c r="AG4651" s="168"/>
      <c r="AH4651" s="168"/>
      <c r="AI4651" s="5"/>
    </row>
    <row r="4652" spans="9:35" x14ac:dyDescent="0.2"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168"/>
      <c r="AF4652" s="167"/>
      <c r="AG4652" s="168"/>
      <c r="AH4652" s="168"/>
      <c r="AI4652" s="5"/>
    </row>
    <row r="4653" spans="9:35" x14ac:dyDescent="0.2"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168"/>
      <c r="AF4653" s="167"/>
      <c r="AG4653" s="168"/>
      <c r="AH4653" s="168"/>
      <c r="AI4653" s="5"/>
    </row>
    <row r="4654" spans="9:35" x14ac:dyDescent="0.2"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168"/>
      <c r="AF4654" s="167"/>
      <c r="AG4654" s="168"/>
      <c r="AH4654" s="168"/>
      <c r="AI4654" s="5"/>
    </row>
    <row r="4655" spans="9:35" x14ac:dyDescent="0.2"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168"/>
      <c r="AF4655" s="167"/>
      <c r="AG4655" s="168"/>
      <c r="AH4655" s="168"/>
      <c r="AI4655" s="5"/>
    </row>
    <row r="4656" spans="9:35" x14ac:dyDescent="0.2"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168"/>
      <c r="AF4656" s="167"/>
      <c r="AG4656" s="168"/>
      <c r="AH4656" s="168"/>
      <c r="AI4656" s="5"/>
    </row>
    <row r="4657" spans="9:35" x14ac:dyDescent="0.2"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168"/>
      <c r="AF4657" s="167"/>
      <c r="AG4657" s="168"/>
      <c r="AH4657" s="168"/>
      <c r="AI4657" s="5"/>
    </row>
    <row r="4658" spans="9:35" x14ac:dyDescent="0.2"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168"/>
      <c r="AF4658" s="167"/>
      <c r="AG4658" s="168"/>
      <c r="AH4658" s="168"/>
      <c r="AI4658" s="5"/>
    </row>
    <row r="4659" spans="9:35" x14ac:dyDescent="0.2"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168"/>
      <c r="AF4659" s="167"/>
      <c r="AG4659" s="168"/>
      <c r="AH4659" s="168"/>
      <c r="AI4659" s="5"/>
    </row>
    <row r="4660" spans="9:35" x14ac:dyDescent="0.2"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168"/>
      <c r="AF4660" s="167"/>
      <c r="AG4660" s="168"/>
      <c r="AH4660" s="168"/>
      <c r="AI4660" s="5"/>
    </row>
    <row r="4661" spans="9:35" x14ac:dyDescent="0.2"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168"/>
      <c r="AF4661" s="167"/>
      <c r="AG4661" s="168"/>
      <c r="AH4661" s="168"/>
      <c r="AI4661" s="5"/>
    </row>
    <row r="4662" spans="9:35" x14ac:dyDescent="0.2"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168"/>
      <c r="AF4662" s="167"/>
      <c r="AG4662" s="168"/>
      <c r="AH4662" s="168"/>
      <c r="AI4662" s="5"/>
    </row>
    <row r="4663" spans="9:35" x14ac:dyDescent="0.2"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168"/>
      <c r="AF4663" s="167"/>
      <c r="AG4663" s="168"/>
      <c r="AH4663" s="168"/>
      <c r="AI4663" s="5"/>
    </row>
    <row r="4664" spans="9:35" x14ac:dyDescent="0.2"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168"/>
      <c r="AF4664" s="167"/>
      <c r="AG4664" s="168"/>
      <c r="AH4664" s="168"/>
      <c r="AI4664" s="5"/>
    </row>
    <row r="4665" spans="9:35" x14ac:dyDescent="0.2"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168"/>
      <c r="AF4665" s="167"/>
      <c r="AG4665" s="168"/>
      <c r="AH4665" s="168"/>
      <c r="AI4665" s="5"/>
    </row>
    <row r="4666" spans="9:35" x14ac:dyDescent="0.2"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168"/>
      <c r="AF4666" s="167"/>
      <c r="AG4666" s="168"/>
      <c r="AH4666" s="168"/>
      <c r="AI4666" s="5"/>
    </row>
    <row r="4667" spans="9:35" x14ac:dyDescent="0.2"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168"/>
      <c r="AF4667" s="167"/>
      <c r="AG4667" s="168"/>
      <c r="AH4667" s="168"/>
      <c r="AI4667" s="5"/>
    </row>
    <row r="4668" spans="9:35" x14ac:dyDescent="0.2"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168"/>
      <c r="AF4668" s="167"/>
      <c r="AG4668" s="168"/>
      <c r="AH4668" s="168"/>
      <c r="AI4668" s="5"/>
    </row>
    <row r="4669" spans="9:35" x14ac:dyDescent="0.2"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168"/>
      <c r="AF4669" s="167"/>
      <c r="AG4669" s="168"/>
      <c r="AH4669" s="168"/>
      <c r="AI4669" s="5"/>
    </row>
    <row r="4670" spans="9:35" x14ac:dyDescent="0.2"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168"/>
      <c r="AF4670" s="167"/>
      <c r="AG4670" s="168"/>
      <c r="AH4670" s="168"/>
      <c r="AI4670" s="5"/>
    </row>
    <row r="4671" spans="9:35" x14ac:dyDescent="0.2"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168"/>
      <c r="AF4671" s="167"/>
      <c r="AG4671" s="168"/>
      <c r="AH4671" s="168"/>
      <c r="AI4671" s="5"/>
    </row>
    <row r="4672" spans="9:35" x14ac:dyDescent="0.2"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168"/>
      <c r="AF4672" s="167"/>
      <c r="AG4672" s="168"/>
      <c r="AH4672" s="168"/>
      <c r="AI4672" s="5"/>
    </row>
    <row r="4673" spans="9:35" x14ac:dyDescent="0.2"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168"/>
      <c r="AF4673" s="167"/>
      <c r="AG4673" s="168"/>
      <c r="AH4673" s="168"/>
      <c r="AI4673" s="5"/>
    </row>
    <row r="4674" spans="9:35" x14ac:dyDescent="0.2"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168"/>
      <c r="AF4674" s="167"/>
      <c r="AG4674" s="168"/>
      <c r="AH4674" s="168"/>
      <c r="AI4674" s="5"/>
    </row>
    <row r="4675" spans="9:35" x14ac:dyDescent="0.2"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168"/>
      <c r="AF4675" s="167"/>
      <c r="AG4675" s="168"/>
      <c r="AH4675" s="168"/>
      <c r="AI4675" s="5"/>
    </row>
    <row r="4676" spans="9:35" x14ac:dyDescent="0.2"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168"/>
      <c r="AF4676" s="167"/>
      <c r="AG4676" s="168"/>
      <c r="AH4676" s="168"/>
      <c r="AI4676" s="5"/>
    </row>
    <row r="4677" spans="9:35" x14ac:dyDescent="0.2"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168"/>
      <c r="AF4677" s="167"/>
      <c r="AG4677" s="168"/>
      <c r="AH4677" s="168"/>
      <c r="AI4677" s="5"/>
    </row>
    <row r="4678" spans="9:35" x14ac:dyDescent="0.2"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168"/>
      <c r="AF4678" s="167"/>
      <c r="AG4678" s="168"/>
      <c r="AH4678" s="168"/>
      <c r="AI4678" s="5"/>
    </row>
    <row r="4679" spans="9:35" x14ac:dyDescent="0.2"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168"/>
      <c r="AF4679" s="167"/>
      <c r="AG4679" s="168"/>
      <c r="AH4679" s="168"/>
      <c r="AI4679" s="5"/>
    </row>
    <row r="4680" spans="9:35" x14ac:dyDescent="0.2"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168"/>
      <c r="AF4680" s="167"/>
      <c r="AG4680" s="168"/>
      <c r="AH4680" s="168"/>
      <c r="AI4680" s="5"/>
    </row>
    <row r="4681" spans="9:35" x14ac:dyDescent="0.2"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168"/>
      <c r="AF4681" s="167"/>
      <c r="AG4681" s="168"/>
      <c r="AH4681" s="168"/>
      <c r="AI4681" s="5"/>
    </row>
    <row r="4682" spans="9:35" x14ac:dyDescent="0.2"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168"/>
      <c r="AF4682" s="167"/>
      <c r="AG4682" s="168"/>
      <c r="AH4682" s="168"/>
      <c r="AI4682" s="5"/>
    </row>
    <row r="4683" spans="9:35" x14ac:dyDescent="0.2"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168"/>
      <c r="AF4683" s="167"/>
      <c r="AG4683" s="168"/>
      <c r="AH4683" s="168"/>
      <c r="AI4683" s="5"/>
    </row>
    <row r="4684" spans="9:35" x14ac:dyDescent="0.2"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168"/>
      <c r="AF4684" s="167"/>
      <c r="AG4684" s="168"/>
      <c r="AH4684" s="168"/>
      <c r="AI4684" s="5"/>
    </row>
    <row r="4685" spans="9:35" x14ac:dyDescent="0.2"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168"/>
      <c r="AF4685" s="167"/>
      <c r="AG4685" s="168"/>
      <c r="AH4685" s="168"/>
      <c r="AI4685" s="5"/>
    </row>
    <row r="4686" spans="9:35" x14ac:dyDescent="0.2"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168"/>
      <c r="AF4686" s="167"/>
      <c r="AG4686" s="168"/>
      <c r="AH4686" s="168"/>
      <c r="AI4686" s="5"/>
    </row>
    <row r="4687" spans="9:35" x14ac:dyDescent="0.2"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168"/>
      <c r="AF4687" s="167"/>
      <c r="AG4687" s="168"/>
      <c r="AH4687" s="168"/>
      <c r="AI4687" s="5"/>
    </row>
    <row r="4688" spans="9:35" x14ac:dyDescent="0.2"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168"/>
      <c r="AF4688" s="167"/>
      <c r="AG4688" s="168"/>
      <c r="AH4688" s="168"/>
      <c r="AI4688" s="5"/>
    </row>
    <row r="4689" spans="9:35" x14ac:dyDescent="0.2"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168"/>
      <c r="AF4689" s="167"/>
      <c r="AG4689" s="168"/>
      <c r="AH4689" s="168"/>
      <c r="AI4689" s="5"/>
    </row>
    <row r="4690" spans="9:35" x14ac:dyDescent="0.2"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168"/>
      <c r="AF4690" s="167"/>
      <c r="AG4690" s="168"/>
      <c r="AH4690" s="168"/>
      <c r="AI4690" s="5"/>
    </row>
    <row r="4691" spans="9:35" x14ac:dyDescent="0.2"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168"/>
      <c r="AF4691" s="167"/>
      <c r="AG4691" s="168"/>
      <c r="AH4691" s="168"/>
      <c r="AI4691" s="5"/>
    </row>
    <row r="4692" spans="9:35" x14ac:dyDescent="0.2"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168"/>
      <c r="AF4692" s="167"/>
      <c r="AG4692" s="168"/>
      <c r="AH4692" s="168"/>
      <c r="AI4692" s="5"/>
    </row>
    <row r="4693" spans="9:35" x14ac:dyDescent="0.2"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168"/>
      <c r="AF4693" s="167"/>
      <c r="AG4693" s="168"/>
      <c r="AH4693" s="168"/>
      <c r="AI4693" s="5"/>
    </row>
    <row r="4694" spans="9:35" x14ac:dyDescent="0.2"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168"/>
      <c r="AF4694" s="167"/>
      <c r="AG4694" s="168"/>
      <c r="AH4694" s="168"/>
      <c r="AI4694" s="5"/>
    </row>
    <row r="4695" spans="9:35" x14ac:dyDescent="0.2"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168"/>
      <c r="AF4695" s="167"/>
      <c r="AG4695" s="168"/>
      <c r="AH4695" s="168"/>
      <c r="AI4695" s="5"/>
    </row>
    <row r="4696" spans="9:35" x14ac:dyDescent="0.2"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168"/>
      <c r="AF4696" s="167"/>
      <c r="AG4696" s="168"/>
      <c r="AH4696" s="168"/>
      <c r="AI4696" s="5"/>
    </row>
    <row r="4697" spans="9:35" x14ac:dyDescent="0.2"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168"/>
      <c r="AF4697" s="167"/>
      <c r="AG4697" s="168"/>
      <c r="AH4697" s="168"/>
      <c r="AI4697" s="5"/>
    </row>
    <row r="4698" spans="9:35" x14ac:dyDescent="0.2"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168"/>
      <c r="AF4698" s="167"/>
      <c r="AG4698" s="168"/>
      <c r="AH4698" s="168"/>
      <c r="AI4698" s="5"/>
    </row>
    <row r="4699" spans="9:35" x14ac:dyDescent="0.2"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168"/>
      <c r="AF4699" s="167"/>
      <c r="AG4699" s="168"/>
      <c r="AH4699" s="168"/>
      <c r="AI4699" s="5"/>
    </row>
    <row r="4700" spans="9:35" x14ac:dyDescent="0.2"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168"/>
      <c r="AF4700" s="167"/>
      <c r="AG4700" s="168"/>
      <c r="AH4700" s="168"/>
      <c r="AI4700" s="5"/>
    </row>
    <row r="4701" spans="9:35" x14ac:dyDescent="0.2"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168"/>
      <c r="AF4701" s="167"/>
      <c r="AG4701" s="168"/>
      <c r="AH4701" s="168"/>
      <c r="AI4701" s="5"/>
    </row>
    <row r="4702" spans="9:35" x14ac:dyDescent="0.2"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168"/>
      <c r="AF4702" s="167"/>
      <c r="AG4702" s="168"/>
      <c r="AH4702" s="168"/>
      <c r="AI4702" s="5"/>
    </row>
    <row r="4703" spans="9:35" x14ac:dyDescent="0.2"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168"/>
      <c r="AF4703" s="167"/>
      <c r="AG4703" s="168"/>
      <c r="AH4703" s="168"/>
      <c r="AI4703" s="5"/>
    </row>
    <row r="4704" spans="9:35" x14ac:dyDescent="0.2"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168"/>
      <c r="AF4704" s="167"/>
      <c r="AG4704" s="168"/>
      <c r="AH4704" s="168"/>
      <c r="AI4704" s="5"/>
    </row>
    <row r="4705" spans="9:35" x14ac:dyDescent="0.2"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168"/>
      <c r="AF4705" s="167"/>
      <c r="AG4705" s="168"/>
      <c r="AH4705" s="168"/>
      <c r="AI4705" s="5"/>
    </row>
    <row r="4706" spans="9:35" x14ac:dyDescent="0.2"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168"/>
      <c r="AF4706" s="167"/>
      <c r="AG4706" s="168"/>
      <c r="AH4706" s="168"/>
      <c r="AI4706" s="5"/>
    </row>
    <row r="4707" spans="9:35" x14ac:dyDescent="0.2"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168"/>
      <c r="AF4707" s="167"/>
      <c r="AG4707" s="168"/>
      <c r="AH4707" s="168"/>
      <c r="AI4707" s="5"/>
    </row>
    <row r="4708" spans="9:35" x14ac:dyDescent="0.2"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168"/>
      <c r="AF4708" s="167"/>
      <c r="AG4708" s="168"/>
      <c r="AH4708" s="168"/>
      <c r="AI4708" s="5"/>
    </row>
    <row r="4709" spans="9:35" x14ac:dyDescent="0.2"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168"/>
      <c r="AF4709" s="167"/>
      <c r="AG4709" s="168"/>
      <c r="AH4709" s="168"/>
      <c r="AI4709" s="5"/>
    </row>
    <row r="4710" spans="9:35" x14ac:dyDescent="0.2"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168"/>
      <c r="AF4710" s="167"/>
      <c r="AG4710" s="168"/>
      <c r="AH4710" s="168"/>
      <c r="AI4710" s="5"/>
    </row>
    <row r="4711" spans="9:35" x14ac:dyDescent="0.2"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168"/>
      <c r="AF4711" s="167"/>
      <c r="AG4711" s="168"/>
      <c r="AH4711" s="168"/>
      <c r="AI4711" s="5"/>
    </row>
    <row r="4712" spans="9:35" x14ac:dyDescent="0.2"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168"/>
      <c r="AF4712" s="167"/>
      <c r="AG4712" s="168"/>
      <c r="AH4712" s="168"/>
      <c r="AI4712" s="5"/>
    </row>
    <row r="4713" spans="9:35" x14ac:dyDescent="0.2"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168"/>
      <c r="AF4713" s="167"/>
      <c r="AG4713" s="168"/>
      <c r="AH4713" s="168"/>
      <c r="AI4713" s="5"/>
    </row>
    <row r="4714" spans="9:35" x14ac:dyDescent="0.2"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168"/>
      <c r="AF4714" s="167"/>
      <c r="AG4714" s="168"/>
      <c r="AH4714" s="168"/>
      <c r="AI4714" s="5"/>
    </row>
    <row r="4715" spans="9:35" x14ac:dyDescent="0.2"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168"/>
      <c r="AF4715" s="167"/>
      <c r="AG4715" s="168"/>
      <c r="AH4715" s="168"/>
      <c r="AI4715" s="5"/>
    </row>
    <row r="4716" spans="9:35" x14ac:dyDescent="0.2"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168"/>
      <c r="AF4716" s="167"/>
      <c r="AG4716" s="168"/>
      <c r="AH4716" s="168"/>
      <c r="AI4716" s="5"/>
    </row>
    <row r="4717" spans="9:35" x14ac:dyDescent="0.2"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168"/>
      <c r="AF4717" s="167"/>
      <c r="AG4717" s="168"/>
      <c r="AH4717" s="168"/>
      <c r="AI4717" s="5"/>
    </row>
    <row r="4718" spans="9:35" x14ac:dyDescent="0.2"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168"/>
      <c r="AF4718" s="167"/>
      <c r="AG4718" s="168"/>
      <c r="AH4718" s="168"/>
      <c r="AI4718" s="5"/>
    </row>
    <row r="4719" spans="9:35" x14ac:dyDescent="0.2"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168"/>
      <c r="AF4719" s="167"/>
      <c r="AG4719" s="168"/>
      <c r="AH4719" s="168"/>
      <c r="AI4719" s="5"/>
    </row>
    <row r="4720" spans="9:35" x14ac:dyDescent="0.2"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168"/>
      <c r="AF4720" s="167"/>
      <c r="AG4720" s="168"/>
      <c r="AH4720" s="168"/>
      <c r="AI4720" s="5"/>
    </row>
    <row r="4721" spans="9:35" x14ac:dyDescent="0.2"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168"/>
      <c r="AF4721" s="167"/>
      <c r="AG4721" s="168"/>
      <c r="AH4721" s="168"/>
      <c r="AI4721" s="5"/>
    </row>
    <row r="4722" spans="9:35" x14ac:dyDescent="0.2"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168"/>
      <c r="AF4722" s="167"/>
      <c r="AG4722" s="168"/>
      <c r="AH4722" s="168"/>
      <c r="AI4722" s="5"/>
    </row>
    <row r="4723" spans="9:35" x14ac:dyDescent="0.2"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168"/>
      <c r="AF4723" s="167"/>
      <c r="AG4723" s="168"/>
      <c r="AH4723" s="168"/>
      <c r="AI4723" s="5"/>
    </row>
    <row r="4724" spans="9:35" x14ac:dyDescent="0.2"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168"/>
      <c r="AF4724" s="167"/>
      <c r="AG4724" s="168"/>
      <c r="AH4724" s="168"/>
      <c r="AI4724" s="5"/>
    </row>
    <row r="4725" spans="9:35" x14ac:dyDescent="0.2"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168"/>
      <c r="AF4725" s="167"/>
      <c r="AG4725" s="168"/>
      <c r="AH4725" s="168"/>
      <c r="AI4725" s="5"/>
    </row>
    <row r="4726" spans="9:35" x14ac:dyDescent="0.2"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168"/>
      <c r="AF4726" s="167"/>
      <c r="AG4726" s="168"/>
      <c r="AH4726" s="168"/>
      <c r="AI4726" s="5"/>
    </row>
    <row r="4727" spans="9:35" x14ac:dyDescent="0.2"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168"/>
      <c r="AF4727" s="167"/>
      <c r="AG4727" s="168"/>
      <c r="AH4727" s="168"/>
      <c r="AI4727" s="5"/>
    </row>
    <row r="4728" spans="9:35" x14ac:dyDescent="0.2"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168"/>
      <c r="AF4728" s="167"/>
      <c r="AG4728" s="168"/>
      <c r="AH4728" s="168"/>
      <c r="AI4728" s="5"/>
    </row>
    <row r="4729" spans="9:35" x14ac:dyDescent="0.2"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168"/>
      <c r="AF4729" s="167"/>
      <c r="AG4729" s="168"/>
      <c r="AH4729" s="168"/>
      <c r="AI4729" s="5"/>
    </row>
    <row r="4730" spans="9:35" x14ac:dyDescent="0.2"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168"/>
      <c r="AF4730" s="167"/>
      <c r="AG4730" s="168"/>
      <c r="AH4730" s="168"/>
      <c r="AI4730" s="5"/>
    </row>
    <row r="4731" spans="9:35" x14ac:dyDescent="0.2"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168"/>
      <c r="AF4731" s="167"/>
      <c r="AG4731" s="168"/>
      <c r="AH4731" s="168"/>
      <c r="AI4731" s="5"/>
    </row>
    <row r="4732" spans="9:35" x14ac:dyDescent="0.2"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168"/>
      <c r="AF4732" s="167"/>
      <c r="AG4732" s="168"/>
      <c r="AH4732" s="168"/>
      <c r="AI4732" s="5"/>
    </row>
    <row r="4733" spans="9:35" x14ac:dyDescent="0.2"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168"/>
      <c r="AF4733" s="167"/>
      <c r="AG4733" s="168"/>
      <c r="AH4733" s="168"/>
      <c r="AI4733" s="5"/>
    </row>
    <row r="4734" spans="9:35" x14ac:dyDescent="0.2"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168"/>
      <c r="AF4734" s="167"/>
      <c r="AG4734" s="168"/>
      <c r="AH4734" s="168"/>
      <c r="AI4734" s="5"/>
    </row>
    <row r="4735" spans="9:35" x14ac:dyDescent="0.2"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168"/>
      <c r="AF4735" s="167"/>
      <c r="AG4735" s="168"/>
      <c r="AH4735" s="168"/>
      <c r="AI4735" s="5"/>
    </row>
    <row r="4736" spans="9:35" x14ac:dyDescent="0.2"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168"/>
      <c r="AF4736" s="167"/>
      <c r="AG4736" s="168"/>
      <c r="AH4736" s="168"/>
      <c r="AI4736" s="5"/>
    </row>
    <row r="4737" spans="9:35" x14ac:dyDescent="0.2"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168"/>
      <c r="AF4737" s="167"/>
      <c r="AG4737" s="168"/>
      <c r="AH4737" s="168"/>
      <c r="AI4737" s="5"/>
    </row>
    <row r="4738" spans="9:35" x14ac:dyDescent="0.2"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168"/>
      <c r="AF4738" s="167"/>
      <c r="AG4738" s="168"/>
      <c r="AH4738" s="168"/>
      <c r="AI4738" s="5"/>
    </row>
    <row r="4739" spans="9:35" x14ac:dyDescent="0.2"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168"/>
      <c r="AF4739" s="167"/>
      <c r="AG4739" s="168"/>
      <c r="AH4739" s="168"/>
      <c r="AI4739" s="5"/>
    </row>
    <row r="4740" spans="9:35" x14ac:dyDescent="0.2"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168"/>
      <c r="AF4740" s="167"/>
      <c r="AG4740" s="168"/>
      <c r="AH4740" s="168"/>
      <c r="AI4740" s="5"/>
    </row>
    <row r="4741" spans="9:35" x14ac:dyDescent="0.2"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168"/>
      <c r="AF4741" s="167"/>
      <c r="AG4741" s="168"/>
      <c r="AH4741" s="168"/>
      <c r="AI4741" s="5"/>
    </row>
    <row r="4742" spans="9:35" x14ac:dyDescent="0.2"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168"/>
      <c r="AF4742" s="167"/>
      <c r="AG4742" s="168"/>
      <c r="AH4742" s="168"/>
      <c r="AI4742" s="5"/>
    </row>
    <row r="4743" spans="9:35" x14ac:dyDescent="0.2"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168"/>
      <c r="AF4743" s="167"/>
      <c r="AG4743" s="168"/>
      <c r="AH4743" s="168"/>
      <c r="AI4743" s="5"/>
    </row>
    <row r="4744" spans="9:35" x14ac:dyDescent="0.2"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168"/>
      <c r="AF4744" s="167"/>
      <c r="AG4744" s="168"/>
      <c r="AH4744" s="168"/>
      <c r="AI4744" s="5"/>
    </row>
    <row r="4745" spans="9:35" x14ac:dyDescent="0.2"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168"/>
      <c r="AF4745" s="167"/>
      <c r="AG4745" s="168"/>
      <c r="AH4745" s="168"/>
      <c r="AI4745" s="5"/>
    </row>
    <row r="4746" spans="9:35" x14ac:dyDescent="0.2"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168"/>
      <c r="AF4746" s="167"/>
      <c r="AG4746" s="168"/>
      <c r="AH4746" s="168"/>
      <c r="AI4746" s="5"/>
    </row>
    <row r="4747" spans="9:35" x14ac:dyDescent="0.2"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168"/>
      <c r="AF4747" s="167"/>
      <c r="AG4747" s="168"/>
      <c r="AH4747" s="168"/>
      <c r="AI4747" s="5"/>
    </row>
    <row r="4748" spans="9:35" x14ac:dyDescent="0.2"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168"/>
      <c r="AF4748" s="167"/>
      <c r="AG4748" s="168"/>
      <c r="AH4748" s="168"/>
      <c r="AI4748" s="5"/>
    </row>
    <row r="4749" spans="9:35" x14ac:dyDescent="0.2"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168"/>
      <c r="AF4749" s="167"/>
      <c r="AG4749" s="168"/>
      <c r="AH4749" s="168"/>
      <c r="AI4749" s="5"/>
    </row>
    <row r="4750" spans="9:35" x14ac:dyDescent="0.2"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168"/>
      <c r="AF4750" s="167"/>
      <c r="AG4750" s="168"/>
      <c r="AH4750" s="168"/>
      <c r="AI4750" s="5"/>
    </row>
    <row r="4751" spans="9:35" x14ac:dyDescent="0.2"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168"/>
      <c r="AF4751" s="167"/>
      <c r="AG4751" s="168"/>
      <c r="AH4751" s="168"/>
      <c r="AI4751" s="5"/>
    </row>
    <row r="4752" spans="9:35" x14ac:dyDescent="0.2"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168"/>
      <c r="AF4752" s="167"/>
      <c r="AG4752" s="168"/>
      <c r="AH4752" s="168"/>
      <c r="AI4752" s="5"/>
    </row>
    <row r="4753" spans="9:35" x14ac:dyDescent="0.2"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168"/>
      <c r="AF4753" s="167"/>
      <c r="AG4753" s="168"/>
      <c r="AH4753" s="168"/>
      <c r="AI4753" s="5"/>
    </row>
    <row r="4754" spans="9:35" x14ac:dyDescent="0.2"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168"/>
      <c r="AF4754" s="167"/>
      <c r="AG4754" s="168"/>
      <c r="AH4754" s="168"/>
      <c r="AI4754" s="5"/>
    </row>
    <row r="4755" spans="9:35" x14ac:dyDescent="0.2"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168"/>
      <c r="AF4755" s="167"/>
      <c r="AG4755" s="168"/>
      <c r="AH4755" s="168"/>
      <c r="AI4755" s="5"/>
    </row>
    <row r="4756" spans="9:35" x14ac:dyDescent="0.2"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168"/>
      <c r="AF4756" s="167"/>
      <c r="AG4756" s="168"/>
      <c r="AH4756" s="168"/>
      <c r="AI4756" s="5"/>
    </row>
    <row r="4757" spans="9:35" x14ac:dyDescent="0.2"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168"/>
      <c r="AF4757" s="167"/>
      <c r="AG4757" s="168"/>
      <c r="AH4757" s="168"/>
      <c r="AI4757" s="5"/>
    </row>
    <row r="4758" spans="9:35" x14ac:dyDescent="0.2"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168"/>
      <c r="AF4758" s="167"/>
      <c r="AG4758" s="168"/>
      <c r="AH4758" s="168"/>
      <c r="AI4758" s="5"/>
    </row>
    <row r="4759" spans="9:35" x14ac:dyDescent="0.2"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168"/>
      <c r="AF4759" s="167"/>
      <c r="AG4759" s="168"/>
      <c r="AH4759" s="168"/>
      <c r="AI4759" s="5"/>
    </row>
    <row r="4760" spans="9:35" x14ac:dyDescent="0.2"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168"/>
      <c r="AF4760" s="167"/>
      <c r="AG4760" s="168"/>
      <c r="AH4760" s="168"/>
      <c r="AI4760" s="5"/>
    </row>
    <row r="4761" spans="9:35" x14ac:dyDescent="0.2"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168"/>
      <c r="AF4761" s="167"/>
      <c r="AG4761" s="168"/>
      <c r="AH4761" s="168"/>
      <c r="AI4761" s="5"/>
    </row>
    <row r="4762" spans="9:35" x14ac:dyDescent="0.2"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168"/>
      <c r="AF4762" s="167"/>
      <c r="AG4762" s="168"/>
      <c r="AH4762" s="168"/>
      <c r="AI4762" s="5"/>
    </row>
    <row r="4763" spans="9:35" x14ac:dyDescent="0.2"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168"/>
      <c r="AF4763" s="167"/>
      <c r="AG4763" s="168"/>
      <c r="AH4763" s="168"/>
      <c r="AI4763" s="5"/>
    </row>
    <row r="4764" spans="9:35" x14ac:dyDescent="0.2"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168"/>
      <c r="AF4764" s="167"/>
      <c r="AG4764" s="168"/>
      <c r="AH4764" s="168"/>
      <c r="AI4764" s="5"/>
    </row>
    <row r="4765" spans="9:35" x14ac:dyDescent="0.2"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168"/>
      <c r="AF4765" s="167"/>
      <c r="AG4765" s="168"/>
      <c r="AH4765" s="168"/>
      <c r="AI4765" s="5"/>
    </row>
    <row r="4766" spans="9:35" x14ac:dyDescent="0.2"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168"/>
      <c r="AF4766" s="167"/>
      <c r="AG4766" s="168"/>
      <c r="AH4766" s="168"/>
      <c r="AI4766" s="5"/>
    </row>
    <row r="4767" spans="9:35" x14ac:dyDescent="0.2"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168"/>
      <c r="AF4767" s="167"/>
      <c r="AG4767" s="168"/>
      <c r="AH4767" s="168"/>
      <c r="AI4767" s="5"/>
    </row>
    <row r="4768" spans="9:35" x14ac:dyDescent="0.2"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168"/>
      <c r="AF4768" s="167"/>
      <c r="AG4768" s="168"/>
      <c r="AH4768" s="168"/>
      <c r="AI4768" s="5"/>
    </row>
    <row r="4769" spans="9:35" x14ac:dyDescent="0.2"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168"/>
      <c r="AF4769" s="167"/>
      <c r="AG4769" s="168"/>
      <c r="AH4769" s="168"/>
      <c r="AI4769" s="5"/>
    </row>
    <row r="4770" spans="9:35" x14ac:dyDescent="0.2"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168"/>
      <c r="AF4770" s="167"/>
      <c r="AG4770" s="168"/>
      <c r="AH4770" s="168"/>
      <c r="AI4770" s="5"/>
    </row>
    <row r="4771" spans="9:35" x14ac:dyDescent="0.2"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168"/>
      <c r="AF4771" s="167"/>
      <c r="AG4771" s="168"/>
      <c r="AH4771" s="168"/>
      <c r="AI4771" s="5"/>
    </row>
    <row r="4772" spans="9:35" x14ac:dyDescent="0.2"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168"/>
      <c r="AF4772" s="167"/>
      <c r="AG4772" s="168"/>
      <c r="AH4772" s="168"/>
      <c r="AI4772" s="5"/>
    </row>
    <row r="4773" spans="9:35" x14ac:dyDescent="0.2"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168"/>
      <c r="AF4773" s="167"/>
      <c r="AG4773" s="168"/>
      <c r="AH4773" s="168"/>
      <c r="AI4773" s="5"/>
    </row>
    <row r="4774" spans="9:35" x14ac:dyDescent="0.2"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168"/>
      <c r="AF4774" s="167"/>
      <c r="AG4774" s="168"/>
      <c r="AH4774" s="168"/>
      <c r="AI4774" s="5"/>
    </row>
    <row r="4775" spans="9:35" x14ac:dyDescent="0.2"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168"/>
      <c r="AF4775" s="167"/>
      <c r="AG4775" s="168"/>
      <c r="AH4775" s="168"/>
      <c r="AI4775" s="5"/>
    </row>
    <row r="4776" spans="9:35" x14ac:dyDescent="0.2"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168"/>
      <c r="AF4776" s="167"/>
      <c r="AG4776" s="168"/>
      <c r="AH4776" s="168"/>
      <c r="AI4776" s="5"/>
    </row>
    <row r="4777" spans="9:35" x14ac:dyDescent="0.2"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168"/>
      <c r="AF4777" s="167"/>
      <c r="AG4777" s="168"/>
      <c r="AH4777" s="168"/>
      <c r="AI4777" s="5"/>
    </row>
    <row r="4778" spans="9:35" x14ac:dyDescent="0.2"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168"/>
      <c r="AF4778" s="167"/>
      <c r="AG4778" s="168"/>
      <c r="AH4778" s="168"/>
      <c r="AI4778" s="5"/>
    </row>
    <row r="4779" spans="9:35" x14ac:dyDescent="0.2"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168"/>
      <c r="AF4779" s="167"/>
      <c r="AG4779" s="168"/>
      <c r="AH4779" s="168"/>
      <c r="AI4779" s="5"/>
    </row>
    <row r="4780" spans="9:35" x14ac:dyDescent="0.2"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168"/>
      <c r="AF4780" s="167"/>
      <c r="AG4780" s="168"/>
      <c r="AH4780" s="168"/>
      <c r="AI4780" s="5"/>
    </row>
    <row r="4781" spans="9:35" x14ac:dyDescent="0.2"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168"/>
      <c r="AF4781" s="167"/>
      <c r="AG4781" s="168"/>
      <c r="AH4781" s="168"/>
      <c r="AI4781" s="5"/>
    </row>
    <row r="4782" spans="9:35" x14ac:dyDescent="0.2"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168"/>
      <c r="AF4782" s="167"/>
      <c r="AG4782" s="168"/>
      <c r="AH4782" s="168"/>
      <c r="AI4782" s="5"/>
    </row>
    <row r="4783" spans="9:35" x14ac:dyDescent="0.2"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168"/>
      <c r="AF4783" s="167"/>
      <c r="AG4783" s="168"/>
      <c r="AH4783" s="168"/>
      <c r="AI4783" s="5"/>
    </row>
    <row r="4784" spans="9:35" x14ac:dyDescent="0.2"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168"/>
      <c r="AF4784" s="167"/>
      <c r="AG4784" s="168"/>
      <c r="AH4784" s="168"/>
      <c r="AI4784" s="5"/>
    </row>
    <row r="4785" spans="9:35" x14ac:dyDescent="0.2"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168"/>
      <c r="AF4785" s="167"/>
      <c r="AG4785" s="168"/>
      <c r="AH4785" s="168"/>
      <c r="AI4785" s="5"/>
    </row>
    <row r="4786" spans="9:35" x14ac:dyDescent="0.2"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168"/>
      <c r="AF4786" s="167"/>
      <c r="AG4786" s="168"/>
      <c r="AH4786" s="168"/>
      <c r="AI4786" s="5"/>
    </row>
    <row r="4787" spans="9:35" x14ac:dyDescent="0.2"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168"/>
      <c r="AF4787" s="167"/>
      <c r="AG4787" s="168"/>
      <c r="AH4787" s="168"/>
      <c r="AI4787" s="5"/>
    </row>
    <row r="4788" spans="9:35" x14ac:dyDescent="0.2"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168"/>
      <c r="AF4788" s="167"/>
      <c r="AG4788" s="168"/>
      <c r="AH4788" s="168"/>
      <c r="AI4788" s="5"/>
    </row>
    <row r="4789" spans="9:35" x14ac:dyDescent="0.2"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168"/>
      <c r="AF4789" s="167"/>
      <c r="AG4789" s="168"/>
      <c r="AH4789" s="168"/>
      <c r="AI4789" s="5"/>
    </row>
    <row r="4790" spans="9:35" x14ac:dyDescent="0.2"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168"/>
      <c r="AF4790" s="167"/>
      <c r="AG4790" s="168"/>
      <c r="AH4790" s="168"/>
      <c r="AI4790" s="5"/>
    </row>
    <row r="4791" spans="9:35" x14ac:dyDescent="0.2"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168"/>
      <c r="AF4791" s="167"/>
      <c r="AG4791" s="168"/>
      <c r="AH4791" s="168"/>
      <c r="AI4791" s="5"/>
    </row>
    <row r="4792" spans="9:35" x14ac:dyDescent="0.2"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168"/>
      <c r="AF4792" s="167"/>
      <c r="AG4792" s="168"/>
      <c r="AH4792" s="168"/>
      <c r="AI4792" s="5"/>
    </row>
    <row r="4793" spans="9:35" x14ac:dyDescent="0.2"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168"/>
      <c r="AF4793" s="167"/>
      <c r="AG4793" s="168"/>
      <c r="AH4793" s="168"/>
      <c r="AI4793" s="5"/>
    </row>
    <row r="4794" spans="9:35" x14ac:dyDescent="0.2"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168"/>
      <c r="AF4794" s="167"/>
      <c r="AG4794" s="168"/>
      <c r="AH4794" s="168"/>
      <c r="AI4794" s="5"/>
    </row>
    <row r="4795" spans="9:35" x14ac:dyDescent="0.2"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168"/>
      <c r="AF4795" s="167"/>
      <c r="AG4795" s="168"/>
      <c r="AH4795" s="168"/>
      <c r="AI4795" s="5"/>
    </row>
    <row r="4796" spans="9:35" x14ac:dyDescent="0.2"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168"/>
      <c r="AF4796" s="167"/>
      <c r="AG4796" s="168"/>
      <c r="AH4796" s="168"/>
      <c r="AI4796" s="5"/>
    </row>
    <row r="4797" spans="9:35" x14ac:dyDescent="0.2"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168"/>
      <c r="AF4797" s="167"/>
      <c r="AG4797" s="168"/>
      <c r="AH4797" s="168"/>
      <c r="AI4797" s="5"/>
    </row>
    <row r="4798" spans="9:35" x14ac:dyDescent="0.2"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168"/>
      <c r="AF4798" s="167"/>
      <c r="AG4798" s="168"/>
      <c r="AH4798" s="168"/>
      <c r="AI4798" s="5"/>
    </row>
    <row r="4799" spans="9:35" x14ac:dyDescent="0.2"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168"/>
      <c r="AF4799" s="167"/>
      <c r="AG4799" s="168"/>
      <c r="AH4799" s="168"/>
      <c r="AI4799" s="5"/>
    </row>
    <row r="4800" spans="9:35" x14ac:dyDescent="0.2"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168"/>
      <c r="AF4800" s="167"/>
      <c r="AG4800" s="168"/>
      <c r="AH4800" s="168"/>
      <c r="AI4800" s="5"/>
    </row>
    <row r="4801" spans="9:35" x14ac:dyDescent="0.2"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168"/>
      <c r="AF4801" s="167"/>
      <c r="AG4801" s="168"/>
      <c r="AH4801" s="168"/>
      <c r="AI4801" s="5"/>
    </row>
    <row r="4802" spans="9:35" x14ac:dyDescent="0.2"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168"/>
      <c r="AF4802" s="167"/>
      <c r="AG4802" s="168"/>
      <c r="AH4802" s="168"/>
      <c r="AI4802" s="5"/>
    </row>
    <row r="4803" spans="9:35" x14ac:dyDescent="0.2"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168"/>
      <c r="AF4803" s="167"/>
      <c r="AG4803" s="168"/>
      <c r="AH4803" s="168"/>
      <c r="AI4803" s="5"/>
    </row>
    <row r="4804" spans="9:35" x14ac:dyDescent="0.2"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168"/>
      <c r="AF4804" s="167"/>
      <c r="AG4804" s="168"/>
      <c r="AH4804" s="168"/>
      <c r="AI4804" s="5"/>
    </row>
    <row r="4805" spans="9:35" x14ac:dyDescent="0.2"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168"/>
      <c r="AF4805" s="167"/>
      <c r="AG4805" s="168"/>
      <c r="AH4805" s="168"/>
      <c r="AI4805" s="5"/>
    </row>
    <row r="4806" spans="9:35" x14ac:dyDescent="0.2"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168"/>
      <c r="AF4806" s="167"/>
      <c r="AG4806" s="168"/>
      <c r="AH4806" s="168"/>
      <c r="AI4806" s="5"/>
    </row>
    <row r="4807" spans="9:35" x14ac:dyDescent="0.2"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168"/>
      <c r="AF4807" s="167"/>
      <c r="AG4807" s="168"/>
      <c r="AH4807" s="168"/>
      <c r="AI4807" s="5"/>
    </row>
    <row r="4808" spans="9:35" x14ac:dyDescent="0.2"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168"/>
      <c r="AF4808" s="167"/>
      <c r="AG4808" s="168"/>
      <c r="AH4808" s="168"/>
      <c r="AI4808" s="5"/>
    </row>
    <row r="4809" spans="9:35" x14ac:dyDescent="0.2"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168"/>
      <c r="AF4809" s="167"/>
      <c r="AG4809" s="168"/>
      <c r="AH4809" s="168"/>
      <c r="AI4809" s="5"/>
    </row>
    <row r="4810" spans="9:35" x14ac:dyDescent="0.2"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168"/>
      <c r="AF4810" s="167"/>
      <c r="AG4810" s="168"/>
      <c r="AH4810" s="168"/>
      <c r="AI4810" s="5"/>
    </row>
    <row r="4811" spans="9:35" x14ac:dyDescent="0.2"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168"/>
      <c r="AF4811" s="167"/>
      <c r="AG4811" s="168"/>
      <c r="AH4811" s="168"/>
      <c r="AI4811" s="5"/>
    </row>
    <row r="4812" spans="9:35" x14ac:dyDescent="0.2"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168"/>
      <c r="AF4812" s="167"/>
      <c r="AG4812" s="168"/>
      <c r="AH4812" s="168"/>
      <c r="AI4812" s="5"/>
    </row>
    <row r="4813" spans="9:35" x14ac:dyDescent="0.2"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168"/>
      <c r="AF4813" s="167"/>
      <c r="AG4813" s="168"/>
      <c r="AH4813" s="168"/>
      <c r="AI4813" s="5"/>
    </row>
    <row r="4814" spans="9:35" x14ac:dyDescent="0.2"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168"/>
      <c r="AF4814" s="167"/>
      <c r="AG4814" s="168"/>
      <c r="AH4814" s="168"/>
      <c r="AI4814" s="5"/>
    </row>
    <row r="4815" spans="9:35" x14ac:dyDescent="0.2"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168"/>
      <c r="AF4815" s="167"/>
      <c r="AG4815" s="168"/>
      <c r="AH4815" s="168"/>
      <c r="AI4815" s="5"/>
    </row>
    <row r="4816" spans="9:35" x14ac:dyDescent="0.2"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168"/>
      <c r="AF4816" s="167"/>
      <c r="AG4816" s="168"/>
      <c r="AH4816" s="168"/>
      <c r="AI4816" s="5"/>
    </row>
    <row r="4817" spans="9:35" x14ac:dyDescent="0.2"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168"/>
      <c r="AF4817" s="167"/>
      <c r="AG4817" s="168"/>
      <c r="AH4817" s="168"/>
      <c r="AI4817" s="5"/>
    </row>
    <row r="4818" spans="9:35" x14ac:dyDescent="0.2"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168"/>
      <c r="AF4818" s="167"/>
      <c r="AG4818" s="168"/>
      <c r="AH4818" s="168"/>
      <c r="AI4818" s="5"/>
    </row>
    <row r="4819" spans="9:35" x14ac:dyDescent="0.2"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168"/>
      <c r="AF4819" s="167"/>
      <c r="AG4819" s="168"/>
      <c r="AH4819" s="168"/>
      <c r="AI4819" s="5"/>
    </row>
    <row r="4820" spans="9:35" x14ac:dyDescent="0.2"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168"/>
      <c r="AF4820" s="167"/>
      <c r="AG4820" s="168"/>
      <c r="AH4820" s="168"/>
      <c r="AI4820" s="5"/>
    </row>
    <row r="4821" spans="9:35" x14ac:dyDescent="0.2"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168"/>
      <c r="AF4821" s="167"/>
      <c r="AG4821" s="168"/>
      <c r="AH4821" s="168"/>
      <c r="AI4821" s="5"/>
    </row>
    <row r="4822" spans="9:35" x14ac:dyDescent="0.2"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168"/>
      <c r="AF4822" s="167"/>
      <c r="AG4822" s="168"/>
      <c r="AH4822" s="168"/>
      <c r="AI4822" s="5"/>
    </row>
    <row r="4823" spans="9:35" x14ac:dyDescent="0.2"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168"/>
      <c r="AF4823" s="167"/>
      <c r="AG4823" s="168"/>
      <c r="AH4823" s="168"/>
      <c r="AI4823" s="5"/>
    </row>
    <row r="4824" spans="9:35" x14ac:dyDescent="0.2"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168"/>
      <c r="AF4824" s="167"/>
      <c r="AG4824" s="168"/>
      <c r="AH4824" s="168"/>
      <c r="AI4824" s="5"/>
    </row>
    <row r="4825" spans="9:35" x14ac:dyDescent="0.2"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168"/>
      <c r="AF4825" s="167"/>
      <c r="AG4825" s="168"/>
      <c r="AH4825" s="168"/>
      <c r="AI4825" s="5"/>
    </row>
    <row r="4826" spans="9:35" x14ac:dyDescent="0.2"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168"/>
      <c r="AF4826" s="167"/>
      <c r="AG4826" s="168"/>
      <c r="AH4826" s="168"/>
      <c r="AI4826" s="5"/>
    </row>
    <row r="4827" spans="9:35" x14ac:dyDescent="0.2"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168"/>
      <c r="AF4827" s="167"/>
      <c r="AG4827" s="168"/>
      <c r="AH4827" s="168"/>
      <c r="AI4827" s="5"/>
    </row>
    <row r="4828" spans="9:35" x14ac:dyDescent="0.2"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168"/>
      <c r="AF4828" s="167"/>
      <c r="AG4828" s="168"/>
      <c r="AH4828" s="168"/>
      <c r="AI4828" s="5"/>
    </row>
    <row r="4829" spans="9:35" x14ac:dyDescent="0.2"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168"/>
      <c r="AF4829" s="167"/>
      <c r="AG4829" s="168"/>
      <c r="AH4829" s="168"/>
      <c r="AI4829" s="5"/>
    </row>
    <row r="4830" spans="9:35" x14ac:dyDescent="0.2"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168"/>
      <c r="AF4830" s="167"/>
      <c r="AG4830" s="168"/>
      <c r="AH4830" s="168"/>
      <c r="AI4830" s="5"/>
    </row>
    <row r="4831" spans="9:35" x14ac:dyDescent="0.2"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168"/>
      <c r="AF4831" s="167"/>
      <c r="AG4831" s="168"/>
      <c r="AH4831" s="168"/>
      <c r="AI4831" s="5"/>
    </row>
    <row r="4832" spans="9:35" x14ac:dyDescent="0.2"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168"/>
      <c r="AF4832" s="167"/>
      <c r="AG4832" s="168"/>
      <c r="AH4832" s="168"/>
      <c r="AI4832" s="5"/>
    </row>
    <row r="4833" spans="9:35" x14ac:dyDescent="0.2"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168"/>
      <c r="AF4833" s="167"/>
      <c r="AG4833" s="168"/>
      <c r="AH4833" s="168"/>
      <c r="AI4833" s="5"/>
    </row>
    <row r="4834" spans="9:35" x14ac:dyDescent="0.2"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168"/>
      <c r="AF4834" s="167"/>
      <c r="AG4834" s="168"/>
      <c r="AH4834" s="168"/>
      <c r="AI4834" s="5"/>
    </row>
    <row r="4835" spans="9:35" x14ac:dyDescent="0.2"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168"/>
      <c r="AF4835" s="167"/>
      <c r="AG4835" s="168"/>
      <c r="AH4835" s="168"/>
      <c r="AI4835" s="5"/>
    </row>
    <row r="4836" spans="9:35" x14ac:dyDescent="0.2"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168"/>
      <c r="AF4836" s="167"/>
      <c r="AG4836" s="168"/>
      <c r="AH4836" s="168"/>
      <c r="AI4836" s="5"/>
    </row>
    <row r="4837" spans="9:35" x14ac:dyDescent="0.2"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168"/>
      <c r="AF4837" s="167"/>
      <c r="AG4837" s="168"/>
      <c r="AH4837" s="168"/>
      <c r="AI4837" s="5"/>
    </row>
    <row r="4838" spans="9:35" x14ac:dyDescent="0.2"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168"/>
      <c r="AF4838" s="167"/>
      <c r="AG4838" s="168"/>
      <c r="AH4838" s="168"/>
      <c r="AI4838" s="5"/>
    </row>
    <row r="4839" spans="9:35" x14ac:dyDescent="0.2"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168"/>
      <c r="AF4839" s="167"/>
      <c r="AG4839" s="168"/>
      <c r="AH4839" s="168"/>
      <c r="AI4839" s="5"/>
    </row>
    <row r="4840" spans="9:35" x14ac:dyDescent="0.2"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168"/>
      <c r="AF4840" s="167"/>
      <c r="AG4840" s="168"/>
      <c r="AH4840" s="168"/>
      <c r="AI4840" s="5"/>
    </row>
    <row r="4841" spans="9:35" x14ac:dyDescent="0.2"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168"/>
      <c r="AF4841" s="167"/>
      <c r="AG4841" s="168"/>
      <c r="AH4841" s="168"/>
      <c r="AI4841" s="5"/>
    </row>
    <row r="4842" spans="9:35" x14ac:dyDescent="0.2"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168"/>
      <c r="AF4842" s="167"/>
      <c r="AG4842" s="168"/>
      <c r="AH4842" s="168"/>
      <c r="AI4842" s="5"/>
    </row>
    <row r="4843" spans="9:35" x14ac:dyDescent="0.2"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168"/>
      <c r="AF4843" s="167"/>
      <c r="AG4843" s="168"/>
      <c r="AH4843" s="168"/>
      <c r="AI4843" s="5"/>
    </row>
    <row r="4844" spans="9:35" x14ac:dyDescent="0.2"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168"/>
      <c r="AF4844" s="167"/>
      <c r="AG4844" s="168"/>
      <c r="AH4844" s="168"/>
      <c r="AI4844" s="5"/>
    </row>
    <row r="4845" spans="9:35" x14ac:dyDescent="0.2"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168"/>
      <c r="AF4845" s="167"/>
      <c r="AG4845" s="168"/>
      <c r="AH4845" s="168"/>
      <c r="AI4845" s="5"/>
    </row>
    <row r="4846" spans="9:35" x14ac:dyDescent="0.2"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168"/>
      <c r="AF4846" s="167"/>
      <c r="AG4846" s="168"/>
      <c r="AH4846" s="168"/>
      <c r="AI4846" s="5"/>
    </row>
    <row r="4847" spans="9:35" x14ac:dyDescent="0.2"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168"/>
      <c r="AF4847" s="167"/>
      <c r="AG4847" s="168"/>
      <c r="AH4847" s="168"/>
      <c r="AI4847" s="5"/>
    </row>
    <row r="4848" spans="9:35" x14ac:dyDescent="0.2"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168"/>
      <c r="AF4848" s="167"/>
      <c r="AG4848" s="168"/>
      <c r="AH4848" s="168"/>
      <c r="AI4848" s="5"/>
    </row>
    <row r="4849" spans="9:35" x14ac:dyDescent="0.2"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168"/>
      <c r="AF4849" s="167"/>
      <c r="AG4849" s="168"/>
      <c r="AH4849" s="168"/>
      <c r="AI4849" s="5"/>
    </row>
    <row r="4850" spans="9:35" x14ac:dyDescent="0.2"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168"/>
      <c r="AF4850" s="167"/>
      <c r="AG4850" s="168"/>
      <c r="AH4850" s="168"/>
      <c r="AI4850" s="5"/>
    </row>
    <row r="4851" spans="9:35" x14ac:dyDescent="0.2"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168"/>
      <c r="AF4851" s="167"/>
      <c r="AG4851" s="168"/>
      <c r="AH4851" s="168"/>
      <c r="AI4851" s="5"/>
    </row>
    <row r="4852" spans="9:35" x14ac:dyDescent="0.2"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168"/>
      <c r="AF4852" s="167"/>
      <c r="AG4852" s="168"/>
      <c r="AH4852" s="168"/>
      <c r="AI4852" s="5"/>
    </row>
    <row r="4853" spans="9:35" x14ac:dyDescent="0.2"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168"/>
      <c r="AF4853" s="167"/>
      <c r="AG4853" s="168"/>
      <c r="AH4853" s="168"/>
      <c r="AI4853" s="5"/>
    </row>
    <row r="4854" spans="9:35" x14ac:dyDescent="0.2"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168"/>
      <c r="AF4854" s="167"/>
      <c r="AG4854" s="168"/>
      <c r="AH4854" s="168"/>
      <c r="AI4854" s="5"/>
    </row>
    <row r="4855" spans="9:35" x14ac:dyDescent="0.2"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168"/>
      <c r="AF4855" s="167"/>
      <c r="AG4855" s="168"/>
      <c r="AH4855" s="168"/>
      <c r="AI4855" s="5"/>
    </row>
    <row r="4856" spans="9:35" x14ac:dyDescent="0.2"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168"/>
      <c r="AF4856" s="167"/>
      <c r="AG4856" s="168"/>
      <c r="AH4856" s="168"/>
      <c r="AI4856" s="5"/>
    </row>
    <row r="4857" spans="9:35" x14ac:dyDescent="0.2"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168"/>
      <c r="AF4857" s="167"/>
      <c r="AG4857" s="168"/>
      <c r="AH4857" s="168"/>
      <c r="AI4857" s="5"/>
    </row>
    <row r="4858" spans="9:35" x14ac:dyDescent="0.2"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168"/>
      <c r="AF4858" s="167"/>
      <c r="AG4858" s="168"/>
      <c r="AH4858" s="168"/>
      <c r="AI4858" s="5"/>
    </row>
    <row r="4859" spans="9:35" x14ac:dyDescent="0.2"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168"/>
      <c r="AF4859" s="167"/>
      <c r="AG4859" s="168"/>
      <c r="AH4859" s="168"/>
      <c r="AI4859" s="5"/>
    </row>
    <row r="4860" spans="9:35" x14ac:dyDescent="0.2"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168"/>
      <c r="AF4860" s="167"/>
      <c r="AG4860" s="168"/>
      <c r="AH4860" s="168"/>
      <c r="AI4860" s="5"/>
    </row>
    <row r="4861" spans="9:35" x14ac:dyDescent="0.2"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168"/>
      <c r="AF4861" s="167"/>
      <c r="AG4861" s="168"/>
      <c r="AH4861" s="168"/>
      <c r="AI4861" s="5"/>
    </row>
    <row r="4862" spans="9:35" x14ac:dyDescent="0.2"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168"/>
      <c r="AF4862" s="167"/>
      <c r="AG4862" s="168"/>
      <c r="AH4862" s="168"/>
      <c r="AI4862" s="5"/>
    </row>
    <row r="4863" spans="9:35" x14ac:dyDescent="0.2"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168"/>
      <c r="AF4863" s="167"/>
      <c r="AG4863" s="168"/>
      <c r="AH4863" s="168"/>
      <c r="AI4863" s="5"/>
    </row>
    <row r="4864" spans="9:35" x14ac:dyDescent="0.2"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168"/>
      <c r="AF4864" s="167"/>
      <c r="AG4864" s="168"/>
      <c r="AH4864" s="168"/>
      <c r="AI4864" s="5"/>
    </row>
    <row r="4865" spans="9:35" x14ac:dyDescent="0.2"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168"/>
      <c r="AF4865" s="167"/>
      <c r="AG4865" s="168"/>
      <c r="AH4865" s="168"/>
      <c r="AI4865" s="5"/>
    </row>
    <row r="4866" spans="9:35" x14ac:dyDescent="0.2"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168"/>
      <c r="AF4866" s="167"/>
      <c r="AG4866" s="168"/>
      <c r="AH4866" s="168"/>
      <c r="AI4866" s="5"/>
    </row>
    <row r="4867" spans="9:35" x14ac:dyDescent="0.2"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168"/>
      <c r="AF4867" s="167"/>
      <c r="AG4867" s="168"/>
      <c r="AH4867" s="168"/>
      <c r="AI4867" s="5"/>
    </row>
    <row r="4868" spans="9:35" x14ac:dyDescent="0.2"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168"/>
      <c r="AF4868" s="167"/>
      <c r="AG4868" s="168"/>
      <c r="AH4868" s="168"/>
      <c r="AI4868" s="5"/>
    </row>
    <row r="4869" spans="9:35" x14ac:dyDescent="0.2"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168"/>
      <c r="AF4869" s="167"/>
      <c r="AG4869" s="168"/>
      <c r="AH4869" s="168"/>
      <c r="AI4869" s="5"/>
    </row>
    <row r="4870" spans="9:35" x14ac:dyDescent="0.2"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168"/>
      <c r="AF4870" s="167"/>
      <c r="AG4870" s="168"/>
      <c r="AH4870" s="168"/>
      <c r="AI4870" s="5"/>
    </row>
    <row r="4871" spans="9:35" x14ac:dyDescent="0.2"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168"/>
      <c r="AF4871" s="167"/>
      <c r="AG4871" s="168"/>
      <c r="AH4871" s="168"/>
      <c r="AI4871" s="5"/>
    </row>
    <row r="4872" spans="9:35" x14ac:dyDescent="0.2"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168"/>
      <c r="AF4872" s="167"/>
      <c r="AG4872" s="168"/>
      <c r="AH4872" s="168"/>
      <c r="AI4872" s="5"/>
    </row>
    <row r="4873" spans="9:35" x14ac:dyDescent="0.2"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168"/>
      <c r="AF4873" s="167"/>
      <c r="AG4873" s="168"/>
      <c r="AH4873" s="168"/>
      <c r="AI4873" s="5"/>
    </row>
    <row r="4874" spans="9:35" x14ac:dyDescent="0.2"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168"/>
      <c r="AF4874" s="167"/>
      <c r="AG4874" s="168"/>
      <c r="AH4874" s="168"/>
      <c r="AI4874" s="5"/>
    </row>
    <row r="4875" spans="9:35" x14ac:dyDescent="0.2"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168"/>
      <c r="AF4875" s="167"/>
      <c r="AG4875" s="168"/>
      <c r="AH4875" s="168"/>
      <c r="AI4875" s="5"/>
    </row>
    <row r="4876" spans="9:35" x14ac:dyDescent="0.2"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168"/>
      <c r="AF4876" s="167"/>
      <c r="AG4876" s="168"/>
      <c r="AH4876" s="168"/>
      <c r="AI4876" s="5"/>
    </row>
    <row r="4877" spans="9:35" x14ac:dyDescent="0.2"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168"/>
      <c r="AF4877" s="167"/>
      <c r="AG4877" s="168"/>
      <c r="AH4877" s="168"/>
      <c r="AI4877" s="5"/>
    </row>
    <row r="4878" spans="9:35" x14ac:dyDescent="0.2"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168"/>
      <c r="AF4878" s="167"/>
      <c r="AG4878" s="168"/>
      <c r="AH4878" s="168"/>
      <c r="AI4878" s="5"/>
    </row>
    <row r="4879" spans="9:35" x14ac:dyDescent="0.2"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168"/>
      <c r="AF4879" s="167"/>
      <c r="AG4879" s="168"/>
      <c r="AH4879" s="168"/>
      <c r="AI4879" s="5"/>
    </row>
    <row r="4880" spans="9:35" x14ac:dyDescent="0.2"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168"/>
      <c r="AF4880" s="167"/>
      <c r="AG4880" s="168"/>
      <c r="AH4880" s="168"/>
      <c r="AI4880" s="5"/>
    </row>
    <row r="4881" spans="9:35" x14ac:dyDescent="0.2"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168"/>
      <c r="AF4881" s="167"/>
      <c r="AG4881" s="168"/>
      <c r="AH4881" s="168"/>
      <c r="AI4881" s="5"/>
    </row>
    <row r="4882" spans="9:35" x14ac:dyDescent="0.2"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168"/>
      <c r="AF4882" s="167"/>
      <c r="AG4882" s="168"/>
      <c r="AH4882" s="168"/>
      <c r="AI4882" s="5"/>
    </row>
    <row r="4883" spans="9:35" x14ac:dyDescent="0.2"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168"/>
      <c r="AF4883" s="167"/>
      <c r="AG4883" s="168"/>
      <c r="AH4883" s="168"/>
      <c r="AI4883" s="5"/>
    </row>
    <row r="4884" spans="9:35" x14ac:dyDescent="0.2"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168"/>
      <c r="AF4884" s="167"/>
      <c r="AG4884" s="168"/>
      <c r="AH4884" s="168"/>
      <c r="AI4884" s="5"/>
    </row>
    <row r="4885" spans="9:35" x14ac:dyDescent="0.2"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168"/>
      <c r="AF4885" s="167"/>
      <c r="AG4885" s="168"/>
      <c r="AH4885" s="168"/>
      <c r="AI4885" s="5"/>
    </row>
    <row r="4886" spans="9:35" x14ac:dyDescent="0.2"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168"/>
      <c r="AF4886" s="167"/>
      <c r="AG4886" s="168"/>
      <c r="AH4886" s="168"/>
      <c r="AI4886" s="5"/>
    </row>
    <row r="4887" spans="9:35" x14ac:dyDescent="0.2"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168"/>
      <c r="AF4887" s="167"/>
      <c r="AG4887" s="168"/>
      <c r="AH4887" s="168"/>
      <c r="AI4887" s="5"/>
    </row>
    <row r="4888" spans="9:35" x14ac:dyDescent="0.2"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168"/>
      <c r="AF4888" s="167"/>
      <c r="AG4888" s="168"/>
      <c r="AH4888" s="168"/>
      <c r="AI4888" s="5"/>
    </row>
    <row r="4889" spans="9:35" x14ac:dyDescent="0.2"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168"/>
      <c r="AF4889" s="167"/>
      <c r="AG4889" s="168"/>
      <c r="AH4889" s="168"/>
      <c r="AI4889" s="5"/>
    </row>
    <row r="4890" spans="9:35" x14ac:dyDescent="0.2"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168"/>
      <c r="AF4890" s="167"/>
      <c r="AG4890" s="168"/>
      <c r="AH4890" s="168"/>
      <c r="AI4890" s="5"/>
    </row>
    <row r="4891" spans="9:35" x14ac:dyDescent="0.2"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168"/>
      <c r="AF4891" s="167"/>
      <c r="AG4891" s="168"/>
      <c r="AH4891" s="168"/>
      <c r="AI4891" s="5"/>
    </row>
    <row r="4892" spans="9:35" x14ac:dyDescent="0.2"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168"/>
      <c r="AF4892" s="167"/>
      <c r="AG4892" s="168"/>
      <c r="AH4892" s="168"/>
      <c r="AI4892" s="5"/>
    </row>
    <row r="4893" spans="9:35" x14ac:dyDescent="0.2"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168"/>
      <c r="AF4893" s="167"/>
      <c r="AG4893" s="168"/>
      <c r="AH4893" s="168"/>
      <c r="AI4893" s="5"/>
    </row>
    <row r="4894" spans="9:35" x14ac:dyDescent="0.2"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168"/>
      <c r="AF4894" s="167"/>
      <c r="AG4894" s="168"/>
      <c r="AH4894" s="168"/>
      <c r="AI4894" s="5"/>
    </row>
    <row r="4895" spans="9:35" x14ac:dyDescent="0.2"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168"/>
      <c r="AF4895" s="167"/>
      <c r="AG4895" s="168"/>
      <c r="AH4895" s="168"/>
      <c r="AI4895" s="5"/>
    </row>
    <row r="4896" spans="9:35" x14ac:dyDescent="0.2"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168"/>
      <c r="AF4896" s="167"/>
      <c r="AG4896" s="168"/>
      <c r="AH4896" s="168"/>
      <c r="AI4896" s="5"/>
    </row>
    <row r="4897" spans="9:35" x14ac:dyDescent="0.2"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168"/>
      <c r="AF4897" s="167"/>
      <c r="AG4897" s="168"/>
      <c r="AH4897" s="168"/>
      <c r="AI4897" s="5"/>
    </row>
    <row r="4898" spans="9:35" x14ac:dyDescent="0.2"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168"/>
      <c r="AF4898" s="167"/>
      <c r="AG4898" s="168"/>
      <c r="AH4898" s="168"/>
      <c r="AI4898" s="5"/>
    </row>
    <row r="4899" spans="9:35" x14ac:dyDescent="0.2"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168"/>
      <c r="AF4899" s="167"/>
      <c r="AG4899" s="168"/>
      <c r="AH4899" s="168"/>
      <c r="AI4899" s="5"/>
    </row>
    <row r="4900" spans="9:35" x14ac:dyDescent="0.2"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168"/>
      <c r="AF4900" s="167"/>
      <c r="AG4900" s="168"/>
      <c r="AH4900" s="168"/>
      <c r="AI4900" s="5"/>
    </row>
    <row r="4901" spans="9:35" x14ac:dyDescent="0.2"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168"/>
      <c r="AF4901" s="167"/>
      <c r="AG4901" s="168"/>
      <c r="AH4901" s="168"/>
      <c r="AI4901" s="5"/>
    </row>
    <row r="4902" spans="9:35" x14ac:dyDescent="0.2"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168"/>
      <c r="AF4902" s="167"/>
      <c r="AG4902" s="168"/>
      <c r="AH4902" s="168"/>
      <c r="AI4902" s="5"/>
    </row>
    <row r="4903" spans="9:35" x14ac:dyDescent="0.2"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168"/>
      <c r="AF4903" s="167"/>
      <c r="AG4903" s="168"/>
      <c r="AH4903" s="168"/>
      <c r="AI4903" s="5"/>
    </row>
    <row r="4904" spans="9:35" x14ac:dyDescent="0.2"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168"/>
      <c r="AF4904" s="167"/>
      <c r="AG4904" s="168"/>
      <c r="AH4904" s="168"/>
      <c r="AI4904" s="5"/>
    </row>
    <row r="4905" spans="9:35" x14ac:dyDescent="0.2"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168"/>
      <c r="AF4905" s="167"/>
      <c r="AG4905" s="168"/>
      <c r="AH4905" s="168"/>
      <c r="AI4905" s="5"/>
    </row>
    <row r="4906" spans="9:35" x14ac:dyDescent="0.2"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168"/>
      <c r="AF4906" s="167"/>
      <c r="AG4906" s="168"/>
      <c r="AH4906" s="168"/>
      <c r="AI4906" s="5"/>
    </row>
    <row r="4907" spans="9:35" x14ac:dyDescent="0.2"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168"/>
      <c r="AF4907" s="167"/>
      <c r="AG4907" s="168"/>
      <c r="AH4907" s="168"/>
      <c r="AI4907" s="5"/>
    </row>
    <row r="4908" spans="9:35" x14ac:dyDescent="0.2"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168"/>
      <c r="AF4908" s="167"/>
      <c r="AG4908" s="168"/>
      <c r="AH4908" s="168"/>
      <c r="AI4908" s="5"/>
    </row>
    <row r="4909" spans="9:35" x14ac:dyDescent="0.2"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168"/>
      <c r="AF4909" s="167"/>
      <c r="AG4909" s="168"/>
      <c r="AH4909" s="168"/>
      <c r="AI4909" s="5"/>
    </row>
    <row r="4910" spans="9:35" x14ac:dyDescent="0.2"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168"/>
      <c r="AF4910" s="167"/>
      <c r="AG4910" s="168"/>
      <c r="AH4910" s="168"/>
      <c r="AI4910" s="5"/>
    </row>
    <row r="4911" spans="9:35" x14ac:dyDescent="0.2"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168"/>
      <c r="AF4911" s="167"/>
      <c r="AG4911" s="168"/>
      <c r="AH4911" s="168"/>
      <c r="AI4911" s="5"/>
    </row>
    <row r="4912" spans="9:35" x14ac:dyDescent="0.2"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168"/>
      <c r="AF4912" s="167"/>
      <c r="AG4912" s="168"/>
      <c r="AH4912" s="168"/>
      <c r="AI4912" s="5"/>
    </row>
    <row r="4913" spans="9:35" x14ac:dyDescent="0.2"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168"/>
      <c r="AF4913" s="167"/>
      <c r="AG4913" s="168"/>
      <c r="AH4913" s="168"/>
      <c r="AI4913" s="5"/>
    </row>
    <row r="4914" spans="9:35" x14ac:dyDescent="0.2"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168"/>
      <c r="AF4914" s="167"/>
      <c r="AG4914" s="168"/>
      <c r="AH4914" s="168"/>
      <c r="AI4914" s="5"/>
    </row>
    <row r="4915" spans="9:35" x14ac:dyDescent="0.2"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168"/>
      <c r="AF4915" s="167"/>
      <c r="AG4915" s="168"/>
      <c r="AH4915" s="168"/>
      <c r="AI4915" s="5"/>
    </row>
    <row r="4916" spans="9:35" x14ac:dyDescent="0.2"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168"/>
      <c r="AF4916" s="167"/>
      <c r="AG4916" s="168"/>
      <c r="AH4916" s="168"/>
      <c r="AI4916" s="5"/>
    </row>
    <row r="4917" spans="9:35" x14ac:dyDescent="0.2"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168"/>
      <c r="AF4917" s="167"/>
      <c r="AG4917" s="168"/>
      <c r="AH4917" s="168"/>
      <c r="AI4917" s="5"/>
    </row>
    <row r="4918" spans="9:35" x14ac:dyDescent="0.2"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168"/>
      <c r="AF4918" s="167"/>
      <c r="AG4918" s="168"/>
      <c r="AH4918" s="168"/>
      <c r="AI4918" s="5"/>
    </row>
    <row r="4919" spans="9:35" x14ac:dyDescent="0.2"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168"/>
      <c r="AF4919" s="167"/>
      <c r="AG4919" s="168"/>
      <c r="AH4919" s="168"/>
      <c r="AI4919" s="5"/>
    </row>
    <row r="4920" spans="9:35" x14ac:dyDescent="0.2"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168"/>
      <c r="AF4920" s="167"/>
      <c r="AG4920" s="168"/>
      <c r="AH4920" s="168"/>
      <c r="AI4920" s="5"/>
    </row>
    <row r="4921" spans="9:35" x14ac:dyDescent="0.2"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168"/>
      <c r="AF4921" s="167"/>
      <c r="AG4921" s="168"/>
      <c r="AH4921" s="168"/>
      <c r="AI4921" s="5"/>
    </row>
    <row r="4922" spans="9:35" x14ac:dyDescent="0.2"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168"/>
      <c r="AF4922" s="167"/>
      <c r="AG4922" s="168"/>
      <c r="AH4922" s="168"/>
      <c r="AI4922" s="5"/>
    </row>
    <row r="4923" spans="9:35" x14ac:dyDescent="0.2"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168"/>
      <c r="AF4923" s="167"/>
      <c r="AG4923" s="168"/>
      <c r="AH4923" s="168"/>
      <c r="AI4923" s="5"/>
    </row>
    <row r="4924" spans="9:35" x14ac:dyDescent="0.2"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168"/>
      <c r="AF4924" s="167"/>
      <c r="AG4924" s="168"/>
      <c r="AH4924" s="168"/>
      <c r="AI4924" s="5"/>
    </row>
    <row r="4925" spans="9:35" x14ac:dyDescent="0.2"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168"/>
      <c r="AF4925" s="167"/>
      <c r="AG4925" s="168"/>
      <c r="AH4925" s="168"/>
      <c r="AI4925" s="5"/>
    </row>
    <row r="4926" spans="9:35" x14ac:dyDescent="0.2"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168"/>
      <c r="AF4926" s="167"/>
      <c r="AG4926" s="168"/>
      <c r="AH4926" s="168"/>
      <c r="AI4926" s="5"/>
    </row>
    <row r="4927" spans="9:35" x14ac:dyDescent="0.2"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168"/>
      <c r="AF4927" s="167"/>
      <c r="AG4927" s="168"/>
      <c r="AH4927" s="168"/>
      <c r="AI4927" s="5"/>
    </row>
    <row r="4928" spans="9:35" x14ac:dyDescent="0.2"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168"/>
      <c r="AF4928" s="167"/>
      <c r="AG4928" s="168"/>
      <c r="AH4928" s="168"/>
      <c r="AI4928" s="5"/>
    </row>
    <row r="4929" spans="9:35" x14ac:dyDescent="0.2"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168"/>
      <c r="AF4929" s="167"/>
      <c r="AG4929" s="168"/>
      <c r="AH4929" s="168"/>
      <c r="AI4929" s="5"/>
    </row>
    <row r="4930" spans="9:35" x14ac:dyDescent="0.2"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168"/>
      <c r="AF4930" s="167"/>
      <c r="AG4930" s="168"/>
      <c r="AH4930" s="168"/>
      <c r="AI4930" s="5"/>
    </row>
    <row r="4931" spans="9:35" x14ac:dyDescent="0.2"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168"/>
      <c r="AF4931" s="167"/>
      <c r="AG4931" s="168"/>
      <c r="AH4931" s="168"/>
      <c r="AI4931" s="5"/>
    </row>
    <row r="4932" spans="9:35" x14ac:dyDescent="0.2"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168"/>
      <c r="AF4932" s="167"/>
      <c r="AG4932" s="168"/>
      <c r="AH4932" s="168"/>
      <c r="AI4932" s="5"/>
    </row>
    <row r="4933" spans="9:35" x14ac:dyDescent="0.2"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168"/>
      <c r="AF4933" s="167"/>
      <c r="AG4933" s="168"/>
      <c r="AH4933" s="168"/>
      <c r="AI4933" s="5"/>
    </row>
    <row r="4934" spans="9:35" x14ac:dyDescent="0.2"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168"/>
      <c r="AF4934" s="167"/>
      <c r="AG4934" s="168"/>
      <c r="AH4934" s="168"/>
      <c r="AI4934" s="5"/>
    </row>
    <row r="4935" spans="9:35" x14ac:dyDescent="0.2"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168"/>
      <c r="AF4935" s="167"/>
      <c r="AG4935" s="168"/>
      <c r="AH4935" s="168"/>
      <c r="AI4935" s="5"/>
    </row>
    <row r="4936" spans="9:35" x14ac:dyDescent="0.2"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168"/>
      <c r="AF4936" s="167"/>
      <c r="AG4936" s="168"/>
      <c r="AH4936" s="168"/>
      <c r="AI4936" s="5"/>
    </row>
    <row r="4937" spans="9:35" x14ac:dyDescent="0.2"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168"/>
      <c r="AF4937" s="167"/>
      <c r="AG4937" s="168"/>
      <c r="AH4937" s="168"/>
      <c r="AI4937" s="5"/>
    </row>
    <row r="4938" spans="9:35" x14ac:dyDescent="0.2"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168"/>
      <c r="AF4938" s="167"/>
      <c r="AG4938" s="168"/>
      <c r="AH4938" s="168"/>
      <c r="AI4938" s="5"/>
    </row>
    <row r="4939" spans="9:35" x14ac:dyDescent="0.2"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168"/>
      <c r="AF4939" s="167"/>
      <c r="AG4939" s="168"/>
      <c r="AH4939" s="168"/>
      <c r="AI4939" s="5"/>
    </row>
    <row r="4940" spans="9:35" x14ac:dyDescent="0.2"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168"/>
      <c r="AF4940" s="167"/>
      <c r="AG4940" s="168"/>
      <c r="AH4940" s="168"/>
      <c r="AI4940" s="5"/>
    </row>
    <row r="4941" spans="9:35" x14ac:dyDescent="0.2"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168"/>
      <c r="AF4941" s="167"/>
      <c r="AG4941" s="168"/>
      <c r="AH4941" s="168"/>
      <c r="AI4941" s="5"/>
    </row>
    <row r="4942" spans="9:35" x14ac:dyDescent="0.2"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168"/>
      <c r="AF4942" s="167"/>
      <c r="AG4942" s="168"/>
      <c r="AH4942" s="168"/>
      <c r="AI4942" s="5"/>
    </row>
    <row r="4943" spans="9:35" x14ac:dyDescent="0.2"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168"/>
      <c r="AF4943" s="167"/>
      <c r="AG4943" s="168"/>
      <c r="AH4943" s="168"/>
      <c r="AI4943" s="5"/>
    </row>
    <row r="4944" spans="9:35" x14ac:dyDescent="0.2"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168"/>
      <c r="AF4944" s="167"/>
      <c r="AG4944" s="168"/>
      <c r="AH4944" s="168"/>
      <c r="AI4944" s="5"/>
    </row>
    <row r="4945" spans="9:35" x14ac:dyDescent="0.2"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168"/>
      <c r="AF4945" s="167"/>
      <c r="AG4945" s="168"/>
      <c r="AH4945" s="168"/>
      <c r="AI4945" s="5"/>
    </row>
    <row r="4946" spans="9:35" x14ac:dyDescent="0.2"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168"/>
      <c r="AF4946" s="167"/>
      <c r="AG4946" s="168"/>
      <c r="AH4946" s="168"/>
      <c r="AI4946" s="5"/>
    </row>
    <row r="4947" spans="9:35" x14ac:dyDescent="0.2"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168"/>
      <c r="AF4947" s="167"/>
      <c r="AG4947" s="168"/>
      <c r="AH4947" s="168"/>
      <c r="AI4947" s="5"/>
    </row>
    <row r="4948" spans="9:35" x14ac:dyDescent="0.2"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168"/>
      <c r="AF4948" s="167"/>
      <c r="AG4948" s="168"/>
      <c r="AH4948" s="168"/>
      <c r="AI4948" s="5"/>
    </row>
    <row r="4949" spans="9:35" x14ac:dyDescent="0.2"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168"/>
      <c r="AF4949" s="167"/>
      <c r="AG4949" s="168"/>
      <c r="AH4949" s="168"/>
      <c r="AI4949" s="5"/>
    </row>
    <row r="4950" spans="9:35" x14ac:dyDescent="0.2"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168"/>
      <c r="AF4950" s="167"/>
      <c r="AG4950" s="168"/>
      <c r="AH4950" s="168"/>
      <c r="AI4950" s="5"/>
    </row>
    <row r="4951" spans="9:35" x14ac:dyDescent="0.2"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168"/>
      <c r="AF4951" s="167"/>
      <c r="AG4951" s="168"/>
      <c r="AH4951" s="168"/>
      <c r="AI4951" s="5"/>
    </row>
    <row r="4952" spans="9:35" x14ac:dyDescent="0.2"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168"/>
      <c r="AF4952" s="167"/>
      <c r="AG4952" s="168"/>
      <c r="AH4952" s="168"/>
      <c r="AI4952" s="5"/>
    </row>
    <row r="4953" spans="9:35" x14ac:dyDescent="0.2"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168"/>
      <c r="AF4953" s="167"/>
      <c r="AG4953" s="168"/>
      <c r="AH4953" s="168"/>
      <c r="AI4953" s="5"/>
    </row>
    <row r="4954" spans="9:35" x14ac:dyDescent="0.2"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168"/>
      <c r="AF4954" s="167"/>
      <c r="AG4954" s="168"/>
      <c r="AH4954" s="168"/>
      <c r="AI4954" s="5"/>
    </row>
    <row r="4955" spans="9:35" x14ac:dyDescent="0.2"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168"/>
      <c r="AF4955" s="167"/>
      <c r="AG4955" s="168"/>
      <c r="AH4955" s="168"/>
      <c r="AI4955" s="5"/>
    </row>
    <row r="4956" spans="9:35" x14ac:dyDescent="0.2"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168"/>
      <c r="AF4956" s="167"/>
      <c r="AG4956" s="168"/>
      <c r="AH4956" s="168"/>
      <c r="AI4956" s="5"/>
    </row>
    <row r="4957" spans="9:35" x14ac:dyDescent="0.2"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168"/>
      <c r="AF4957" s="167"/>
      <c r="AG4957" s="168"/>
      <c r="AH4957" s="168"/>
      <c r="AI4957" s="5"/>
    </row>
    <row r="4958" spans="9:35" x14ac:dyDescent="0.2"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168"/>
      <c r="AF4958" s="167"/>
      <c r="AG4958" s="168"/>
      <c r="AH4958" s="168"/>
      <c r="AI4958" s="5"/>
    </row>
    <row r="4959" spans="9:35" x14ac:dyDescent="0.2"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168"/>
      <c r="AF4959" s="167"/>
      <c r="AG4959" s="168"/>
      <c r="AH4959" s="168"/>
      <c r="AI4959" s="5"/>
    </row>
    <row r="4960" spans="9:35" x14ac:dyDescent="0.2"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168"/>
      <c r="AF4960" s="167"/>
      <c r="AG4960" s="168"/>
      <c r="AH4960" s="168"/>
      <c r="AI4960" s="5"/>
    </row>
    <row r="4961" spans="9:35" x14ac:dyDescent="0.2"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168"/>
      <c r="AF4961" s="167"/>
      <c r="AG4961" s="168"/>
      <c r="AH4961" s="168"/>
      <c r="AI4961" s="5"/>
    </row>
    <row r="4962" spans="9:35" x14ac:dyDescent="0.2"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168"/>
      <c r="AF4962" s="167"/>
      <c r="AG4962" s="168"/>
      <c r="AH4962" s="168"/>
      <c r="AI4962" s="5"/>
    </row>
    <row r="4963" spans="9:35" x14ac:dyDescent="0.2"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168"/>
      <c r="AF4963" s="167"/>
      <c r="AG4963" s="168"/>
      <c r="AH4963" s="168"/>
      <c r="AI4963" s="5"/>
    </row>
    <row r="4964" spans="9:35" x14ac:dyDescent="0.2"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168"/>
      <c r="AF4964" s="167"/>
      <c r="AG4964" s="168"/>
      <c r="AH4964" s="168"/>
      <c r="AI4964" s="5"/>
    </row>
    <row r="4965" spans="9:35" x14ac:dyDescent="0.2"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168"/>
      <c r="AF4965" s="167"/>
      <c r="AG4965" s="168"/>
      <c r="AH4965" s="168"/>
      <c r="AI4965" s="5"/>
    </row>
    <row r="4966" spans="9:35" x14ac:dyDescent="0.2"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168"/>
      <c r="AF4966" s="167"/>
      <c r="AG4966" s="168"/>
      <c r="AH4966" s="168"/>
      <c r="AI4966" s="5"/>
    </row>
    <row r="4967" spans="9:35" x14ac:dyDescent="0.2"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168"/>
      <c r="AF4967" s="167"/>
      <c r="AG4967" s="168"/>
      <c r="AH4967" s="168"/>
      <c r="AI4967" s="5"/>
    </row>
    <row r="4968" spans="9:35" x14ac:dyDescent="0.2"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168"/>
      <c r="AF4968" s="167"/>
      <c r="AG4968" s="168"/>
      <c r="AH4968" s="168"/>
      <c r="AI4968" s="5"/>
    </row>
    <row r="4969" spans="9:35" x14ac:dyDescent="0.2"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168"/>
      <c r="AF4969" s="167"/>
      <c r="AG4969" s="168"/>
      <c r="AH4969" s="168"/>
      <c r="AI4969" s="5"/>
    </row>
    <row r="4970" spans="9:35" x14ac:dyDescent="0.2"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168"/>
      <c r="AF4970" s="167"/>
      <c r="AG4970" s="168"/>
      <c r="AH4970" s="168"/>
      <c r="AI4970" s="5"/>
    </row>
    <row r="4971" spans="9:35" x14ac:dyDescent="0.2"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168"/>
      <c r="AF4971" s="167"/>
      <c r="AG4971" s="168"/>
      <c r="AH4971" s="168"/>
      <c r="AI4971" s="5"/>
    </row>
    <row r="4972" spans="9:35" x14ac:dyDescent="0.2"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168"/>
      <c r="AF4972" s="167"/>
      <c r="AG4972" s="168"/>
      <c r="AH4972" s="168"/>
      <c r="AI4972" s="5"/>
    </row>
    <row r="4973" spans="9:35" x14ac:dyDescent="0.2"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168"/>
      <c r="AF4973" s="167"/>
      <c r="AG4973" s="168"/>
      <c r="AH4973" s="168"/>
      <c r="AI4973" s="5"/>
    </row>
    <row r="4974" spans="9:35" x14ac:dyDescent="0.2"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168"/>
      <c r="AF4974" s="167"/>
      <c r="AG4974" s="168"/>
      <c r="AH4974" s="168"/>
      <c r="AI4974" s="5"/>
    </row>
    <row r="4975" spans="9:35" x14ac:dyDescent="0.2"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168"/>
      <c r="AF4975" s="167"/>
      <c r="AG4975" s="168"/>
      <c r="AH4975" s="168"/>
      <c r="AI4975" s="5"/>
    </row>
    <row r="4976" spans="9:35" x14ac:dyDescent="0.2"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168"/>
      <c r="AF4976" s="167"/>
      <c r="AG4976" s="168"/>
      <c r="AH4976" s="168"/>
      <c r="AI4976" s="5"/>
    </row>
    <row r="4977" spans="9:35" x14ac:dyDescent="0.2"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168"/>
      <c r="AF4977" s="167"/>
      <c r="AG4977" s="168"/>
      <c r="AH4977" s="168"/>
      <c r="AI4977" s="5"/>
    </row>
    <row r="4978" spans="9:35" x14ac:dyDescent="0.2"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168"/>
      <c r="AF4978" s="167"/>
      <c r="AG4978" s="168"/>
      <c r="AH4978" s="168"/>
      <c r="AI4978" s="5"/>
    </row>
    <row r="4979" spans="9:35" x14ac:dyDescent="0.2"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168"/>
      <c r="AF4979" s="167"/>
      <c r="AG4979" s="168"/>
      <c r="AH4979" s="168"/>
      <c r="AI4979" s="5"/>
    </row>
    <row r="4980" spans="9:35" x14ac:dyDescent="0.2"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168"/>
      <c r="AF4980" s="167"/>
      <c r="AG4980" s="168"/>
      <c r="AH4980" s="168"/>
      <c r="AI4980" s="5"/>
    </row>
    <row r="4981" spans="9:35" x14ac:dyDescent="0.2"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168"/>
      <c r="AF4981" s="167"/>
      <c r="AG4981" s="168"/>
      <c r="AH4981" s="168"/>
      <c r="AI4981" s="5"/>
    </row>
    <row r="4982" spans="9:35" x14ac:dyDescent="0.2"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168"/>
      <c r="AF4982" s="167"/>
      <c r="AG4982" s="168"/>
      <c r="AH4982" s="168"/>
      <c r="AI4982" s="5"/>
    </row>
    <row r="4983" spans="9:35" x14ac:dyDescent="0.2"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168"/>
      <c r="AF4983" s="167"/>
      <c r="AG4983" s="168"/>
      <c r="AH4983" s="168"/>
      <c r="AI4983" s="5"/>
    </row>
    <row r="4984" spans="9:35" x14ac:dyDescent="0.2"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168"/>
      <c r="AF4984" s="167"/>
      <c r="AG4984" s="168"/>
      <c r="AH4984" s="168"/>
      <c r="AI4984" s="5"/>
    </row>
    <row r="4985" spans="9:35" x14ac:dyDescent="0.2"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168"/>
      <c r="AF4985" s="167"/>
      <c r="AG4985" s="168"/>
      <c r="AH4985" s="168"/>
      <c r="AI4985" s="5"/>
    </row>
    <row r="4986" spans="9:35" x14ac:dyDescent="0.2"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168"/>
      <c r="AF4986" s="167"/>
      <c r="AG4986" s="168"/>
      <c r="AH4986" s="168"/>
      <c r="AI4986" s="5"/>
    </row>
    <row r="4987" spans="9:35" x14ac:dyDescent="0.2"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168"/>
      <c r="AF4987" s="167"/>
      <c r="AG4987" s="168"/>
      <c r="AH4987" s="168"/>
      <c r="AI4987" s="5"/>
    </row>
    <row r="4988" spans="9:35" x14ac:dyDescent="0.2"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168"/>
      <c r="AF4988" s="167"/>
      <c r="AG4988" s="168"/>
      <c r="AH4988" s="168"/>
      <c r="AI4988" s="5"/>
    </row>
    <row r="4989" spans="9:35" x14ac:dyDescent="0.2"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168"/>
      <c r="AF4989" s="167"/>
      <c r="AG4989" s="168"/>
      <c r="AH4989" s="168"/>
      <c r="AI4989" s="5"/>
    </row>
    <row r="4990" spans="9:35" x14ac:dyDescent="0.2"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168"/>
      <c r="AF4990" s="167"/>
      <c r="AG4990" s="168"/>
      <c r="AH4990" s="168"/>
      <c r="AI4990" s="5"/>
    </row>
    <row r="4991" spans="9:35" x14ac:dyDescent="0.2"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168"/>
      <c r="AF4991" s="167"/>
      <c r="AG4991" s="168"/>
      <c r="AH4991" s="168"/>
      <c r="AI4991" s="5"/>
    </row>
    <row r="4992" spans="9:35" x14ac:dyDescent="0.2"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168"/>
      <c r="AF4992" s="167"/>
      <c r="AG4992" s="168"/>
      <c r="AH4992" s="168"/>
      <c r="AI4992" s="5"/>
    </row>
    <row r="4993" spans="9:35" x14ac:dyDescent="0.2"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168"/>
      <c r="AF4993" s="167"/>
      <c r="AG4993" s="168"/>
      <c r="AH4993" s="168"/>
      <c r="AI4993" s="5"/>
    </row>
    <row r="4994" spans="9:35" x14ac:dyDescent="0.2"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168"/>
      <c r="AF4994" s="167"/>
      <c r="AG4994" s="168"/>
      <c r="AH4994" s="168"/>
      <c r="AI4994" s="5"/>
    </row>
    <row r="4995" spans="9:35" x14ac:dyDescent="0.2"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168"/>
      <c r="AF4995" s="167"/>
      <c r="AG4995" s="168"/>
      <c r="AH4995" s="168"/>
      <c r="AI4995" s="5"/>
    </row>
    <row r="4996" spans="9:35" x14ac:dyDescent="0.2"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168"/>
      <c r="AF4996" s="167"/>
      <c r="AG4996" s="168"/>
      <c r="AH4996" s="168"/>
      <c r="AI4996" s="5"/>
    </row>
    <row r="4997" spans="9:35" x14ac:dyDescent="0.2"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168"/>
      <c r="AF4997" s="167"/>
      <c r="AG4997" s="168"/>
      <c r="AH4997" s="168"/>
      <c r="AI4997" s="5"/>
    </row>
    <row r="4998" spans="9:35" x14ac:dyDescent="0.2"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168"/>
      <c r="AF4998" s="167"/>
      <c r="AG4998" s="168"/>
      <c r="AH4998" s="168"/>
      <c r="AI4998" s="5"/>
    </row>
    <row r="4999" spans="9:35" x14ac:dyDescent="0.2"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168"/>
      <c r="AF4999" s="167"/>
      <c r="AG4999" s="168"/>
      <c r="AH4999" s="168"/>
      <c r="AI4999" s="5"/>
    </row>
    <row r="5000" spans="9:35" x14ac:dyDescent="0.2"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168"/>
      <c r="AF5000" s="167"/>
      <c r="AG5000" s="168"/>
      <c r="AH5000" s="168"/>
      <c r="AI5000" s="5"/>
    </row>
    <row r="5001" spans="9:35" x14ac:dyDescent="0.2"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168"/>
      <c r="AF5001" s="167"/>
      <c r="AG5001" s="168"/>
      <c r="AH5001" s="168"/>
      <c r="AI5001" s="5"/>
    </row>
    <row r="5002" spans="9:35" x14ac:dyDescent="0.2"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168"/>
      <c r="AF5002" s="167"/>
      <c r="AG5002" s="168"/>
      <c r="AH5002" s="168"/>
      <c r="AI5002" s="5"/>
    </row>
    <row r="5003" spans="9:35" x14ac:dyDescent="0.2"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168"/>
      <c r="AF5003" s="167"/>
      <c r="AG5003" s="168"/>
      <c r="AH5003" s="168"/>
      <c r="AI5003" s="5"/>
    </row>
    <row r="5004" spans="9:35" x14ac:dyDescent="0.2"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168"/>
      <c r="AF5004" s="167"/>
      <c r="AG5004" s="168"/>
      <c r="AH5004" s="168"/>
      <c r="AI5004" s="5"/>
    </row>
    <row r="5005" spans="9:35" x14ac:dyDescent="0.2"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168"/>
      <c r="AF5005" s="167"/>
      <c r="AG5005" s="168"/>
      <c r="AH5005" s="168"/>
      <c r="AI5005" s="5"/>
    </row>
    <row r="5006" spans="9:35" x14ac:dyDescent="0.2"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168"/>
      <c r="AF5006" s="167"/>
      <c r="AG5006" s="168"/>
      <c r="AH5006" s="168"/>
      <c r="AI5006" s="5"/>
    </row>
    <row r="5007" spans="9:35" x14ac:dyDescent="0.2"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168"/>
      <c r="AF5007" s="167"/>
      <c r="AG5007" s="168"/>
      <c r="AH5007" s="168"/>
      <c r="AI5007" s="5"/>
    </row>
    <row r="5008" spans="9:35" x14ac:dyDescent="0.2"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168"/>
      <c r="AF5008" s="167"/>
      <c r="AG5008" s="168"/>
      <c r="AH5008" s="168"/>
      <c r="AI5008" s="5"/>
    </row>
    <row r="5009" spans="9:35" x14ac:dyDescent="0.2"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168"/>
      <c r="AF5009" s="167"/>
      <c r="AG5009" s="168"/>
      <c r="AH5009" s="168"/>
      <c r="AI5009" s="5"/>
    </row>
    <row r="5010" spans="9:35" x14ac:dyDescent="0.2"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168"/>
      <c r="AF5010" s="167"/>
      <c r="AG5010" s="168"/>
      <c r="AH5010" s="168"/>
      <c r="AI5010" s="5"/>
    </row>
    <row r="5011" spans="9:35" x14ac:dyDescent="0.2"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168"/>
      <c r="AF5011" s="167"/>
      <c r="AG5011" s="168"/>
      <c r="AH5011" s="168"/>
      <c r="AI5011" s="5"/>
    </row>
    <row r="5012" spans="9:35" x14ac:dyDescent="0.2"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168"/>
      <c r="AF5012" s="167"/>
      <c r="AG5012" s="168"/>
      <c r="AH5012" s="168"/>
      <c r="AI5012" s="5"/>
    </row>
    <row r="5013" spans="9:35" x14ac:dyDescent="0.2"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168"/>
      <c r="AF5013" s="167"/>
      <c r="AG5013" s="168"/>
      <c r="AH5013" s="168"/>
      <c r="AI5013" s="5"/>
    </row>
    <row r="5014" spans="9:35" x14ac:dyDescent="0.2"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168"/>
      <c r="AF5014" s="167"/>
      <c r="AG5014" s="168"/>
      <c r="AH5014" s="168"/>
      <c r="AI5014" s="5"/>
    </row>
    <row r="5015" spans="9:35" x14ac:dyDescent="0.2"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168"/>
      <c r="AF5015" s="167"/>
      <c r="AG5015" s="168"/>
      <c r="AH5015" s="168"/>
      <c r="AI5015" s="5"/>
    </row>
    <row r="5016" spans="9:35" x14ac:dyDescent="0.2"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168"/>
      <c r="AF5016" s="167"/>
      <c r="AG5016" s="168"/>
      <c r="AH5016" s="168"/>
      <c r="AI5016" s="5"/>
    </row>
    <row r="5017" spans="9:35" x14ac:dyDescent="0.2"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168"/>
      <c r="AF5017" s="167"/>
      <c r="AG5017" s="168"/>
      <c r="AH5017" s="168"/>
      <c r="AI5017" s="5"/>
    </row>
    <row r="5018" spans="9:35" x14ac:dyDescent="0.2"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168"/>
      <c r="AF5018" s="167"/>
      <c r="AG5018" s="168"/>
      <c r="AH5018" s="168"/>
      <c r="AI5018" s="5"/>
    </row>
    <row r="5019" spans="9:35" x14ac:dyDescent="0.2"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168"/>
      <c r="AF5019" s="167"/>
      <c r="AG5019" s="168"/>
      <c r="AH5019" s="168"/>
      <c r="AI5019" s="5"/>
    </row>
    <row r="5020" spans="9:35" x14ac:dyDescent="0.2"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168"/>
      <c r="AF5020" s="167"/>
      <c r="AG5020" s="168"/>
      <c r="AH5020" s="168"/>
      <c r="AI5020" s="5"/>
    </row>
    <row r="5021" spans="9:35" x14ac:dyDescent="0.2"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168"/>
      <c r="AF5021" s="167"/>
      <c r="AG5021" s="168"/>
      <c r="AH5021" s="168"/>
      <c r="AI5021" s="5"/>
    </row>
    <row r="5022" spans="9:35" x14ac:dyDescent="0.2"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168"/>
      <c r="AF5022" s="167"/>
      <c r="AG5022" s="168"/>
      <c r="AH5022" s="168"/>
      <c r="AI5022" s="5"/>
    </row>
    <row r="5023" spans="9:35" x14ac:dyDescent="0.2"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168"/>
      <c r="AF5023" s="167"/>
      <c r="AG5023" s="168"/>
      <c r="AH5023" s="168"/>
      <c r="AI5023" s="5"/>
    </row>
    <row r="5024" spans="9:35" x14ac:dyDescent="0.2"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168"/>
      <c r="AF5024" s="167"/>
      <c r="AG5024" s="168"/>
      <c r="AH5024" s="168"/>
      <c r="AI5024" s="5"/>
    </row>
    <row r="5025" spans="9:35" x14ac:dyDescent="0.2"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168"/>
      <c r="AF5025" s="167"/>
      <c r="AG5025" s="168"/>
      <c r="AH5025" s="168"/>
      <c r="AI5025" s="5"/>
    </row>
    <row r="5026" spans="9:35" x14ac:dyDescent="0.2"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168"/>
      <c r="AF5026" s="167"/>
      <c r="AG5026" s="168"/>
      <c r="AH5026" s="168"/>
      <c r="AI5026" s="5"/>
    </row>
    <row r="5027" spans="9:35" x14ac:dyDescent="0.2"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168"/>
      <c r="AF5027" s="167"/>
      <c r="AG5027" s="168"/>
      <c r="AH5027" s="168"/>
      <c r="AI5027" s="5"/>
    </row>
    <row r="5028" spans="9:35" x14ac:dyDescent="0.2"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168"/>
      <c r="AF5028" s="167"/>
      <c r="AG5028" s="168"/>
      <c r="AH5028" s="168"/>
      <c r="AI5028" s="5"/>
    </row>
    <row r="5029" spans="9:35" x14ac:dyDescent="0.2"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168"/>
      <c r="AF5029" s="167"/>
      <c r="AG5029" s="168"/>
      <c r="AH5029" s="168"/>
      <c r="AI5029" s="5"/>
    </row>
    <row r="5030" spans="9:35" x14ac:dyDescent="0.2"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168"/>
      <c r="AF5030" s="167"/>
      <c r="AG5030" s="168"/>
      <c r="AH5030" s="168"/>
      <c r="AI5030" s="5"/>
    </row>
    <row r="5031" spans="9:35" x14ac:dyDescent="0.2"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168"/>
      <c r="AF5031" s="167"/>
      <c r="AG5031" s="168"/>
      <c r="AH5031" s="168"/>
      <c r="AI5031" s="5"/>
    </row>
    <row r="5032" spans="9:35" x14ac:dyDescent="0.2"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168"/>
      <c r="AF5032" s="167"/>
      <c r="AG5032" s="168"/>
      <c r="AH5032" s="168"/>
      <c r="AI5032" s="5"/>
    </row>
    <row r="5033" spans="9:35" x14ac:dyDescent="0.2"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168"/>
      <c r="AF5033" s="167"/>
      <c r="AG5033" s="168"/>
      <c r="AH5033" s="168"/>
      <c r="AI5033" s="5"/>
    </row>
    <row r="5034" spans="9:35" x14ac:dyDescent="0.2"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168"/>
      <c r="AF5034" s="167"/>
      <c r="AG5034" s="168"/>
      <c r="AH5034" s="168"/>
      <c r="AI5034" s="5"/>
    </row>
    <row r="5035" spans="9:35" x14ac:dyDescent="0.2"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168"/>
      <c r="AF5035" s="167"/>
      <c r="AG5035" s="168"/>
      <c r="AH5035" s="168"/>
      <c r="AI5035" s="5"/>
    </row>
    <row r="5036" spans="9:35" x14ac:dyDescent="0.2"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168"/>
      <c r="AF5036" s="167"/>
      <c r="AG5036" s="168"/>
      <c r="AH5036" s="168"/>
      <c r="AI5036" s="5"/>
    </row>
    <row r="5037" spans="9:35" x14ac:dyDescent="0.2"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168"/>
      <c r="AF5037" s="167"/>
      <c r="AG5037" s="168"/>
      <c r="AH5037" s="168"/>
      <c r="AI5037" s="5"/>
    </row>
    <row r="5038" spans="9:35" x14ac:dyDescent="0.2"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168"/>
      <c r="AF5038" s="167"/>
      <c r="AG5038" s="168"/>
      <c r="AH5038" s="168"/>
      <c r="AI5038" s="5"/>
    </row>
    <row r="5039" spans="9:35" x14ac:dyDescent="0.2"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168"/>
      <c r="AF5039" s="167"/>
      <c r="AG5039" s="168"/>
      <c r="AH5039" s="168"/>
      <c r="AI5039" s="5"/>
    </row>
    <row r="5040" spans="9:35" x14ac:dyDescent="0.2"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168"/>
      <c r="AF5040" s="167"/>
      <c r="AG5040" s="168"/>
      <c r="AH5040" s="168"/>
      <c r="AI5040" s="5"/>
    </row>
    <row r="5041" spans="9:35" x14ac:dyDescent="0.2"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168"/>
      <c r="AF5041" s="167"/>
      <c r="AG5041" s="168"/>
      <c r="AH5041" s="168"/>
      <c r="AI5041" s="5"/>
    </row>
    <row r="5042" spans="9:35" x14ac:dyDescent="0.2"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168"/>
      <c r="AF5042" s="167"/>
      <c r="AG5042" s="168"/>
      <c r="AH5042" s="168"/>
      <c r="AI5042" s="5"/>
    </row>
    <row r="5043" spans="9:35" x14ac:dyDescent="0.2"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168"/>
      <c r="AF5043" s="167"/>
      <c r="AG5043" s="168"/>
      <c r="AH5043" s="168"/>
      <c r="AI5043" s="5"/>
    </row>
    <row r="5044" spans="9:35" x14ac:dyDescent="0.2"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168"/>
      <c r="AF5044" s="167"/>
      <c r="AG5044" s="168"/>
      <c r="AH5044" s="168"/>
      <c r="AI5044" s="5"/>
    </row>
    <row r="5045" spans="9:35" x14ac:dyDescent="0.2"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168"/>
      <c r="AF5045" s="167"/>
      <c r="AG5045" s="168"/>
      <c r="AH5045" s="168"/>
      <c r="AI5045" s="5"/>
    </row>
    <row r="5046" spans="9:35" x14ac:dyDescent="0.2"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168"/>
      <c r="AF5046" s="167"/>
      <c r="AG5046" s="168"/>
      <c r="AH5046" s="168"/>
      <c r="AI5046" s="5"/>
    </row>
    <row r="5047" spans="9:35" x14ac:dyDescent="0.2"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168"/>
      <c r="AF5047" s="167"/>
      <c r="AG5047" s="168"/>
      <c r="AH5047" s="168"/>
      <c r="AI5047" s="5"/>
    </row>
    <row r="5048" spans="9:35" x14ac:dyDescent="0.2"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168"/>
      <c r="AF5048" s="167"/>
      <c r="AG5048" s="168"/>
      <c r="AH5048" s="168"/>
      <c r="AI5048" s="5"/>
    </row>
    <row r="5049" spans="9:35" x14ac:dyDescent="0.2"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168"/>
      <c r="AF5049" s="167"/>
      <c r="AG5049" s="168"/>
      <c r="AH5049" s="168"/>
      <c r="AI5049" s="5"/>
    </row>
    <row r="5050" spans="9:35" x14ac:dyDescent="0.2"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168"/>
      <c r="AF5050" s="167"/>
      <c r="AG5050" s="168"/>
      <c r="AH5050" s="168"/>
      <c r="AI5050" s="5"/>
    </row>
    <row r="5051" spans="9:35" x14ac:dyDescent="0.2"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168"/>
      <c r="AF5051" s="167"/>
      <c r="AG5051" s="168"/>
      <c r="AH5051" s="168"/>
      <c r="AI5051" s="5"/>
    </row>
    <row r="5052" spans="9:35" x14ac:dyDescent="0.2"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168"/>
      <c r="AF5052" s="167"/>
      <c r="AG5052" s="168"/>
      <c r="AH5052" s="168"/>
      <c r="AI5052" s="5"/>
    </row>
    <row r="5053" spans="9:35" x14ac:dyDescent="0.2"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168"/>
      <c r="AF5053" s="167"/>
      <c r="AG5053" s="168"/>
      <c r="AH5053" s="168"/>
      <c r="AI5053" s="5"/>
    </row>
    <row r="5054" spans="9:35" x14ac:dyDescent="0.2"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168"/>
      <c r="AF5054" s="167"/>
      <c r="AG5054" s="168"/>
      <c r="AH5054" s="168"/>
      <c r="AI5054" s="5"/>
    </row>
    <row r="5055" spans="9:35" x14ac:dyDescent="0.2"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168"/>
      <c r="AF5055" s="167"/>
      <c r="AG5055" s="168"/>
      <c r="AH5055" s="168"/>
      <c r="AI5055" s="5"/>
    </row>
    <row r="5056" spans="9:35" x14ac:dyDescent="0.2"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168"/>
      <c r="AF5056" s="167"/>
      <c r="AG5056" s="168"/>
      <c r="AH5056" s="168"/>
      <c r="AI5056" s="5"/>
    </row>
    <row r="5057" spans="9:35" x14ac:dyDescent="0.2"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168"/>
      <c r="AF5057" s="167"/>
      <c r="AG5057" s="168"/>
      <c r="AH5057" s="168"/>
      <c r="AI5057" s="5"/>
    </row>
    <row r="5058" spans="9:35" x14ac:dyDescent="0.2"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168"/>
      <c r="AF5058" s="167"/>
      <c r="AG5058" s="168"/>
      <c r="AH5058" s="168"/>
      <c r="AI5058" s="5"/>
    </row>
    <row r="5059" spans="9:35" x14ac:dyDescent="0.2"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168"/>
      <c r="AF5059" s="167"/>
      <c r="AG5059" s="168"/>
      <c r="AH5059" s="168"/>
      <c r="AI5059" s="5"/>
    </row>
    <row r="5060" spans="9:35" x14ac:dyDescent="0.2"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168"/>
      <c r="AF5060" s="167"/>
      <c r="AG5060" s="168"/>
      <c r="AH5060" s="168"/>
      <c r="AI5060" s="5"/>
    </row>
    <row r="5061" spans="9:35" x14ac:dyDescent="0.2"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168"/>
      <c r="AF5061" s="167"/>
      <c r="AG5061" s="168"/>
      <c r="AH5061" s="168"/>
      <c r="AI5061" s="5"/>
    </row>
    <row r="5062" spans="9:35" x14ac:dyDescent="0.2"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168"/>
      <c r="AF5062" s="167"/>
      <c r="AG5062" s="168"/>
      <c r="AH5062" s="168"/>
      <c r="AI5062" s="5"/>
    </row>
    <row r="5063" spans="9:35" x14ac:dyDescent="0.2"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168"/>
      <c r="AF5063" s="167"/>
      <c r="AG5063" s="168"/>
      <c r="AH5063" s="168"/>
      <c r="AI5063" s="5"/>
    </row>
    <row r="5064" spans="9:35" x14ac:dyDescent="0.2"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168"/>
      <c r="AF5064" s="167"/>
      <c r="AG5064" s="168"/>
      <c r="AH5064" s="168"/>
      <c r="AI5064" s="5"/>
    </row>
    <row r="5065" spans="9:35" x14ac:dyDescent="0.2"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168"/>
      <c r="AF5065" s="167"/>
      <c r="AG5065" s="168"/>
      <c r="AH5065" s="168"/>
      <c r="AI5065" s="5"/>
    </row>
    <row r="5066" spans="9:35" x14ac:dyDescent="0.2"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168"/>
      <c r="AF5066" s="167"/>
      <c r="AG5066" s="168"/>
      <c r="AH5066" s="168"/>
      <c r="AI5066" s="5"/>
    </row>
    <row r="5067" spans="9:35" x14ac:dyDescent="0.2"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168"/>
      <c r="AF5067" s="167"/>
      <c r="AG5067" s="168"/>
      <c r="AH5067" s="168"/>
      <c r="AI5067" s="5"/>
    </row>
    <row r="5068" spans="9:35" x14ac:dyDescent="0.2"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168"/>
      <c r="AF5068" s="167"/>
      <c r="AG5068" s="168"/>
      <c r="AH5068" s="168"/>
      <c r="AI5068" s="5"/>
    </row>
    <row r="5069" spans="9:35" x14ac:dyDescent="0.2"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168"/>
      <c r="AF5069" s="167"/>
      <c r="AG5069" s="168"/>
      <c r="AH5069" s="168"/>
      <c r="AI5069" s="5"/>
    </row>
    <row r="5070" spans="9:35" x14ac:dyDescent="0.2"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168"/>
      <c r="AF5070" s="167"/>
      <c r="AG5070" s="168"/>
      <c r="AH5070" s="168"/>
      <c r="AI5070" s="5"/>
    </row>
    <row r="5071" spans="9:35" x14ac:dyDescent="0.2"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168"/>
      <c r="AF5071" s="167"/>
      <c r="AG5071" s="168"/>
      <c r="AH5071" s="168"/>
      <c r="AI5071" s="5"/>
    </row>
    <row r="5072" spans="9:35" x14ac:dyDescent="0.2"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168"/>
      <c r="AF5072" s="167"/>
      <c r="AG5072" s="168"/>
      <c r="AH5072" s="168"/>
      <c r="AI5072" s="5"/>
    </row>
    <row r="5073" spans="9:35" x14ac:dyDescent="0.2"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168"/>
      <c r="AF5073" s="167"/>
      <c r="AG5073" s="168"/>
      <c r="AH5073" s="168"/>
      <c r="AI5073" s="5"/>
    </row>
    <row r="5074" spans="9:35" x14ac:dyDescent="0.2"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168"/>
      <c r="AF5074" s="167"/>
      <c r="AG5074" s="168"/>
      <c r="AH5074" s="168"/>
      <c r="AI5074" s="5"/>
    </row>
    <row r="5075" spans="9:35" x14ac:dyDescent="0.2"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168"/>
      <c r="AF5075" s="167"/>
      <c r="AG5075" s="168"/>
      <c r="AH5075" s="168"/>
      <c r="AI5075" s="5"/>
    </row>
    <row r="5076" spans="9:35" x14ac:dyDescent="0.2"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168"/>
      <c r="AF5076" s="167"/>
      <c r="AG5076" s="168"/>
      <c r="AH5076" s="168"/>
      <c r="AI5076" s="5"/>
    </row>
    <row r="5077" spans="9:35" x14ac:dyDescent="0.2"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168"/>
      <c r="AF5077" s="167"/>
      <c r="AG5077" s="168"/>
      <c r="AH5077" s="168"/>
      <c r="AI5077" s="5"/>
    </row>
    <row r="5078" spans="9:35" x14ac:dyDescent="0.2"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168"/>
      <c r="AF5078" s="167"/>
      <c r="AG5078" s="168"/>
      <c r="AH5078" s="168"/>
      <c r="AI5078" s="5"/>
    </row>
    <row r="5079" spans="9:35" x14ac:dyDescent="0.2"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168"/>
      <c r="AF5079" s="167"/>
      <c r="AG5079" s="168"/>
      <c r="AH5079" s="168"/>
      <c r="AI5079" s="5"/>
    </row>
    <row r="5080" spans="9:35" x14ac:dyDescent="0.2"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168"/>
      <c r="AF5080" s="167"/>
      <c r="AG5080" s="168"/>
      <c r="AH5080" s="168"/>
      <c r="AI5080" s="5"/>
    </row>
    <row r="5081" spans="9:35" x14ac:dyDescent="0.2"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168"/>
      <c r="AF5081" s="167"/>
      <c r="AG5081" s="168"/>
      <c r="AH5081" s="168"/>
      <c r="AI5081" s="5"/>
    </row>
    <row r="5082" spans="9:35" x14ac:dyDescent="0.2"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168"/>
      <c r="AF5082" s="167"/>
      <c r="AG5082" s="168"/>
      <c r="AH5082" s="168"/>
      <c r="AI5082" s="5"/>
    </row>
    <row r="5083" spans="9:35" x14ac:dyDescent="0.2"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168"/>
      <c r="AF5083" s="167"/>
      <c r="AG5083" s="168"/>
      <c r="AH5083" s="168"/>
      <c r="AI5083" s="5"/>
    </row>
    <row r="5084" spans="9:35" x14ac:dyDescent="0.2"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168"/>
      <c r="AF5084" s="167"/>
      <c r="AG5084" s="168"/>
      <c r="AH5084" s="168"/>
      <c r="AI5084" s="5"/>
    </row>
    <row r="5085" spans="9:35" x14ac:dyDescent="0.2"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168"/>
      <c r="AF5085" s="167"/>
      <c r="AG5085" s="168"/>
      <c r="AH5085" s="168"/>
      <c r="AI5085" s="5"/>
    </row>
    <row r="5086" spans="9:35" x14ac:dyDescent="0.2"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168"/>
      <c r="AF5086" s="167"/>
      <c r="AG5086" s="168"/>
      <c r="AH5086" s="168"/>
      <c r="AI5086" s="5"/>
    </row>
    <row r="5087" spans="9:35" x14ac:dyDescent="0.2"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168"/>
      <c r="AF5087" s="167"/>
      <c r="AG5087" s="168"/>
      <c r="AH5087" s="168"/>
      <c r="AI5087" s="5"/>
    </row>
    <row r="5088" spans="9:35" x14ac:dyDescent="0.2"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168"/>
      <c r="AF5088" s="167"/>
      <c r="AG5088" s="168"/>
      <c r="AH5088" s="168"/>
      <c r="AI5088" s="5"/>
    </row>
    <row r="5089" spans="9:35" x14ac:dyDescent="0.2"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168"/>
      <c r="AF5089" s="167"/>
      <c r="AG5089" s="168"/>
      <c r="AH5089" s="168"/>
      <c r="AI5089" s="5"/>
    </row>
    <row r="5090" spans="9:35" x14ac:dyDescent="0.2"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168"/>
      <c r="AF5090" s="167"/>
      <c r="AG5090" s="168"/>
      <c r="AH5090" s="168"/>
      <c r="AI5090" s="5"/>
    </row>
    <row r="5091" spans="9:35" x14ac:dyDescent="0.2"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168"/>
      <c r="AF5091" s="167"/>
      <c r="AG5091" s="168"/>
      <c r="AH5091" s="168"/>
      <c r="AI5091" s="5"/>
    </row>
    <row r="5092" spans="9:35" x14ac:dyDescent="0.2"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168"/>
      <c r="AF5092" s="167"/>
      <c r="AG5092" s="168"/>
      <c r="AH5092" s="168"/>
      <c r="AI5092" s="5"/>
    </row>
    <row r="5093" spans="9:35" x14ac:dyDescent="0.2"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168"/>
      <c r="AF5093" s="167"/>
      <c r="AG5093" s="168"/>
      <c r="AH5093" s="168"/>
      <c r="AI5093" s="5"/>
    </row>
    <row r="5094" spans="9:35" x14ac:dyDescent="0.2"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168"/>
      <c r="AF5094" s="167"/>
      <c r="AG5094" s="168"/>
      <c r="AH5094" s="168"/>
      <c r="AI5094" s="5"/>
    </row>
    <row r="5095" spans="9:35" x14ac:dyDescent="0.2"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168"/>
      <c r="AF5095" s="167"/>
      <c r="AG5095" s="168"/>
      <c r="AH5095" s="168"/>
      <c r="AI5095" s="5"/>
    </row>
    <row r="5096" spans="9:35" x14ac:dyDescent="0.2"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168"/>
      <c r="AF5096" s="167"/>
      <c r="AG5096" s="168"/>
      <c r="AH5096" s="168"/>
      <c r="AI5096" s="5"/>
    </row>
    <row r="5097" spans="9:35" x14ac:dyDescent="0.2"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168"/>
      <c r="AF5097" s="167"/>
      <c r="AG5097" s="168"/>
      <c r="AH5097" s="168"/>
      <c r="AI5097" s="5"/>
    </row>
    <row r="5098" spans="9:35" x14ac:dyDescent="0.2"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168"/>
      <c r="AF5098" s="167"/>
      <c r="AG5098" s="168"/>
      <c r="AH5098" s="168"/>
      <c r="AI5098" s="5"/>
    </row>
    <row r="5099" spans="9:35" x14ac:dyDescent="0.2"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168"/>
      <c r="AF5099" s="167"/>
      <c r="AG5099" s="168"/>
      <c r="AH5099" s="168"/>
      <c r="AI5099" s="5"/>
    </row>
    <row r="5100" spans="9:35" x14ac:dyDescent="0.2"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168"/>
      <c r="AF5100" s="167"/>
      <c r="AG5100" s="168"/>
      <c r="AH5100" s="168"/>
      <c r="AI5100" s="5"/>
    </row>
    <row r="5101" spans="9:35" x14ac:dyDescent="0.2"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168"/>
      <c r="AF5101" s="167"/>
      <c r="AG5101" s="168"/>
      <c r="AH5101" s="168"/>
      <c r="AI5101" s="5"/>
    </row>
    <row r="5102" spans="9:35" x14ac:dyDescent="0.2"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168"/>
      <c r="AF5102" s="167"/>
      <c r="AG5102" s="168"/>
      <c r="AH5102" s="168"/>
      <c r="AI5102" s="5"/>
    </row>
    <row r="5103" spans="9:35" x14ac:dyDescent="0.2"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168"/>
      <c r="AF5103" s="167"/>
      <c r="AG5103" s="168"/>
      <c r="AH5103" s="168"/>
      <c r="AI5103" s="5"/>
    </row>
    <row r="5104" spans="9:35" x14ac:dyDescent="0.2"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168"/>
      <c r="AF5104" s="167"/>
      <c r="AG5104" s="168"/>
      <c r="AH5104" s="168"/>
      <c r="AI5104" s="5"/>
    </row>
    <row r="5105" spans="9:35" x14ac:dyDescent="0.2"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168"/>
      <c r="AF5105" s="167"/>
      <c r="AG5105" s="168"/>
      <c r="AH5105" s="168"/>
      <c r="AI5105" s="5"/>
    </row>
    <row r="5106" spans="9:35" x14ac:dyDescent="0.2"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168"/>
      <c r="AF5106" s="167"/>
      <c r="AG5106" s="168"/>
      <c r="AH5106" s="168"/>
      <c r="AI5106" s="5"/>
    </row>
    <row r="5107" spans="9:35" x14ac:dyDescent="0.2"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168"/>
      <c r="AF5107" s="167"/>
      <c r="AG5107" s="168"/>
      <c r="AH5107" s="168"/>
      <c r="AI5107" s="5"/>
    </row>
    <row r="5108" spans="9:35" x14ac:dyDescent="0.2"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168"/>
      <c r="AF5108" s="167"/>
      <c r="AG5108" s="168"/>
      <c r="AH5108" s="168"/>
      <c r="AI5108" s="5"/>
    </row>
    <row r="5109" spans="9:35" x14ac:dyDescent="0.2"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168"/>
      <c r="AF5109" s="167"/>
      <c r="AG5109" s="168"/>
      <c r="AH5109" s="168"/>
      <c r="AI5109" s="5"/>
    </row>
    <row r="5110" spans="9:35" x14ac:dyDescent="0.2"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168"/>
      <c r="AF5110" s="167"/>
      <c r="AG5110" s="168"/>
      <c r="AH5110" s="168"/>
      <c r="AI5110" s="5"/>
    </row>
    <row r="5111" spans="9:35" x14ac:dyDescent="0.2"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168"/>
      <c r="AF5111" s="167"/>
      <c r="AG5111" s="168"/>
      <c r="AH5111" s="168"/>
      <c r="AI5111" s="5"/>
    </row>
    <row r="5112" spans="9:35" x14ac:dyDescent="0.2"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168"/>
      <c r="AF5112" s="167"/>
      <c r="AG5112" s="168"/>
      <c r="AH5112" s="168"/>
      <c r="AI5112" s="5"/>
    </row>
    <row r="5113" spans="9:35" x14ac:dyDescent="0.2"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168"/>
      <c r="AF5113" s="167"/>
      <c r="AG5113" s="168"/>
      <c r="AH5113" s="168"/>
      <c r="AI5113" s="5"/>
    </row>
    <row r="5114" spans="9:35" x14ac:dyDescent="0.2"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168"/>
      <c r="AF5114" s="167"/>
      <c r="AG5114" s="168"/>
      <c r="AH5114" s="168"/>
      <c r="AI5114" s="5"/>
    </row>
    <row r="5115" spans="9:35" x14ac:dyDescent="0.2"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168"/>
      <c r="AF5115" s="167"/>
      <c r="AG5115" s="168"/>
      <c r="AH5115" s="168"/>
      <c r="AI5115" s="5"/>
    </row>
    <row r="5116" spans="9:35" x14ac:dyDescent="0.2"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168"/>
      <c r="AF5116" s="167"/>
      <c r="AG5116" s="168"/>
      <c r="AH5116" s="168"/>
      <c r="AI5116" s="5"/>
    </row>
    <row r="5117" spans="9:35" x14ac:dyDescent="0.2"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168"/>
      <c r="AF5117" s="167"/>
      <c r="AG5117" s="168"/>
      <c r="AH5117" s="168"/>
      <c r="AI5117" s="5"/>
    </row>
    <row r="5118" spans="9:35" x14ac:dyDescent="0.2"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168"/>
      <c r="AF5118" s="167"/>
      <c r="AG5118" s="168"/>
      <c r="AH5118" s="168"/>
      <c r="AI5118" s="5"/>
    </row>
    <row r="5119" spans="9:35" x14ac:dyDescent="0.2"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168"/>
      <c r="AF5119" s="167"/>
      <c r="AG5119" s="168"/>
      <c r="AH5119" s="168"/>
      <c r="AI5119" s="5"/>
    </row>
    <row r="5120" spans="9:35" x14ac:dyDescent="0.2"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168"/>
      <c r="AF5120" s="167"/>
      <c r="AG5120" s="168"/>
      <c r="AH5120" s="168"/>
      <c r="AI5120" s="5"/>
    </row>
    <row r="5121" spans="9:35" x14ac:dyDescent="0.2"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168"/>
      <c r="AF5121" s="167"/>
      <c r="AG5121" s="168"/>
      <c r="AH5121" s="168"/>
      <c r="AI5121" s="5"/>
    </row>
    <row r="5122" spans="9:35" x14ac:dyDescent="0.2"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168"/>
      <c r="AF5122" s="167"/>
      <c r="AG5122" s="168"/>
      <c r="AH5122" s="168"/>
      <c r="AI5122" s="5"/>
    </row>
    <row r="5123" spans="9:35" x14ac:dyDescent="0.2"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168"/>
      <c r="AF5123" s="167"/>
      <c r="AG5123" s="168"/>
      <c r="AH5123" s="168"/>
      <c r="AI5123" s="5"/>
    </row>
    <row r="5124" spans="9:35" x14ac:dyDescent="0.2"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168"/>
      <c r="AF5124" s="167"/>
      <c r="AG5124" s="168"/>
      <c r="AH5124" s="168"/>
      <c r="AI5124" s="5"/>
    </row>
    <row r="5125" spans="9:35" x14ac:dyDescent="0.2"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168"/>
      <c r="AF5125" s="167"/>
      <c r="AG5125" s="168"/>
      <c r="AH5125" s="168"/>
      <c r="AI5125" s="5"/>
    </row>
    <row r="5126" spans="9:35" x14ac:dyDescent="0.2"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168"/>
      <c r="AF5126" s="167"/>
      <c r="AG5126" s="168"/>
      <c r="AH5126" s="168"/>
      <c r="AI5126" s="5"/>
    </row>
    <row r="5127" spans="9:35" x14ac:dyDescent="0.2"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168"/>
      <c r="AF5127" s="167"/>
      <c r="AG5127" s="168"/>
      <c r="AH5127" s="168"/>
      <c r="AI5127" s="5"/>
    </row>
    <row r="5128" spans="9:35" x14ac:dyDescent="0.2"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168"/>
      <c r="AF5128" s="167"/>
      <c r="AG5128" s="168"/>
      <c r="AH5128" s="168"/>
      <c r="AI5128" s="5"/>
    </row>
    <row r="5129" spans="9:35" x14ac:dyDescent="0.2"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168"/>
      <c r="AF5129" s="167"/>
      <c r="AG5129" s="168"/>
      <c r="AH5129" s="168"/>
      <c r="AI5129" s="5"/>
    </row>
    <row r="5130" spans="9:35" x14ac:dyDescent="0.2"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168"/>
      <c r="AF5130" s="167"/>
      <c r="AG5130" s="168"/>
      <c r="AH5130" s="168"/>
      <c r="AI5130" s="5"/>
    </row>
    <row r="5131" spans="9:35" x14ac:dyDescent="0.2"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168"/>
      <c r="AF5131" s="167"/>
      <c r="AG5131" s="168"/>
      <c r="AH5131" s="168"/>
      <c r="AI5131" s="5"/>
    </row>
    <row r="5132" spans="9:35" x14ac:dyDescent="0.2"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168"/>
      <c r="AF5132" s="167"/>
      <c r="AG5132" s="168"/>
      <c r="AH5132" s="168"/>
      <c r="AI5132" s="5"/>
    </row>
    <row r="5133" spans="9:35" x14ac:dyDescent="0.2"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168"/>
      <c r="AF5133" s="167"/>
      <c r="AG5133" s="168"/>
      <c r="AH5133" s="168"/>
      <c r="AI5133" s="5"/>
    </row>
    <row r="5134" spans="9:35" x14ac:dyDescent="0.2"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168"/>
      <c r="AF5134" s="167"/>
      <c r="AG5134" s="168"/>
      <c r="AH5134" s="168"/>
      <c r="AI5134" s="5"/>
    </row>
    <row r="5135" spans="9:35" x14ac:dyDescent="0.2"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168"/>
      <c r="AF5135" s="167"/>
      <c r="AG5135" s="168"/>
      <c r="AH5135" s="168"/>
      <c r="AI5135" s="5"/>
    </row>
    <row r="5136" spans="9:35" x14ac:dyDescent="0.2"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168"/>
      <c r="AF5136" s="167"/>
      <c r="AG5136" s="168"/>
      <c r="AH5136" s="168"/>
      <c r="AI5136" s="5"/>
    </row>
    <row r="5137" spans="9:35" x14ac:dyDescent="0.2"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168"/>
      <c r="AF5137" s="167"/>
      <c r="AG5137" s="168"/>
      <c r="AH5137" s="168"/>
      <c r="AI5137" s="5"/>
    </row>
    <row r="5138" spans="9:35" x14ac:dyDescent="0.2"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168"/>
      <c r="AF5138" s="167"/>
      <c r="AG5138" s="168"/>
      <c r="AH5138" s="168"/>
      <c r="AI5138" s="5"/>
    </row>
    <row r="5139" spans="9:35" x14ac:dyDescent="0.2"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168"/>
      <c r="AF5139" s="167"/>
      <c r="AG5139" s="168"/>
      <c r="AH5139" s="168"/>
      <c r="AI5139" s="5"/>
    </row>
    <row r="5140" spans="9:35" x14ac:dyDescent="0.2"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168"/>
      <c r="AF5140" s="167"/>
      <c r="AG5140" s="168"/>
      <c r="AH5140" s="168"/>
      <c r="AI5140" s="5"/>
    </row>
    <row r="5141" spans="9:35" x14ac:dyDescent="0.2"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168"/>
      <c r="AF5141" s="167"/>
      <c r="AG5141" s="168"/>
      <c r="AH5141" s="168"/>
      <c r="AI5141" s="5"/>
    </row>
    <row r="5142" spans="9:35" x14ac:dyDescent="0.2"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168"/>
      <c r="AF5142" s="167"/>
      <c r="AG5142" s="168"/>
      <c r="AH5142" s="168"/>
      <c r="AI5142" s="5"/>
    </row>
    <row r="5143" spans="9:35" x14ac:dyDescent="0.2"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168"/>
      <c r="AF5143" s="167"/>
      <c r="AG5143" s="168"/>
      <c r="AH5143" s="168"/>
      <c r="AI5143" s="5"/>
    </row>
    <row r="5144" spans="9:35" x14ac:dyDescent="0.2"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168"/>
      <c r="AF5144" s="167"/>
      <c r="AG5144" s="168"/>
      <c r="AH5144" s="168"/>
      <c r="AI5144" s="5"/>
    </row>
    <row r="5145" spans="9:35" x14ac:dyDescent="0.2"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168"/>
      <c r="AF5145" s="167"/>
      <c r="AG5145" s="168"/>
      <c r="AH5145" s="168"/>
      <c r="AI5145" s="5"/>
    </row>
    <row r="5146" spans="9:35" x14ac:dyDescent="0.2"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168"/>
      <c r="AF5146" s="167"/>
      <c r="AG5146" s="168"/>
      <c r="AH5146" s="168"/>
      <c r="AI5146" s="5"/>
    </row>
    <row r="5147" spans="9:35" x14ac:dyDescent="0.2"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168"/>
      <c r="AF5147" s="167"/>
      <c r="AG5147" s="168"/>
      <c r="AH5147" s="168"/>
      <c r="AI5147" s="5"/>
    </row>
    <row r="5148" spans="9:35" x14ac:dyDescent="0.2"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168"/>
      <c r="AF5148" s="167"/>
      <c r="AG5148" s="168"/>
      <c r="AH5148" s="168"/>
      <c r="AI5148" s="5"/>
    </row>
    <row r="5149" spans="9:35" x14ac:dyDescent="0.2"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168"/>
      <c r="AF5149" s="167"/>
      <c r="AG5149" s="168"/>
      <c r="AH5149" s="168"/>
      <c r="AI5149" s="5"/>
    </row>
    <row r="5150" spans="9:35" x14ac:dyDescent="0.2"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168"/>
      <c r="AF5150" s="167"/>
      <c r="AG5150" s="168"/>
      <c r="AH5150" s="168"/>
      <c r="AI5150" s="5"/>
    </row>
    <row r="5151" spans="9:35" x14ac:dyDescent="0.2"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168"/>
      <c r="AF5151" s="167"/>
      <c r="AG5151" s="168"/>
      <c r="AH5151" s="168"/>
      <c r="AI5151" s="5"/>
    </row>
    <row r="5152" spans="9:35" x14ac:dyDescent="0.2"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168"/>
      <c r="AF5152" s="167"/>
      <c r="AG5152" s="168"/>
      <c r="AH5152" s="168"/>
      <c r="AI5152" s="5"/>
    </row>
    <row r="5153" spans="9:35" x14ac:dyDescent="0.2"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168"/>
      <c r="AF5153" s="167"/>
      <c r="AG5153" s="168"/>
      <c r="AH5153" s="168"/>
      <c r="AI5153" s="5"/>
    </row>
    <row r="5154" spans="9:35" x14ac:dyDescent="0.2"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168"/>
      <c r="AF5154" s="167"/>
      <c r="AG5154" s="168"/>
      <c r="AH5154" s="168"/>
      <c r="AI5154" s="5"/>
    </row>
    <row r="5155" spans="9:35" x14ac:dyDescent="0.2"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168"/>
      <c r="AF5155" s="167"/>
      <c r="AG5155" s="168"/>
      <c r="AH5155" s="168"/>
      <c r="AI5155" s="5"/>
    </row>
    <row r="5156" spans="9:35" x14ac:dyDescent="0.2"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168"/>
      <c r="AF5156" s="167"/>
      <c r="AG5156" s="168"/>
      <c r="AH5156" s="168"/>
      <c r="AI5156" s="5"/>
    </row>
    <row r="5157" spans="9:35" x14ac:dyDescent="0.2"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168"/>
      <c r="AF5157" s="167"/>
      <c r="AG5157" s="168"/>
      <c r="AH5157" s="168"/>
      <c r="AI5157" s="5"/>
    </row>
    <row r="5158" spans="9:35" x14ac:dyDescent="0.2"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168"/>
      <c r="AF5158" s="167"/>
      <c r="AG5158" s="168"/>
      <c r="AH5158" s="168"/>
      <c r="AI5158" s="5"/>
    </row>
    <row r="5159" spans="9:35" x14ac:dyDescent="0.2"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168"/>
      <c r="AF5159" s="167"/>
      <c r="AG5159" s="168"/>
      <c r="AH5159" s="168"/>
      <c r="AI5159" s="5"/>
    </row>
    <row r="5160" spans="9:35" x14ac:dyDescent="0.2"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168"/>
      <c r="AF5160" s="167"/>
      <c r="AG5160" s="168"/>
      <c r="AH5160" s="168"/>
      <c r="AI5160" s="5"/>
    </row>
    <row r="5161" spans="9:35" x14ac:dyDescent="0.2"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168"/>
      <c r="AF5161" s="167"/>
      <c r="AG5161" s="168"/>
      <c r="AH5161" s="168"/>
      <c r="AI5161" s="5"/>
    </row>
    <row r="5162" spans="9:35" x14ac:dyDescent="0.2"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168"/>
      <c r="AF5162" s="167"/>
      <c r="AG5162" s="168"/>
      <c r="AH5162" s="168"/>
      <c r="AI5162" s="5"/>
    </row>
    <row r="5163" spans="9:35" x14ac:dyDescent="0.2"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168"/>
      <c r="AF5163" s="167"/>
      <c r="AG5163" s="168"/>
      <c r="AH5163" s="168"/>
      <c r="AI5163" s="5"/>
    </row>
    <row r="5164" spans="9:35" x14ac:dyDescent="0.2"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168"/>
      <c r="AF5164" s="167"/>
      <c r="AG5164" s="168"/>
      <c r="AH5164" s="168"/>
      <c r="AI5164" s="5"/>
    </row>
    <row r="5165" spans="9:35" x14ac:dyDescent="0.2"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168"/>
      <c r="AF5165" s="167"/>
      <c r="AG5165" s="168"/>
      <c r="AH5165" s="168"/>
      <c r="AI5165" s="5"/>
    </row>
    <row r="5166" spans="9:35" x14ac:dyDescent="0.2"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168"/>
      <c r="AF5166" s="167"/>
      <c r="AG5166" s="168"/>
      <c r="AH5166" s="168"/>
      <c r="AI5166" s="5"/>
    </row>
    <row r="5167" spans="9:35" x14ac:dyDescent="0.2"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168"/>
      <c r="AF5167" s="167"/>
      <c r="AG5167" s="168"/>
      <c r="AH5167" s="168"/>
      <c r="AI5167" s="5"/>
    </row>
    <row r="5168" spans="9:35" x14ac:dyDescent="0.2"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168"/>
      <c r="AF5168" s="167"/>
      <c r="AG5168" s="168"/>
      <c r="AH5168" s="168"/>
      <c r="AI5168" s="5"/>
    </row>
    <row r="5169" spans="9:35" x14ac:dyDescent="0.2"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168"/>
      <c r="AF5169" s="167"/>
      <c r="AG5169" s="168"/>
      <c r="AH5169" s="168"/>
      <c r="AI5169" s="5"/>
    </row>
    <row r="5170" spans="9:35" x14ac:dyDescent="0.2"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168"/>
      <c r="AF5170" s="167"/>
      <c r="AG5170" s="168"/>
      <c r="AH5170" s="168"/>
      <c r="AI5170" s="5"/>
    </row>
    <row r="5171" spans="9:35" x14ac:dyDescent="0.2"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168"/>
      <c r="AF5171" s="167"/>
      <c r="AG5171" s="168"/>
      <c r="AH5171" s="168"/>
      <c r="AI5171" s="5"/>
    </row>
    <row r="5172" spans="9:35" x14ac:dyDescent="0.2"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168"/>
      <c r="AF5172" s="167"/>
      <c r="AG5172" s="168"/>
      <c r="AH5172" s="168"/>
      <c r="AI5172" s="5"/>
    </row>
    <row r="5173" spans="9:35" x14ac:dyDescent="0.2"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168"/>
      <c r="AF5173" s="167"/>
      <c r="AG5173" s="168"/>
      <c r="AH5173" s="168"/>
      <c r="AI5173" s="5"/>
    </row>
    <row r="5174" spans="9:35" x14ac:dyDescent="0.2"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168"/>
      <c r="AF5174" s="167"/>
      <c r="AG5174" s="168"/>
      <c r="AH5174" s="168"/>
      <c r="AI5174" s="5"/>
    </row>
    <row r="5175" spans="9:35" x14ac:dyDescent="0.2"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168"/>
      <c r="AF5175" s="167"/>
      <c r="AG5175" s="168"/>
      <c r="AH5175" s="168"/>
      <c r="AI5175" s="5"/>
    </row>
    <row r="5176" spans="9:35" x14ac:dyDescent="0.2"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168"/>
      <c r="AF5176" s="167"/>
      <c r="AG5176" s="168"/>
      <c r="AH5176" s="168"/>
      <c r="AI5176" s="5"/>
    </row>
    <row r="5177" spans="9:35" x14ac:dyDescent="0.2"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168"/>
      <c r="AF5177" s="167"/>
      <c r="AG5177" s="168"/>
      <c r="AH5177" s="168"/>
      <c r="AI5177" s="5"/>
    </row>
    <row r="5178" spans="9:35" x14ac:dyDescent="0.2"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168"/>
      <c r="AF5178" s="167"/>
      <c r="AG5178" s="168"/>
      <c r="AH5178" s="168"/>
      <c r="AI5178" s="5"/>
    </row>
    <row r="5179" spans="9:35" x14ac:dyDescent="0.2"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168"/>
      <c r="AF5179" s="167"/>
      <c r="AG5179" s="168"/>
      <c r="AH5179" s="168"/>
      <c r="AI5179" s="5"/>
    </row>
    <row r="5180" spans="9:35" x14ac:dyDescent="0.2"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168"/>
      <c r="AF5180" s="167"/>
      <c r="AG5180" s="168"/>
      <c r="AH5180" s="168"/>
      <c r="AI5180" s="5"/>
    </row>
    <row r="5181" spans="9:35" x14ac:dyDescent="0.2"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168"/>
      <c r="AF5181" s="167"/>
      <c r="AG5181" s="168"/>
      <c r="AH5181" s="168"/>
      <c r="AI5181" s="5"/>
    </row>
    <row r="5182" spans="9:35" x14ac:dyDescent="0.2"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168"/>
      <c r="AF5182" s="167"/>
      <c r="AG5182" s="168"/>
      <c r="AH5182" s="168"/>
      <c r="AI5182" s="5"/>
    </row>
    <row r="5183" spans="9:35" x14ac:dyDescent="0.2"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168"/>
      <c r="AF5183" s="167"/>
      <c r="AG5183" s="168"/>
      <c r="AH5183" s="168"/>
      <c r="AI5183" s="5"/>
    </row>
    <row r="5184" spans="9:35" x14ac:dyDescent="0.2"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168"/>
      <c r="AF5184" s="167"/>
      <c r="AG5184" s="168"/>
      <c r="AH5184" s="168"/>
      <c r="AI5184" s="5"/>
    </row>
    <row r="5185" spans="9:35" x14ac:dyDescent="0.2"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168"/>
      <c r="AF5185" s="167"/>
      <c r="AG5185" s="168"/>
      <c r="AH5185" s="168"/>
      <c r="AI5185" s="5"/>
    </row>
    <row r="5186" spans="9:35" x14ac:dyDescent="0.2"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168"/>
      <c r="AF5186" s="167"/>
      <c r="AG5186" s="168"/>
      <c r="AH5186" s="168"/>
      <c r="AI5186" s="5"/>
    </row>
    <row r="5187" spans="9:35" x14ac:dyDescent="0.2"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168"/>
      <c r="AF5187" s="167"/>
      <c r="AG5187" s="168"/>
      <c r="AH5187" s="168"/>
      <c r="AI5187" s="5"/>
    </row>
    <row r="5188" spans="9:35" x14ac:dyDescent="0.2"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168"/>
      <c r="AF5188" s="167"/>
      <c r="AG5188" s="168"/>
      <c r="AH5188" s="168"/>
      <c r="AI5188" s="5"/>
    </row>
    <row r="5189" spans="9:35" x14ac:dyDescent="0.2"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168"/>
      <c r="AF5189" s="167"/>
      <c r="AG5189" s="168"/>
      <c r="AH5189" s="168"/>
      <c r="AI5189" s="5"/>
    </row>
    <row r="5190" spans="9:35" x14ac:dyDescent="0.2"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168"/>
      <c r="AF5190" s="167"/>
      <c r="AG5190" s="168"/>
      <c r="AH5190" s="168"/>
      <c r="AI5190" s="5"/>
    </row>
    <row r="5191" spans="9:35" x14ac:dyDescent="0.2"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168"/>
      <c r="AF5191" s="167"/>
      <c r="AG5191" s="168"/>
      <c r="AH5191" s="168"/>
      <c r="AI5191" s="5"/>
    </row>
    <row r="5192" spans="9:35" x14ac:dyDescent="0.2"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168"/>
      <c r="AF5192" s="167"/>
      <c r="AG5192" s="168"/>
      <c r="AH5192" s="168"/>
      <c r="AI5192" s="5"/>
    </row>
    <row r="5193" spans="9:35" x14ac:dyDescent="0.2"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168"/>
      <c r="AF5193" s="167"/>
      <c r="AG5193" s="168"/>
      <c r="AH5193" s="168"/>
      <c r="AI5193" s="5"/>
    </row>
    <row r="5194" spans="9:35" x14ac:dyDescent="0.2"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168"/>
      <c r="AF5194" s="167"/>
      <c r="AG5194" s="168"/>
      <c r="AH5194" s="168"/>
      <c r="AI5194" s="5"/>
    </row>
    <row r="5195" spans="9:35" x14ac:dyDescent="0.2"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168"/>
      <c r="AF5195" s="167"/>
      <c r="AG5195" s="168"/>
      <c r="AH5195" s="168"/>
      <c r="AI5195" s="5"/>
    </row>
    <row r="5196" spans="9:35" x14ac:dyDescent="0.2"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168"/>
      <c r="AF5196" s="167"/>
      <c r="AG5196" s="168"/>
      <c r="AH5196" s="168"/>
      <c r="AI5196" s="5"/>
    </row>
    <row r="5197" spans="9:35" x14ac:dyDescent="0.2"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168"/>
      <c r="AF5197" s="167"/>
      <c r="AG5197" s="168"/>
      <c r="AH5197" s="168"/>
      <c r="AI5197" s="5"/>
    </row>
    <row r="5198" spans="9:35" x14ac:dyDescent="0.2"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168"/>
      <c r="AF5198" s="167"/>
      <c r="AG5198" s="168"/>
      <c r="AH5198" s="168"/>
      <c r="AI5198" s="5"/>
    </row>
    <row r="5199" spans="9:35" x14ac:dyDescent="0.2"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168"/>
      <c r="AF5199" s="167"/>
      <c r="AG5199" s="168"/>
      <c r="AH5199" s="168"/>
      <c r="AI5199" s="5"/>
    </row>
    <row r="5200" spans="9:35" x14ac:dyDescent="0.2"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168"/>
      <c r="AF5200" s="167"/>
      <c r="AG5200" s="168"/>
      <c r="AH5200" s="168"/>
      <c r="AI5200" s="5"/>
    </row>
    <row r="5201" spans="9:35" x14ac:dyDescent="0.2"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168"/>
      <c r="AF5201" s="167"/>
      <c r="AG5201" s="168"/>
      <c r="AH5201" s="168"/>
      <c r="AI5201" s="5"/>
    </row>
    <row r="5202" spans="9:35" x14ac:dyDescent="0.2"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168"/>
      <c r="AF5202" s="167"/>
      <c r="AG5202" s="168"/>
      <c r="AH5202" s="168"/>
      <c r="AI5202" s="5"/>
    </row>
    <row r="5203" spans="9:35" x14ac:dyDescent="0.2"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168"/>
      <c r="AF5203" s="167"/>
      <c r="AG5203" s="168"/>
      <c r="AH5203" s="168"/>
      <c r="AI5203" s="5"/>
    </row>
    <row r="5204" spans="9:35" x14ac:dyDescent="0.2"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168"/>
      <c r="AF5204" s="167"/>
      <c r="AG5204" s="168"/>
      <c r="AH5204" s="168"/>
      <c r="AI5204" s="5"/>
    </row>
    <row r="5205" spans="9:35" x14ac:dyDescent="0.2"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168"/>
      <c r="AF5205" s="167"/>
      <c r="AG5205" s="168"/>
      <c r="AH5205" s="168"/>
      <c r="AI5205" s="5"/>
    </row>
    <row r="5206" spans="9:35" x14ac:dyDescent="0.2"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168"/>
      <c r="AF5206" s="167"/>
      <c r="AG5206" s="168"/>
      <c r="AH5206" s="168"/>
      <c r="AI5206" s="5"/>
    </row>
    <row r="5207" spans="9:35" x14ac:dyDescent="0.2"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168"/>
      <c r="AF5207" s="167"/>
      <c r="AG5207" s="168"/>
      <c r="AH5207" s="168"/>
      <c r="AI5207" s="5"/>
    </row>
    <row r="5208" spans="9:35" x14ac:dyDescent="0.2"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168"/>
      <c r="AF5208" s="167"/>
      <c r="AG5208" s="168"/>
      <c r="AH5208" s="168"/>
      <c r="AI5208" s="5"/>
    </row>
    <row r="5209" spans="9:35" x14ac:dyDescent="0.2"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168"/>
      <c r="AF5209" s="167"/>
      <c r="AG5209" s="168"/>
      <c r="AH5209" s="168"/>
      <c r="AI5209" s="5"/>
    </row>
    <row r="5210" spans="9:35" x14ac:dyDescent="0.2"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168"/>
      <c r="AF5210" s="167"/>
      <c r="AG5210" s="168"/>
      <c r="AH5210" s="168"/>
      <c r="AI5210" s="5"/>
    </row>
    <row r="5211" spans="9:35" x14ac:dyDescent="0.2"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168"/>
      <c r="AF5211" s="167"/>
      <c r="AG5211" s="168"/>
      <c r="AH5211" s="168"/>
      <c r="AI5211" s="5"/>
    </row>
    <row r="5212" spans="9:35" x14ac:dyDescent="0.2"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168"/>
      <c r="AF5212" s="167"/>
      <c r="AG5212" s="168"/>
      <c r="AH5212" s="168"/>
      <c r="AI5212" s="5"/>
    </row>
    <row r="5213" spans="9:35" x14ac:dyDescent="0.2"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168"/>
      <c r="AF5213" s="167"/>
      <c r="AG5213" s="168"/>
      <c r="AH5213" s="168"/>
      <c r="AI5213" s="5"/>
    </row>
    <row r="5214" spans="9:35" x14ac:dyDescent="0.2"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168"/>
      <c r="AF5214" s="167"/>
      <c r="AG5214" s="168"/>
      <c r="AH5214" s="168"/>
      <c r="AI5214" s="5"/>
    </row>
    <row r="5215" spans="9:35" x14ac:dyDescent="0.2"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168"/>
      <c r="AF5215" s="167"/>
      <c r="AG5215" s="168"/>
      <c r="AH5215" s="168"/>
      <c r="AI5215" s="5"/>
    </row>
    <row r="5216" spans="9:35" x14ac:dyDescent="0.2"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168"/>
      <c r="AF5216" s="167"/>
      <c r="AG5216" s="168"/>
      <c r="AH5216" s="168"/>
      <c r="AI5216" s="5"/>
    </row>
    <row r="5217" spans="9:35" x14ac:dyDescent="0.2"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168"/>
      <c r="AF5217" s="167"/>
      <c r="AG5217" s="168"/>
      <c r="AH5217" s="168"/>
      <c r="AI5217" s="5"/>
    </row>
    <row r="5218" spans="9:35" x14ac:dyDescent="0.2"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168"/>
      <c r="AF5218" s="167"/>
      <c r="AG5218" s="168"/>
      <c r="AH5218" s="168"/>
      <c r="AI5218" s="5"/>
    </row>
    <row r="5219" spans="9:35" x14ac:dyDescent="0.2"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168"/>
      <c r="AF5219" s="167"/>
      <c r="AG5219" s="168"/>
      <c r="AH5219" s="168"/>
      <c r="AI5219" s="5"/>
    </row>
    <row r="5220" spans="9:35" x14ac:dyDescent="0.2"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168"/>
      <c r="AF5220" s="167"/>
      <c r="AG5220" s="168"/>
      <c r="AH5220" s="168"/>
      <c r="AI5220" s="5"/>
    </row>
    <row r="5221" spans="9:35" x14ac:dyDescent="0.2"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168"/>
      <c r="AF5221" s="167"/>
      <c r="AG5221" s="168"/>
      <c r="AH5221" s="168"/>
      <c r="AI5221" s="5"/>
    </row>
    <row r="5222" spans="9:35" x14ac:dyDescent="0.2"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168"/>
      <c r="AF5222" s="167"/>
      <c r="AG5222" s="168"/>
      <c r="AH5222" s="168"/>
      <c r="AI5222" s="5"/>
    </row>
    <row r="5223" spans="9:35" x14ac:dyDescent="0.2"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168"/>
      <c r="AF5223" s="167"/>
      <c r="AG5223" s="168"/>
      <c r="AH5223" s="168"/>
      <c r="AI5223" s="5"/>
    </row>
    <row r="5224" spans="9:35" x14ac:dyDescent="0.2"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168"/>
      <c r="AF5224" s="167"/>
      <c r="AG5224" s="168"/>
      <c r="AH5224" s="168"/>
      <c r="AI5224" s="5"/>
    </row>
    <row r="5225" spans="9:35" x14ac:dyDescent="0.2"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168"/>
      <c r="AF5225" s="167"/>
      <c r="AG5225" s="168"/>
      <c r="AH5225" s="168"/>
      <c r="AI5225" s="5"/>
    </row>
    <row r="5226" spans="9:35" x14ac:dyDescent="0.2"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168"/>
      <c r="AF5226" s="167"/>
      <c r="AG5226" s="168"/>
      <c r="AH5226" s="168"/>
      <c r="AI5226" s="5"/>
    </row>
    <row r="5227" spans="9:35" x14ac:dyDescent="0.2"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168"/>
      <c r="AF5227" s="167"/>
      <c r="AG5227" s="168"/>
      <c r="AH5227" s="168"/>
      <c r="AI5227" s="5"/>
    </row>
    <row r="5228" spans="9:35" x14ac:dyDescent="0.2"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168"/>
      <c r="AF5228" s="167"/>
      <c r="AG5228" s="168"/>
      <c r="AH5228" s="168"/>
      <c r="AI5228" s="5"/>
    </row>
    <row r="5229" spans="9:35" x14ac:dyDescent="0.2"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168"/>
      <c r="AF5229" s="167"/>
      <c r="AG5229" s="168"/>
      <c r="AH5229" s="168"/>
      <c r="AI5229" s="5"/>
    </row>
    <row r="5230" spans="9:35" x14ac:dyDescent="0.2"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168"/>
      <c r="AF5230" s="167"/>
      <c r="AG5230" s="168"/>
      <c r="AH5230" s="168"/>
      <c r="AI5230" s="5"/>
    </row>
    <row r="5231" spans="9:35" x14ac:dyDescent="0.2"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168"/>
      <c r="AF5231" s="167"/>
      <c r="AG5231" s="168"/>
      <c r="AH5231" s="168"/>
      <c r="AI5231" s="5"/>
    </row>
    <row r="5232" spans="9:35" x14ac:dyDescent="0.2"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168"/>
      <c r="AF5232" s="167"/>
      <c r="AG5232" s="168"/>
      <c r="AH5232" s="168"/>
      <c r="AI5232" s="5"/>
    </row>
    <row r="5233" spans="9:35" x14ac:dyDescent="0.2"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168"/>
      <c r="AF5233" s="167"/>
      <c r="AG5233" s="168"/>
      <c r="AH5233" s="168"/>
      <c r="AI5233" s="5"/>
    </row>
    <row r="5234" spans="9:35" x14ac:dyDescent="0.2"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168"/>
      <c r="AF5234" s="167"/>
      <c r="AG5234" s="168"/>
      <c r="AH5234" s="168"/>
      <c r="AI5234" s="5"/>
    </row>
    <row r="5235" spans="9:35" x14ac:dyDescent="0.2"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168"/>
      <c r="AF5235" s="167"/>
      <c r="AG5235" s="168"/>
      <c r="AH5235" s="168"/>
      <c r="AI5235" s="5"/>
    </row>
    <row r="5236" spans="9:35" x14ac:dyDescent="0.2"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168"/>
      <c r="AF5236" s="167"/>
      <c r="AG5236" s="168"/>
      <c r="AH5236" s="168"/>
      <c r="AI5236" s="5"/>
    </row>
    <row r="5237" spans="9:35" x14ac:dyDescent="0.2"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168"/>
      <c r="AF5237" s="167"/>
      <c r="AG5237" s="168"/>
      <c r="AH5237" s="168"/>
      <c r="AI5237" s="5"/>
    </row>
    <row r="5238" spans="9:35" x14ac:dyDescent="0.2"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168"/>
      <c r="AF5238" s="167"/>
      <c r="AG5238" s="168"/>
      <c r="AH5238" s="168"/>
      <c r="AI5238" s="5"/>
    </row>
    <row r="5239" spans="9:35" x14ac:dyDescent="0.2"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168"/>
      <c r="AF5239" s="167"/>
      <c r="AG5239" s="168"/>
      <c r="AH5239" s="168"/>
      <c r="AI5239" s="5"/>
    </row>
    <row r="5240" spans="9:35" x14ac:dyDescent="0.2"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168"/>
      <c r="AF5240" s="167"/>
      <c r="AG5240" s="168"/>
      <c r="AH5240" s="168"/>
      <c r="AI5240" s="5"/>
    </row>
    <row r="5241" spans="9:35" x14ac:dyDescent="0.2"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168"/>
      <c r="AF5241" s="167"/>
      <c r="AG5241" s="168"/>
      <c r="AH5241" s="168"/>
      <c r="AI5241" s="5"/>
    </row>
    <row r="5242" spans="9:35" x14ac:dyDescent="0.2"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168"/>
      <c r="AF5242" s="167"/>
      <c r="AG5242" s="168"/>
      <c r="AH5242" s="168"/>
      <c r="AI5242" s="5"/>
    </row>
    <row r="5243" spans="9:35" x14ac:dyDescent="0.2"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168"/>
      <c r="AF5243" s="167"/>
      <c r="AG5243" s="168"/>
      <c r="AH5243" s="168"/>
      <c r="AI5243" s="5"/>
    </row>
    <row r="5244" spans="9:35" x14ac:dyDescent="0.2"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168"/>
      <c r="AF5244" s="167"/>
      <c r="AG5244" s="168"/>
      <c r="AH5244" s="168"/>
      <c r="AI5244" s="5"/>
    </row>
    <row r="5245" spans="9:35" x14ac:dyDescent="0.2"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168"/>
      <c r="AF5245" s="167"/>
      <c r="AG5245" s="168"/>
      <c r="AH5245" s="168"/>
      <c r="AI5245" s="5"/>
    </row>
    <row r="5246" spans="9:35" x14ac:dyDescent="0.2"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168"/>
      <c r="AF5246" s="167"/>
      <c r="AG5246" s="168"/>
      <c r="AH5246" s="168"/>
      <c r="AI5246" s="5"/>
    </row>
    <row r="5247" spans="9:35" x14ac:dyDescent="0.2"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168"/>
      <c r="AF5247" s="167"/>
      <c r="AG5247" s="168"/>
      <c r="AH5247" s="168"/>
      <c r="AI5247" s="5"/>
    </row>
    <row r="5248" spans="9:35" x14ac:dyDescent="0.2"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168"/>
      <c r="AF5248" s="167"/>
      <c r="AG5248" s="168"/>
      <c r="AH5248" s="168"/>
      <c r="AI5248" s="5"/>
    </row>
    <row r="5249" spans="9:35" x14ac:dyDescent="0.2"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168"/>
      <c r="AF5249" s="167"/>
      <c r="AG5249" s="168"/>
      <c r="AH5249" s="168"/>
      <c r="AI5249" s="5"/>
    </row>
    <row r="5250" spans="9:35" x14ac:dyDescent="0.2"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168"/>
      <c r="AF5250" s="167"/>
      <c r="AG5250" s="168"/>
      <c r="AH5250" s="168"/>
      <c r="AI5250" s="5"/>
    </row>
    <row r="5251" spans="9:35" x14ac:dyDescent="0.2"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168"/>
      <c r="AF5251" s="167"/>
      <c r="AG5251" s="168"/>
      <c r="AH5251" s="168"/>
      <c r="AI5251" s="5"/>
    </row>
    <row r="5252" spans="9:35" x14ac:dyDescent="0.2"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168"/>
      <c r="AF5252" s="167"/>
      <c r="AG5252" s="168"/>
      <c r="AH5252" s="168"/>
      <c r="AI5252" s="5"/>
    </row>
    <row r="5253" spans="9:35" x14ac:dyDescent="0.2"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168"/>
      <c r="AF5253" s="167"/>
      <c r="AG5253" s="168"/>
      <c r="AH5253" s="168"/>
      <c r="AI5253" s="5"/>
    </row>
    <row r="5254" spans="9:35" x14ac:dyDescent="0.2"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168"/>
      <c r="AF5254" s="167"/>
      <c r="AG5254" s="168"/>
      <c r="AH5254" s="168"/>
      <c r="AI5254" s="5"/>
    </row>
    <row r="5255" spans="9:35" x14ac:dyDescent="0.2"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168"/>
      <c r="AF5255" s="167"/>
      <c r="AG5255" s="168"/>
      <c r="AH5255" s="168"/>
      <c r="AI5255" s="5"/>
    </row>
    <row r="5256" spans="9:35" x14ac:dyDescent="0.2"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168"/>
      <c r="AF5256" s="167"/>
      <c r="AG5256" s="168"/>
      <c r="AH5256" s="168"/>
      <c r="AI5256" s="5"/>
    </row>
    <row r="5257" spans="9:35" x14ac:dyDescent="0.2"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168"/>
      <c r="AF5257" s="167"/>
      <c r="AG5257" s="168"/>
      <c r="AH5257" s="168"/>
      <c r="AI5257" s="5"/>
    </row>
    <row r="5258" spans="9:35" x14ac:dyDescent="0.2"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168"/>
      <c r="AF5258" s="167"/>
      <c r="AG5258" s="168"/>
      <c r="AH5258" s="168"/>
      <c r="AI5258" s="5"/>
    </row>
    <row r="5259" spans="9:35" x14ac:dyDescent="0.2"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168"/>
      <c r="AF5259" s="167"/>
      <c r="AG5259" s="168"/>
      <c r="AH5259" s="168"/>
      <c r="AI5259" s="5"/>
    </row>
    <row r="5260" spans="9:35" x14ac:dyDescent="0.2"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168"/>
      <c r="AF5260" s="167"/>
      <c r="AG5260" s="168"/>
      <c r="AH5260" s="168"/>
      <c r="AI5260" s="5"/>
    </row>
    <row r="5261" spans="9:35" x14ac:dyDescent="0.2"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168"/>
      <c r="AF5261" s="167"/>
      <c r="AG5261" s="168"/>
      <c r="AH5261" s="168"/>
      <c r="AI5261" s="5"/>
    </row>
    <row r="5262" spans="9:35" x14ac:dyDescent="0.2"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168"/>
      <c r="AF5262" s="167"/>
      <c r="AG5262" s="168"/>
      <c r="AH5262" s="168"/>
      <c r="AI5262" s="5"/>
    </row>
    <row r="5263" spans="9:35" x14ac:dyDescent="0.2"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168"/>
      <c r="AF5263" s="167"/>
      <c r="AG5263" s="168"/>
      <c r="AH5263" s="168"/>
      <c r="AI5263" s="5"/>
    </row>
    <row r="5264" spans="9:35" x14ac:dyDescent="0.2"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168"/>
      <c r="AF5264" s="167"/>
      <c r="AG5264" s="168"/>
      <c r="AH5264" s="168"/>
      <c r="AI5264" s="5"/>
    </row>
    <row r="5265" spans="9:35" x14ac:dyDescent="0.2"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168"/>
      <c r="AF5265" s="167"/>
      <c r="AG5265" s="168"/>
      <c r="AH5265" s="168"/>
      <c r="AI5265" s="5"/>
    </row>
    <row r="5266" spans="9:35" x14ac:dyDescent="0.2"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168"/>
      <c r="AF5266" s="167"/>
      <c r="AG5266" s="168"/>
      <c r="AH5266" s="168"/>
      <c r="AI5266" s="5"/>
    </row>
    <row r="5267" spans="9:35" x14ac:dyDescent="0.2"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168"/>
      <c r="AF5267" s="167"/>
      <c r="AG5267" s="168"/>
      <c r="AH5267" s="168"/>
      <c r="AI5267" s="5"/>
    </row>
    <row r="5268" spans="9:35" x14ac:dyDescent="0.2"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168"/>
      <c r="AF5268" s="167"/>
      <c r="AG5268" s="168"/>
      <c r="AH5268" s="168"/>
      <c r="AI5268" s="5"/>
    </row>
    <row r="5269" spans="9:35" x14ac:dyDescent="0.2"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168"/>
      <c r="AF5269" s="167"/>
      <c r="AG5269" s="168"/>
      <c r="AH5269" s="168"/>
      <c r="AI5269" s="5"/>
    </row>
    <row r="5270" spans="9:35" x14ac:dyDescent="0.2"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168"/>
      <c r="AF5270" s="167"/>
      <c r="AG5270" s="168"/>
      <c r="AH5270" s="168"/>
      <c r="AI5270" s="5"/>
    </row>
    <row r="5271" spans="9:35" x14ac:dyDescent="0.2"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168"/>
      <c r="AF5271" s="167"/>
      <c r="AG5271" s="168"/>
      <c r="AH5271" s="168"/>
      <c r="AI5271" s="5"/>
    </row>
    <row r="5272" spans="9:35" x14ac:dyDescent="0.2"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168"/>
      <c r="AF5272" s="167"/>
      <c r="AG5272" s="168"/>
      <c r="AH5272" s="168"/>
      <c r="AI5272" s="5"/>
    </row>
    <row r="5273" spans="9:35" x14ac:dyDescent="0.2"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168"/>
      <c r="AF5273" s="167"/>
      <c r="AG5273" s="168"/>
      <c r="AH5273" s="168"/>
      <c r="AI5273" s="5"/>
    </row>
    <row r="5274" spans="9:35" x14ac:dyDescent="0.2"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168"/>
      <c r="AF5274" s="167"/>
      <c r="AG5274" s="168"/>
      <c r="AH5274" s="168"/>
      <c r="AI5274" s="5"/>
    </row>
    <row r="5275" spans="9:35" x14ac:dyDescent="0.2"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168"/>
      <c r="AF5275" s="167"/>
      <c r="AG5275" s="168"/>
      <c r="AH5275" s="168"/>
      <c r="AI5275" s="5"/>
    </row>
    <row r="5276" spans="9:35" x14ac:dyDescent="0.2"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168"/>
      <c r="AF5276" s="167"/>
      <c r="AG5276" s="168"/>
      <c r="AH5276" s="168"/>
      <c r="AI5276" s="5"/>
    </row>
    <row r="5277" spans="9:35" x14ac:dyDescent="0.2"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168"/>
      <c r="AF5277" s="167"/>
      <c r="AG5277" s="168"/>
      <c r="AH5277" s="168"/>
      <c r="AI5277" s="5"/>
    </row>
    <row r="5278" spans="9:35" x14ac:dyDescent="0.2"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168"/>
      <c r="AF5278" s="167"/>
      <c r="AG5278" s="168"/>
      <c r="AH5278" s="168"/>
      <c r="AI5278" s="5"/>
    </row>
    <row r="5279" spans="9:35" x14ac:dyDescent="0.2"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168"/>
      <c r="AF5279" s="167"/>
      <c r="AG5279" s="168"/>
      <c r="AH5279" s="168"/>
      <c r="AI5279" s="5"/>
    </row>
    <row r="5280" spans="9:35" x14ac:dyDescent="0.2"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168"/>
      <c r="AF5280" s="167"/>
      <c r="AG5280" s="168"/>
      <c r="AH5280" s="168"/>
      <c r="AI5280" s="5"/>
    </row>
    <row r="5281" spans="9:35" x14ac:dyDescent="0.2"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168"/>
      <c r="AF5281" s="167"/>
      <c r="AG5281" s="168"/>
      <c r="AH5281" s="168"/>
      <c r="AI5281" s="5"/>
    </row>
    <row r="5282" spans="9:35" x14ac:dyDescent="0.2"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168"/>
      <c r="AF5282" s="167"/>
      <c r="AG5282" s="168"/>
      <c r="AH5282" s="168"/>
      <c r="AI5282" s="5"/>
    </row>
    <row r="5283" spans="9:35" x14ac:dyDescent="0.2"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168"/>
      <c r="AF5283" s="167"/>
      <c r="AG5283" s="168"/>
      <c r="AH5283" s="168"/>
      <c r="AI5283" s="5"/>
    </row>
    <row r="5284" spans="9:35" x14ac:dyDescent="0.2"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168"/>
      <c r="AF5284" s="167"/>
      <c r="AG5284" s="168"/>
      <c r="AH5284" s="168"/>
      <c r="AI5284" s="5"/>
    </row>
    <row r="5285" spans="9:35" x14ac:dyDescent="0.2"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168"/>
      <c r="AF5285" s="167"/>
      <c r="AG5285" s="168"/>
      <c r="AH5285" s="168"/>
      <c r="AI5285" s="5"/>
    </row>
    <row r="5286" spans="9:35" x14ac:dyDescent="0.2"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168"/>
      <c r="AF5286" s="167"/>
      <c r="AG5286" s="168"/>
      <c r="AH5286" s="168"/>
      <c r="AI5286" s="5"/>
    </row>
    <row r="5287" spans="9:35" x14ac:dyDescent="0.2"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168"/>
      <c r="AF5287" s="167"/>
      <c r="AG5287" s="168"/>
      <c r="AH5287" s="168"/>
      <c r="AI5287" s="5"/>
    </row>
    <row r="5288" spans="9:35" x14ac:dyDescent="0.2"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168"/>
      <c r="AF5288" s="167"/>
      <c r="AG5288" s="168"/>
      <c r="AH5288" s="168"/>
      <c r="AI5288" s="5"/>
    </row>
    <row r="5289" spans="9:35" x14ac:dyDescent="0.2"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168"/>
      <c r="AF5289" s="167"/>
      <c r="AG5289" s="168"/>
      <c r="AH5289" s="168"/>
      <c r="AI5289" s="5"/>
    </row>
    <row r="5290" spans="9:35" x14ac:dyDescent="0.2"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168"/>
      <c r="AF5290" s="167"/>
      <c r="AG5290" s="168"/>
      <c r="AH5290" s="168"/>
      <c r="AI5290" s="5"/>
    </row>
    <row r="5291" spans="9:35" x14ac:dyDescent="0.2"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168"/>
      <c r="AF5291" s="167"/>
      <c r="AG5291" s="168"/>
      <c r="AH5291" s="168"/>
      <c r="AI5291" s="5"/>
    </row>
    <row r="5292" spans="9:35" x14ac:dyDescent="0.2"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168"/>
      <c r="AF5292" s="167"/>
      <c r="AG5292" s="168"/>
      <c r="AH5292" s="168"/>
      <c r="AI5292" s="5"/>
    </row>
    <row r="5293" spans="9:35" x14ac:dyDescent="0.2"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168"/>
      <c r="AF5293" s="167"/>
      <c r="AG5293" s="168"/>
      <c r="AH5293" s="168"/>
      <c r="AI5293" s="5"/>
    </row>
    <row r="5294" spans="9:35" x14ac:dyDescent="0.2"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168"/>
      <c r="AF5294" s="167"/>
      <c r="AG5294" s="168"/>
      <c r="AH5294" s="168"/>
      <c r="AI5294" s="5"/>
    </row>
    <row r="5295" spans="9:35" x14ac:dyDescent="0.2"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168"/>
      <c r="AF5295" s="167"/>
      <c r="AG5295" s="168"/>
      <c r="AH5295" s="168"/>
      <c r="AI5295" s="5"/>
    </row>
    <row r="5296" spans="9:35" x14ac:dyDescent="0.2"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168"/>
      <c r="AF5296" s="167"/>
      <c r="AG5296" s="168"/>
      <c r="AH5296" s="168"/>
      <c r="AI5296" s="5"/>
    </row>
    <row r="5297" spans="9:35" x14ac:dyDescent="0.2"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168"/>
      <c r="AF5297" s="167"/>
      <c r="AG5297" s="168"/>
      <c r="AH5297" s="168"/>
      <c r="AI5297" s="5"/>
    </row>
    <row r="5298" spans="9:35" x14ac:dyDescent="0.2"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168"/>
      <c r="AF5298" s="167"/>
      <c r="AG5298" s="168"/>
      <c r="AH5298" s="168"/>
      <c r="AI5298" s="5"/>
    </row>
    <row r="5299" spans="9:35" x14ac:dyDescent="0.2"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168"/>
      <c r="AF5299" s="167"/>
      <c r="AG5299" s="168"/>
      <c r="AH5299" s="168"/>
      <c r="AI5299" s="5"/>
    </row>
    <row r="5300" spans="9:35" x14ac:dyDescent="0.2"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168"/>
      <c r="AF5300" s="167"/>
      <c r="AG5300" s="168"/>
      <c r="AH5300" s="168"/>
      <c r="AI5300" s="5"/>
    </row>
    <row r="5301" spans="9:35" x14ac:dyDescent="0.2"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168"/>
      <c r="AF5301" s="167"/>
      <c r="AG5301" s="168"/>
      <c r="AH5301" s="168"/>
      <c r="AI5301" s="5"/>
    </row>
    <row r="5302" spans="9:35" x14ac:dyDescent="0.2"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168"/>
      <c r="AF5302" s="167"/>
      <c r="AG5302" s="168"/>
      <c r="AH5302" s="168"/>
      <c r="AI5302" s="5"/>
    </row>
    <row r="5303" spans="9:35" x14ac:dyDescent="0.2"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168"/>
      <c r="AF5303" s="167"/>
      <c r="AG5303" s="168"/>
      <c r="AH5303" s="168"/>
      <c r="AI5303" s="5"/>
    </row>
    <row r="5304" spans="9:35" x14ac:dyDescent="0.2"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168"/>
      <c r="AF5304" s="167"/>
      <c r="AG5304" s="168"/>
      <c r="AH5304" s="168"/>
      <c r="AI5304" s="5"/>
    </row>
    <row r="5305" spans="9:35" x14ac:dyDescent="0.2"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168"/>
      <c r="AF5305" s="167"/>
      <c r="AG5305" s="168"/>
      <c r="AH5305" s="168"/>
      <c r="AI5305" s="5"/>
    </row>
    <row r="5306" spans="9:35" x14ac:dyDescent="0.2"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168"/>
      <c r="AF5306" s="167"/>
      <c r="AG5306" s="168"/>
      <c r="AH5306" s="168"/>
      <c r="AI5306" s="5"/>
    </row>
    <row r="5307" spans="9:35" x14ac:dyDescent="0.2"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168"/>
      <c r="AF5307" s="167"/>
      <c r="AG5307" s="168"/>
      <c r="AH5307" s="168"/>
      <c r="AI5307" s="5"/>
    </row>
    <row r="5308" spans="9:35" x14ac:dyDescent="0.2"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168"/>
      <c r="AF5308" s="167"/>
      <c r="AG5308" s="168"/>
      <c r="AH5308" s="168"/>
      <c r="AI5308" s="5"/>
    </row>
    <row r="5309" spans="9:35" x14ac:dyDescent="0.2"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168"/>
      <c r="AF5309" s="167"/>
      <c r="AG5309" s="168"/>
      <c r="AH5309" s="168"/>
      <c r="AI5309" s="5"/>
    </row>
    <row r="5310" spans="9:35" x14ac:dyDescent="0.2"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168"/>
      <c r="AF5310" s="167"/>
      <c r="AG5310" s="168"/>
      <c r="AH5310" s="168"/>
      <c r="AI5310" s="5"/>
    </row>
    <row r="5311" spans="9:35" x14ac:dyDescent="0.2"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168"/>
      <c r="AF5311" s="167"/>
      <c r="AG5311" s="168"/>
      <c r="AH5311" s="168"/>
      <c r="AI5311" s="5"/>
    </row>
    <row r="5312" spans="9:35" x14ac:dyDescent="0.2"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168"/>
      <c r="AF5312" s="167"/>
      <c r="AG5312" s="168"/>
      <c r="AH5312" s="168"/>
      <c r="AI5312" s="5"/>
    </row>
    <row r="5313" spans="9:35" x14ac:dyDescent="0.2"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168"/>
      <c r="AF5313" s="167"/>
      <c r="AG5313" s="168"/>
      <c r="AH5313" s="168"/>
      <c r="AI5313" s="5"/>
    </row>
    <row r="5314" spans="9:35" x14ac:dyDescent="0.2"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168"/>
      <c r="AF5314" s="167"/>
      <c r="AG5314" s="168"/>
      <c r="AH5314" s="168"/>
      <c r="AI5314" s="5"/>
    </row>
    <row r="5315" spans="9:35" x14ac:dyDescent="0.2"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168"/>
      <c r="AF5315" s="167"/>
      <c r="AG5315" s="168"/>
      <c r="AH5315" s="168"/>
      <c r="AI5315" s="5"/>
    </row>
    <row r="5316" spans="9:35" x14ac:dyDescent="0.2"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168"/>
      <c r="AF5316" s="167"/>
      <c r="AG5316" s="168"/>
      <c r="AH5316" s="168"/>
      <c r="AI5316" s="5"/>
    </row>
    <row r="5317" spans="9:35" x14ac:dyDescent="0.2"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168"/>
      <c r="AF5317" s="167"/>
      <c r="AG5317" s="168"/>
      <c r="AH5317" s="168"/>
      <c r="AI5317" s="5"/>
    </row>
    <row r="5318" spans="9:35" x14ac:dyDescent="0.2"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168"/>
      <c r="AF5318" s="167"/>
      <c r="AG5318" s="168"/>
      <c r="AH5318" s="168"/>
      <c r="AI5318" s="5"/>
    </row>
    <row r="5319" spans="9:35" x14ac:dyDescent="0.2"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168"/>
      <c r="AF5319" s="167"/>
      <c r="AG5319" s="168"/>
      <c r="AH5319" s="168"/>
      <c r="AI5319" s="5"/>
    </row>
    <row r="5320" spans="9:35" x14ac:dyDescent="0.2"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168"/>
      <c r="AF5320" s="167"/>
      <c r="AG5320" s="168"/>
      <c r="AH5320" s="168"/>
      <c r="AI5320" s="5"/>
    </row>
    <row r="5321" spans="9:35" x14ac:dyDescent="0.2"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168"/>
      <c r="AF5321" s="167"/>
      <c r="AG5321" s="168"/>
      <c r="AH5321" s="168"/>
      <c r="AI5321" s="5"/>
    </row>
    <row r="5322" spans="9:35" x14ac:dyDescent="0.2"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168"/>
      <c r="AF5322" s="167"/>
      <c r="AG5322" s="168"/>
      <c r="AH5322" s="168"/>
      <c r="AI5322" s="5"/>
    </row>
    <row r="5323" spans="9:35" x14ac:dyDescent="0.2"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168"/>
      <c r="AF5323" s="167"/>
      <c r="AG5323" s="168"/>
      <c r="AH5323" s="168"/>
      <c r="AI5323" s="5"/>
    </row>
    <row r="5324" spans="9:35" x14ac:dyDescent="0.2"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168"/>
      <c r="AF5324" s="167"/>
      <c r="AG5324" s="168"/>
      <c r="AH5324" s="168"/>
      <c r="AI5324" s="5"/>
    </row>
    <row r="5325" spans="9:35" x14ac:dyDescent="0.2"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168"/>
      <c r="AF5325" s="167"/>
      <c r="AG5325" s="168"/>
      <c r="AH5325" s="168"/>
      <c r="AI5325" s="5"/>
    </row>
    <row r="5326" spans="9:35" x14ac:dyDescent="0.2"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168"/>
      <c r="AF5326" s="167"/>
      <c r="AG5326" s="168"/>
      <c r="AH5326" s="168"/>
      <c r="AI5326" s="5"/>
    </row>
    <row r="5327" spans="9:35" x14ac:dyDescent="0.2"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168"/>
      <c r="AF5327" s="167"/>
      <c r="AG5327" s="168"/>
      <c r="AH5327" s="168"/>
      <c r="AI5327" s="5"/>
    </row>
    <row r="5328" spans="9:35" x14ac:dyDescent="0.2"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168"/>
      <c r="AF5328" s="167"/>
      <c r="AG5328" s="168"/>
      <c r="AH5328" s="168"/>
      <c r="AI5328" s="5"/>
    </row>
    <row r="5329" spans="9:35" x14ac:dyDescent="0.2"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168"/>
      <c r="AF5329" s="167"/>
      <c r="AG5329" s="168"/>
      <c r="AH5329" s="168"/>
      <c r="AI5329" s="5"/>
    </row>
    <row r="5330" spans="9:35" x14ac:dyDescent="0.2"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168"/>
      <c r="AF5330" s="167"/>
      <c r="AG5330" s="168"/>
      <c r="AH5330" s="168"/>
      <c r="AI5330" s="5"/>
    </row>
    <row r="5331" spans="9:35" x14ac:dyDescent="0.2"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168"/>
      <c r="AF5331" s="167"/>
      <c r="AG5331" s="168"/>
      <c r="AH5331" s="168"/>
      <c r="AI5331" s="5"/>
    </row>
    <row r="5332" spans="9:35" x14ac:dyDescent="0.2"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168"/>
      <c r="AF5332" s="167"/>
      <c r="AG5332" s="168"/>
      <c r="AH5332" s="168"/>
      <c r="AI5332" s="5"/>
    </row>
    <row r="5333" spans="9:35" x14ac:dyDescent="0.2"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168"/>
      <c r="AF5333" s="167"/>
      <c r="AG5333" s="168"/>
      <c r="AH5333" s="168"/>
      <c r="AI5333" s="5"/>
    </row>
    <row r="5334" spans="9:35" x14ac:dyDescent="0.2"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168"/>
      <c r="AF5334" s="167"/>
      <c r="AG5334" s="168"/>
      <c r="AH5334" s="168"/>
      <c r="AI5334" s="5"/>
    </row>
    <row r="5335" spans="9:35" x14ac:dyDescent="0.2"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168"/>
      <c r="AF5335" s="167"/>
      <c r="AG5335" s="168"/>
      <c r="AH5335" s="168"/>
      <c r="AI5335" s="5"/>
    </row>
    <row r="5336" spans="9:35" x14ac:dyDescent="0.2"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168"/>
      <c r="AF5336" s="167"/>
      <c r="AG5336" s="168"/>
      <c r="AH5336" s="168"/>
      <c r="AI5336" s="5"/>
    </row>
    <row r="5337" spans="9:35" x14ac:dyDescent="0.2"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168"/>
      <c r="AF5337" s="167"/>
      <c r="AG5337" s="168"/>
      <c r="AH5337" s="168"/>
      <c r="AI5337" s="5"/>
    </row>
    <row r="5338" spans="9:35" x14ac:dyDescent="0.2"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168"/>
      <c r="AF5338" s="167"/>
      <c r="AG5338" s="168"/>
      <c r="AH5338" s="168"/>
      <c r="AI5338" s="5"/>
    </row>
    <row r="5339" spans="9:35" x14ac:dyDescent="0.2"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168"/>
      <c r="AF5339" s="167"/>
      <c r="AG5339" s="168"/>
      <c r="AH5339" s="168"/>
      <c r="AI5339" s="5"/>
    </row>
    <row r="5340" spans="9:35" x14ac:dyDescent="0.2"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168"/>
      <c r="AF5340" s="167"/>
      <c r="AG5340" s="168"/>
      <c r="AH5340" s="168"/>
      <c r="AI5340" s="5"/>
    </row>
    <row r="5341" spans="9:35" x14ac:dyDescent="0.2"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168"/>
      <c r="AF5341" s="167"/>
      <c r="AG5341" s="168"/>
      <c r="AH5341" s="168"/>
      <c r="AI5341" s="5"/>
    </row>
    <row r="5342" spans="9:35" x14ac:dyDescent="0.2"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168"/>
      <c r="AF5342" s="167"/>
      <c r="AG5342" s="168"/>
      <c r="AH5342" s="168"/>
      <c r="AI5342" s="5"/>
    </row>
    <row r="5343" spans="9:35" x14ac:dyDescent="0.2"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168"/>
      <c r="AF5343" s="167"/>
      <c r="AG5343" s="168"/>
      <c r="AH5343" s="168"/>
      <c r="AI5343" s="5"/>
    </row>
    <row r="5344" spans="9:35" x14ac:dyDescent="0.2"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168"/>
      <c r="AF5344" s="167"/>
      <c r="AG5344" s="168"/>
      <c r="AH5344" s="168"/>
      <c r="AI5344" s="5"/>
    </row>
    <row r="5345" spans="9:35" x14ac:dyDescent="0.2"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168"/>
      <c r="AF5345" s="167"/>
      <c r="AG5345" s="168"/>
      <c r="AH5345" s="168"/>
      <c r="AI5345" s="5"/>
    </row>
    <row r="5346" spans="9:35" x14ac:dyDescent="0.2"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168"/>
      <c r="AF5346" s="167"/>
      <c r="AG5346" s="168"/>
      <c r="AH5346" s="168"/>
      <c r="AI5346" s="5"/>
    </row>
    <row r="5347" spans="9:35" x14ac:dyDescent="0.2"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168"/>
      <c r="AF5347" s="167"/>
      <c r="AG5347" s="168"/>
      <c r="AH5347" s="168"/>
      <c r="AI5347" s="5"/>
    </row>
    <row r="5348" spans="9:35" x14ac:dyDescent="0.2"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168"/>
      <c r="AF5348" s="167"/>
      <c r="AG5348" s="168"/>
      <c r="AH5348" s="168"/>
      <c r="AI5348" s="5"/>
    </row>
    <row r="5349" spans="9:35" x14ac:dyDescent="0.2"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168"/>
      <c r="AF5349" s="167"/>
      <c r="AG5349" s="168"/>
      <c r="AH5349" s="168"/>
      <c r="AI5349" s="5"/>
    </row>
    <row r="5350" spans="9:35" x14ac:dyDescent="0.2"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168"/>
      <c r="AF5350" s="167"/>
      <c r="AG5350" s="168"/>
      <c r="AH5350" s="168"/>
      <c r="AI5350" s="5"/>
    </row>
    <row r="5351" spans="9:35" x14ac:dyDescent="0.2"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168"/>
      <c r="AF5351" s="167"/>
      <c r="AG5351" s="168"/>
      <c r="AH5351" s="168"/>
      <c r="AI5351" s="5"/>
    </row>
    <row r="5352" spans="9:35" x14ac:dyDescent="0.2"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168"/>
      <c r="AF5352" s="167"/>
      <c r="AG5352" s="168"/>
      <c r="AH5352" s="168"/>
      <c r="AI5352" s="5"/>
    </row>
    <row r="5353" spans="9:35" x14ac:dyDescent="0.2"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168"/>
      <c r="AF5353" s="167"/>
      <c r="AG5353" s="168"/>
      <c r="AH5353" s="168"/>
      <c r="AI5353" s="5"/>
    </row>
    <row r="5354" spans="9:35" x14ac:dyDescent="0.2"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168"/>
      <c r="AF5354" s="167"/>
      <c r="AG5354" s="168"/>
      <c r="AH5354" s="168"/>
      <c r="AI5354" s="5"/>
    </row>
    <row r="5355" spans="9:35" x14ac:dyDescent="0.2"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168"/>
      <c r="AF5355" s="167"/>
      <c r="AG5355" s="168"/>
      <c r="AH5355" s="168"/>
      <c r="AI5355" s="5"/>
    </row>
    <row r="5356" spans="9:35" x14ac:dyDescent="0.2"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168"/>
      <c r="AF5356" s="167"/>
      <c r="AG5356" s="168"/>
      <c r="AH5356" s="168"/>
      <c r="AI5356" s="5"/>
    </row>
    <row r="5357" spans="9:35" x14ac:dyDescent="0.2"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168"/>
      <c r="AF5357" s="167"/>
      <c r="AG5357" s="168"/>
      <c r="AH5357" s="168"/>
      <c r="AI5357" s="5"/>
    </row>
    <row r="5358" spans="9:35" x14ac:dyDescent="0.2"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168"/>
      <c r="AF5358" s="167"/>
      <c r="AG5358" s="168"/>
      <c r="AH5358" s="168"/>
      <c r="AI5358" s="5"/>
    </row>
    <row r="5359" spans="9:35" x14ac:dyDescent="0.2"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168"/>
      <c r="AF5359" s="167"/>
      <c r="AG5359" s="168"/>
      <c r="AH5359" s="168"/>
      <c r="AI5359" s="5"/>
    </row>
    <row r="5360" spans="9:35" x14ac:dyDescent="0.2"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168"/>
      <c r="AF5360" s="167"/>
      <c r="AG5360" s="168"/>
      <c r="AH5360" s="168"/>
      <c r="AI5360" s="5"/>
    </row>
    <row r="5361" spans="9:35" x14ac:dyDescent="0.2"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168"/>
      <c r="AF5361" s="167"/>
      <c r="AG5361" s="168"/>
      <c r="AH5361" s="168"/>
      <c r="AI5361" s="5"/>
    </row>
    <row r="5362" spans="9:35" x14ac:dyDescent="0.2"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168"/>
      <c r="AF5362" s="167"/>
      <c r="AG5362" s="168"/>
      <c r="AH5362" s="168"/>
      <c r="AI5362" s="5"/>
    </row>
    <row r="5363" spans="9:35" x14ac:dyDescent="0.2"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168"/>
      <c r="AF5363" s="167"/>
      <c r="AG5363" s="168"/>
      <c r="AH5363" s="168"/>
      <c r="AI5363" s="5"/>
    </row>
    <row r="5364" spans="9:35" x14ac:dyDescent="0.2"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168"/>
      <c r="AF5364" s="167"/>
      <c r="AG5364" s="168"/>
      <c r="AH5364" s="168"/>
      <c r="AI5364" s="5"/>
    </row>
    <row r="5365" spans="9:35" x14ac:dyDescent="0.2"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168"/>
      <c r="AF5365" s="167"/>
      <c r="AG5365" s="168"/>
      <c r="AH5365" s="168"/>
      <c r="AI5365" s="5"/>
    </row>
    <row r="5366" spans="9:35" x14ac:dyDescent="0.2"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168"/>
      <c r="AF5366" s="167"/>
      <c r="AG5366" s="168"/>
      <c r="AH5366" s="168"/>
      <c r="AI5366" s="5"/>
    </row>
    <row r="5367" spans="9:35" x14ac:dyDescent="0.2"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168"/>
      <c r="AF5367" s="167"/>
      <c r="AG5367" s="168"/>
      <c r="AH5367" s="168"/>
      <c r="AI5367" s="5"/>
    </row>
    <row r="5368" spans="9:35" x14ac:dyDescent="0.2"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168"/>
      <c r="AF5368" s="167"/>
      <c r="AG5368" s="168"/>
      <c r="AH5368" s="168"/>
      <c r="AI5368" s="5"/>
    </row>
    <row r="5369" spans="9:35" x14ac:dyDescent="0.2"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168"/>
      <c r="AF5369" s="167"/>
      <c r="AG5369" s="168"/>
      <c r="AH5369" s="168"/>
      <c r="AI5369" s="5"/>
    </row>
    <row r="5370" spans="9:35" x14ac:dyDescent="0.2"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168"/>
      <c r="AF5370" s="167"/>
      <c r="AG5370" s="168"/>
      <c r="AH5370" s="168"/>
      <c r="AI5370" s="5"/>
    </row>
    <row r="5371" spans="9:35" x14ac:dyDescent="0.2"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168"/>
      <c r="AF5371" s="167"/>
      <c r="AG5371" s="168"/>
      <c r="AH5371" s="168"/>
      <c r="AI5371" s="5"/>
    </row>
    <row r="5372" spans="9:35" x14ac:dyDescent="0.2"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168"/>
      <c r="AF5372" s="167"/>
      <c r="AG5372" s="168"/>
      <c r="AH5372" s="168"/>
      <c r="AI5372" s="5"/>
    </row>
    <row r="5373" spans="9:35" x14ac:dyDescent="0.2"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168"/>
      <c r="AF5373" s="167"/>
      <c r="AG5373" s="168"/>
      <c r="AH5373" s="168"/>
      <c r="AI5373" s="5"/>
    </row>
    <row r="5374" spans="9:35" x14ac:dyDescent="0.2"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168"/>
      <c r="AF5374" s="167"/>
      <c r="AG5374" s="168"/>
      <c r="AH5374" s="168"/>
      <c r="AI5374" s="5"/>
    </row>
    <row r="5375" spans="9:35" x14ac:dyDescent="0.2"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168"/>
      <c r="AF5375" s="167"/>
      <c r="AG5375" s="168"/>
      <c r="AH5375" s="168"/>
      <c r="AI5375" s="5"/>
    </row>
    <row r="5376" spans="9:35" x14ac:dyDescent="0.2"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168"/>
      <c r="AF5376" s="167"/>
      <c r="AG5376" s="168"/>
      <c r="AH5376" s="168"/>
      <c r="AI5376" s="5"/>
    </row>
    <row r="5377" spans="9:35" x14ac:dyDescent="0.2"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168"/>
      <c r="AF5377" s="167"/>
      <c r="AG5377" s="168"/>
      <c r="AH5377" s="168"/>
      <c r="AI5377" s="5"/>
    </row>
    <row r="5378" spans="9:35" x14ac:dyDescent="0.2"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168"/>
      <c r="AF5378" s="167"/>
      <c r="AG5378" s="168"/>
      <c r="AH5378" s="168"/>
      <c r="AI5378" s="5"/>
    </row>
    <row r="5379" spans="9:35" x14ac:dyDescent="0.2"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168"/>
      <c r="AF5379" s="167"/>
      <c r="AG5379" s="168"/>
      <c r="AH5379" s="168"/>
      <c r="AI5379" s="5"/>
    </row>
    <row r="5380" spans="9:35" x14ac:dyDescent="0.2"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168"/>
      <c r="AF5380" s="167"/>
      <c r="AG5380" s="168"/>
      <c r="AH5380" s="168"/>
      <c r="AI5380" s="5"/>
    </row>
    <row r="5381" spans="9:35" x14ac:dyDescent="0.2"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168"/>
      <c r="AF5381" s="167"/>
      <c r="AG5381" s="168"/>
      <c r="AH5381" s="168"/>
      <c r="AI5381" s="5"/>
    </row>
    <row r="5382" spans="9:35" x14ac:dyDescent="0.2"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168"/>
      <c r="AF5382" s="167"/>
      <c r="AG5382" s="168"/>
      <c r="AH5382" s="168"/>
      <c r="AI5382" s="5"/>
    </row>
    <row r="5383" spans="9:35" x14ac:dyDescent="0.2"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168"/>
      <c r="AF5383" s="167"/>
      <c r="AG5383" s="168"/>
      <c r="AH5383" s="168"/>
      <c r="AI5383" s="5"/>
    </row>
    <row r="5384" spans="9:35" x14ac:dyDescent="0.2"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168"/>
      <c r="AF5384" s="167"/>
      <c r="AG5384" s="168"/>
      <c r="AH5384" s="168"/>
      <c r="AI5384" s="5"/>
    </row>
    <row r="5385" spans="9:35" x14ac:dyDescent="0.2"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168"/>
      <c r="AF5385" s="167"/>
      <c r="AG5385" s="168"/>
      <c r="AH5385" s="168"/>
      <c r="AI5385" s="5"/>
    </row>
    <row r="5386" spans="9:35" x14ac:dyDescent="0.2"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168"/>
      <c r="AF5386" s="167"/>
      <c r="AG5386" s="168"/>
      <c r="AH5386" s="168"/>
      <c r="AI5386" s="5"/>
    </row>
    <row r="5387" spans="9:35" x14ac:dyDescent="0.2"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168"/>
      <c r="AF5387" s="167"/>
      <c r="AG5387" s="168"/>
      <c r="AH5387" s="168"/>
      <c r="AI5387" s="5"/>
    </row>
    <row r="5388" spans="9:35" x14ac:dyDescent="0.2"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168"/>
      <c r="AF5388" s="167"/>
      <c r="AG5388" s="168"/>
      <c r="AH5388" s="168"/>
      <c r="AI5388" s="5"/>
    </row>
    <row r="5389" spans="9:35" x14ac:dyDescent="0.2"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168"/>
      <c r="AF5389" s="167"/>
      <c r="AG5389" s="168"/>
      <c r="AH5389" s="168"/>
      <c r="AI5389" s="5"/>
    </row>
    <row r="5390" spans="9:35" x14ac:dyDescent="0.2"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168"/>
      <c r="AF5390" s="167"/>
      <c r="AG5390" s="168"/>
      <c r="AH5390" s="168"/>
      <c r="AI5390" s="5"/>
    </row>
    <row r="5391" spans="9:35" x14ac:dyDescent="0.2"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168"/>
      <c r="AF5391" s="167"/>
      <c r="AG5391" s="168"/>
      <c r="AH5391" s="168"/>
      <c r="AI5391" s="5"/>
    </row>
    <row r="5392" spans="9:35" x14ac:dyDescent="0.2"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168"/>
      <c r="AF5392" s="167"/>
      <c r="AG5392" s="168"/>
      <c r="AH5392" s="168"/>
      <c r="AI5392" s="5"/>
    </row>
    <row r="5393" spans="9:35" x14ac:dyDescent="0.2"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168"/>
      <c r="AF5393" s="167"/>
      <c r="AG5393" s="168"/>
      <c r="AH5393" s="168"/>
      <c r="AI5393" s="5"/>
    </row>
    <row r="5394" spans="9:35" x14ac:dyDescent="0.2"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168"/>
      <c r="AF5394" s="167"/>
      <c r="AG5394" s="168"/>
      <c r="AH5394" s="168"/>
      <c r="AI5394" s="5"/>
    </row>
    <row r="5395" spans="9:35" x14ac:dyDescent="0.2"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168"/>
      <c r="AF5395" s="167"/>
      <c r="AG5395" s="168"/>
      <c r="AH5395" s="168"/>
      <c r="AI5395" s="5"/>
    </row>
    <row r="5396" spans="9:35" x14ac:dyDescent="0.2"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168"/>
      <c r="AF5396" s="167"/>
      <c r="AG5396" s="168"/>
      <c r="AH5396" s="168"/>
      <c r="AI5396" s="5"/>
    </row>
    <row r="5397" spans="9:35" x14ac:dyDescent="0.2"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168"/>
      <c r="AF5397" s="167"/>
      <c r="AG5397" s="168"/>
      <c r="AH5397" s="168"/>
      <c r="AI5397" s="5"/>
    </row>
    <row r="5398" spans="9:35" x14ac:dyDescent="0.2"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168"/>
      <c r="AF5398" s="167"/>
      <c r="AG5398" s="168"/>
      <c r="AH5398" s="168"/>
      <c r="AI5398" s="5"/>
    </row>
    <row r="5399" spans="9:35" x14ac:dyDescent="0.2"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168"/>
      <c r="AF5399" s="167"/>
      <c r="AG5399" s="168"/>
      <c r="AH5399" s="168"/>
      <c r="AI5399" s="5"/>
    </row>
    <row r="5400" spans="9:35" x14ac:dyDescent="0.2"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168"/>
      <c r="AF5400" s="167"/>
      <c r="AG5400" s="168"/>
      <c r="AH5400" s="168"/>
      <c r="AI5400" s="5"/>
    </row>
    <row r="5401" spans="9:35" x14ac:dyDescent="0.2"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168"/>
      <c r="AF5401" s="167"/>
      <c r="AG5401" s="168"/>
      <c r="AH5401" s="168"/>
      <c r="AI5401" s="5"/>
    </row>
    <row r="5402" spans="9:35" x14ac:dyDescent="0.2"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168"/>
      <c r="AF5402" s="167"/>
      <c r="AG5402" s="168"/>
      <c r="AH5402" s="168"/>
      <c r="AI5402" s="5"/>
    </row>
    <row r="5403" spans="9:35" x14ac:dyDescent="0.2"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168"/>
      <c r="AF5403" s="167"/>
      <c r="AG5403" s="168"/>
      <c r="AH5403" s="168"/>
      <c r="AI5403" s="5"/>
    </row>
    <row r="5404" spans="9:35" x14ac:dyDescent="0.2"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168"/>
      <c r="AF5404" s="167"/>
      <c r="AG5404" s="168"/>
      <c r="AH5404" s="168"/>
      <c r="AI5404" s="5"/>
    </row>
    <row r="5405" spans="9:35" x14ac:dyDescent="0.2"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168"/>
      <c r="AF5405" s="167"/>
      <c r="AG5405" s="168"/>
      <c r="AH5405" s="168"/>
      <c r="AI5405" s="5"/>
    </row>
    <row r="5406" spans="9:35" x14ac:dyDescent="0.2"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168"/>
      <c r="AF5406" s="167"/>
      <c r="AG5406" s="168"/>
      <c r="AH5406" s="168"/>
      <c r="AI5406" s="5"/>
    </row>
    <row r="5407" spans="9:35" x14ac:dyDescent="0.2"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168"/>
      <c r="AF5407" s="167"/>
      <c r="AG5407" s="168"/>
      <c r="AH5407" s="168"/>
      <c r="AI5407" s="5"/>
    </row>
    <row r="5408" spans="9:35" x14ac:dyDescent="0.2"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168"/>
      <c r="AF5408" s="167"/>
      <c r="AG5408" s="168"/>
      <c r="AH5408" s="168"/>
      <c r="AI5408" s="5"/>
    </row>
    <row r="5409" spans="9:35" x14ac:dyDescent="0.2"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168"/>
      <c r="AF5409" s="167"/>
      <c r="AG5409" s="168"/>
      <c r="AH5409" s="168"/>
      <c r="AI5409" s="5"/>
    </row>
    <row r="5410" spans="9:35" x14ac:dyDescent="0.2"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168"/>
      <c r="AF5410" s="167"/>
      <c r="AG5410" s="168"/>
      <c r="AH5410" s="168"/>
      <c r="AI5410" s="5"/>
    </row>
    <row r="5411" spans="9:35" x14ac:dyDescent="0.2"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168"/>
      <c r="AF5411" s="167"/>
      <c r="AG5411" s="168"/>
      <c r="AH5411" s="168"/>
      <c r="AI5411" s="5"/>
    </row>
    <row r="5412" spans="9:35" x14ac:dyDescent="0.2"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168"/>
      <c r="AF5412" s="167"/>
      <c r="AG5412" s="168"/>
      <c r="AH5412" s="168"/>
      <c r="AI5412" s="5"/>
    </row>
    <row r="5413" spans="9:35" x14ac:dyDescent="0.2"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168"/>
      <c r="AF5413" s="167"/>
      <c r="AG5413" s="168"/>
      <c r="AH5413" s="168"/>
      <c r="AI5413" s="5"/>
    </row>
    <row r="5414" spans="9:35" x14ac:dyDescent="0.2"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168"/>
      <c r="AF5414" s="167"/>
      <c r="AG5414" s="168"/>
      <c r="AH5414" s="168"/>
      <c r="AI5414" s="5"/>
    </row>
    <row r="5415" spans="9:35" x14ac:dyDescent="0.2"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168"/>
      <c r="AF5415" s="167"/>
      <c r="AG5415" s="168"/>
      <c r="AH5415" s="168"/>
      <c r="AI5415" s="5"/>
    </row>
    <row r="5416" spans="9:35" x14ac:dyDescent="0.2"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168"/>
      <c r="AF5416" s="167"/>
      <c r="AG5416" s="168"/>
      <c r="AH5416" s="168"/>
      <c r="AI5416" s="5"/>
    </row>
    <row r="5417" spans="9:35" x14ac:dyDescent="0.2"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168"/>
      <c r="AF5417" s="167"/>
      <c r="AG5417" s="168"/>
      <c r="AH5417" s="168"/>
      <c r="AI5417" s="5"/>
    </row>
    <row r="5418" spans="9:35" x14ac:dyDescent="0.2"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168"/>
      <c r="AF5418" s="167"/>
      <c r="AG5418" s="168"/>
      <c r="AH5418" s="168"/>
      <c r="AI5418" s="5"/>
    </row>
    <row r="5419" spans="9:35" x14ac:dyDescent="0.2"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168"/>
      <c r="AF5419" s="167"/>
      <c r="AG5419" s="168"/>
      <c r="AH5419" s="168"/>
      <c r="AI5419" s="5"/>
    </row>
    <row r="5420" spans="9:35" x14ac:dyDescent="0.2"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168"/>
      <c r="AF5420" s="167"/>
      <c r="AG5420" s="168"/>
      <c r="AH5420" s="168"/>
      <c r="AI5420" s="5"/>
    </row>
    <row r="5421" spans="9:35" x14ac:dyDescent="0.2"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168"/>
      <c r="AF5421" s="167"/>
      <c r="AG5421" s="168"/>
      <c r="AH5421" s="168"/>
      <c r="AI5421" s="5"/>
    </row>
    <row r="5422" spans="9:35" x14ac:dyDescent="0.2"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168"/>
      <c r="AF5422" s="167"/>
      <c r="AG5422" s="168"/>
      <c r="AH5422" s="168"/>
      <c r="AI5422" s="5"/>
    </row>
    <row r="5423" spans="9:35" x14ac:dyDescent="0.2"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168"/>
      <c r="AF5423" s="167"/>
      <c r="AG5423" s="168"/>
      <c r="AH5423" s="168"/>
      <c r="AI5423" s="5"/>
    </row>
    <row r="5424" spans="9:35" x14ac:dyDescent="0.2"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168"/>
      <c r="AF5424" s="167"/>
      <c r="AG5424" s="168"/>
      <c r="AH5424" s="168"/>
      <c r="AI5424" s="5"/>
    </row>
    <row r="5425" spans="9:35" x14ac:dyDescent="0.2"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168"/>
      <c r="AF5425" s="167"/>
      <c r="AG5425" s="168"/>
      <c r="AH5425" s="168"/>
      <c r="AI5425" s="5"/>
    </row>
    <row r="5426" spans="9:35" x14ac:dyDescent="0.2"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168"/>
      <c r="AF5426" s="167"/>
      <c r="AG5426" s="168"/>
      <c r="AH5426" s="168"/>
      <c r="AI5426" s="5"/>
    </row>
    <row r="5427" spans="9:35" x14ac:dyDescent="0.2"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168"/>
      <c r="AF5427" s="167"/>
      <c r="AG5427" s="168"/>
      <c r="AH5427" s="168"/>
      <c r="AI5427" s="5"/>
    </row>
    <row r="5428" spans="9:35" x14ac:dyDescent="0.2"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168"/>
      <c r="AF5428" s="167"/>
      <c r="AG5428" s="168"/>
      <c r="AH5428" s="168"/>
      <c r="AI5428" s="5"/>
    </row>
    <row r="5429" spans="9:35" x14ac:dyDescent="0.2"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168"/>
      <c r="AF5429" s="167"/>
      <c r="AG5429" s="168"/>
      <c r="AH5429" s="168"/>
      <c r="AI5429" s="5"/>
    </row>
    <row r="5430" spans="9:35" x14ac:dyDescent="0.2"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168"/>
      <c r="AF5430" s="167"/>
      <c r="AG5430" s="168"/>
      <c r="AH5430" s="168"/>
      <c r="AI5430" s="5"/>
    </row>
    <row r="5431" spans="9:35" x14ac:dyDescent="0.2"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168"/>
      <c r="AF5431" s="167"/>
      <c r="AG5431" s="168"/>
      <c r="AH5431" s="168"/>
      <c r="AI5431" s="5"/>
    </row>
    <row r="5432" spans="9:35" x14ac:dyDescent="0.2"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168"/>
      <c r="AF5432" s="167"/>
      <c r="AG5432" s="168"/>
      <c r="AH5432" s="168"/>
      <c r="AI5432" s="5"/>
    </row>
    <row r="5433" spans="9:35" x14ac:dyDescent="0.2"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168"/>
      <c r="AF5433" s="167"/>
      <c r="AG5433" s="168"/>
      <c r="AH5433" s="168"/>
      <c r="AI5433" s="5"/>
    </row>
    <row r="5434" spans="9:35" x14ac:dyDescent="0.2"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168"/>
      <c r="AF5434" s="167"/>
      <c r="AG5434" s="168"/>
      <c r="AH5434" s="168"/>
      <c r="AI5434" s="5"/>
    </row>
    <row r="5435" spans="9:35" x14ac:dyDescent="0.2"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168"/>
      <c r="AF5435" s="167"/>
      <c r="AG5435" s="168"/>
      <c r="AH5435" s="168"/>
      <c r="AI5435" s="5"/>
    </row>
    <row r="5436" spans="9:35" x14ac:dyDescent="0.2"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168"/>
      <c r="AF5436" s="167"/>
      <c r="AG5436" s="168"/>
      <c r="AH5436" s="168"/>
      <c r="AI5436" s="5"/>
    </row>
    <row r="5437" spans="9:35" x14ac:dyDescent="0.2"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168"/>
      <c r="AF5437" s="167"/>
      <c r="AG5437" s="168"/>
      <c r="AH5437" s="168"/>
      <c r="AI5437" s="5"/>
    </row>
    <row r="5438" spans="9:35" x14ac:dyDescent="0.2"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168"/>
      <c r="AF5438" s="167"/>
      <c r="AG5438" s="168"/>
      <c r="AH5438" s="168"/>
      <c r="AI5438" s="5"/>
    </row>
    <row r="5439" spans="9:35" x14ac:dyDescent="0.2"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168"/>
      <c r="AF5439" s="167"/>
      <c r="AG5439" s="168"/>
      <c r="AH5439" s="168"/>
      <c r="AI5439" s="5"/>
    </row>
    <row r="5440" spans="9:35" x14ac:dyDescent="0.2"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168"/>
      <c r="AF5440" s="167"/>
      <c r="AG5440" s="168"/>
      <c r="AH5440" s="168"/>
      <c r="AI5440" s="5"/>
    </row>
    <row r="5441" spans="9:35" x14ac:dyDescent="0.2"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168"/>
      <c r="AF5441" s="167"/>
      <c r="AG5441" s="168"/>
      <c r="AH5441" s="168"/>
      <c r="AI5441" s="5"/>
    </row>
    <row r="5442" spans="9:35" x14ac:dyDescent="0.2"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168"/>
      <c r="AF5442" s="167"/>
      <c r="AG5442" s="168"/>
      <c r="AH5442" s="168"/>
      <c r="AI5442" s="5"/>
    </row>
    <row r="5443" spans="9:35" x14ac:dyDescent="0.2"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168"/>
      <c r="AF5443" s="167"/>
      <c r="AG5443" s="168"/>
      <c r="AH5443" s="168"/>
      <c r="AI5443" s="5"/>
    </row>
    <row r="5444" spans="9:35" x14ac:dyDescent="0.2"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168"/>
      <c r="AF5444" s="167"/>
      <c r="AG5444" s="168"/>
      <c r="AH5444" s="168"/>
      <c r="AI5444" s="5"/>
    </row>
    <row r="5445" spans="9:35" x14ac:dyDescent="0.2"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168"/>
      <c r="AF5445" s="167"/>
      <c r="AG5445" s="168"/>
      <c r="AH5445" s="168"/>
      <c r="AI5445" s="5"/>
    </row>
    <row r="5446" spans="9:35" x14ac:dyDescent="0.2"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168"/>
      <c r="AF5446" s="167"/>
      <c r="AG5446" s="168"/>
      <c r="AH5446" s="168"/>
      <c r="AI5446" s="5"/>
    </row>
    <row r="5447" spans="9:35" x14ac:dyDescent="0.2"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168"/>
      <c r="AF5447" s="167"/>
      <c r="AG5447" s="168"/>
      <c r="AH5447" s="168"/>
      <c r="AI5447" s="5"/>
    </row>
    <row r="5448" spans="9:35" x14ac:dyDescent="0.2"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168"/>
      <c r="AF5448" s="167"/>
      <c r="AG5448" s="168"/>
      <c r="AH5448" s="168"/>
      <c r="AI5448" s="5"/>
    </row>
    <row r="5449" spans="9:35" x14ac:dyDescent="0.2"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168"/>
      <c r="AF5449" s="167"/>
      <c r="AG5449" s="168"/>
      <c r="AH5449" s="168"/>
      <c r="AI5449" s="5"/>
    </row>
    <row r="5450" spans="9:35" x14ac:dyDescent="0.2"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168"/>
      <c r="AF5450" s="167"/>
      <c r="AG5450" s="168"/>
      <c r="AH5450" s="168"/>
      <c r="AI5450" s="5"/>
    </row>
    <row r="5451" spans="9:35" x14ac:dyDescent="0.2"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168"/>
      <c r="AF5451" s="167"/>
      <c r="AG5451" s="168"/>
      <c r="AH5451" s="168"/>
      <c r="AI5451" s="5"/>
    </row>
    <row r="5452" spans="9:35" x14ac:dyDescent="0.2"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168"/>
      <c r="AF5452" s="167"/>
      <c r="AG5452" s="168"/>
      <c r="AH5452" s="168"/>
      <c r="AI5452" s="5"/>
    </row>
    <row r="5453" spans="9:35" x14ac:dyDescent="0.2"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168"/>
      <c r="AF5453" s="167"/>
      <c r="AG5453" s="168"/>
      <c r="AH5453" s="168"/>
      <c r="AI5453" s="5"/>
    </row>
    <row r="5454" spans="9:35" x14ac:dyDescent="0.2"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168"/>
      <c r="AF5454" s="167"/>
      <c r="AG5454" s="168"/>
      <c r="AH5454" s="168"/>
      <c r="AI5454" s="5"/>
    </row>
    <row r="5455" spans="9:35" x14ac:dyDescent="0.2"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168"/>
      <c r="AF5455" s="167"/>
      <c r="AG5455" s="168"/>
      <c r="AH5455" s="168"/>
      <c r="AI5455" s="5"/>
    </row>
    <row r="5456" spans="9:35" x14ac:dyDescent="0.2"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168"/>
      <c r="AF5456" s="167"/>
      <c r="AG5456" s="168"/>
      <c r="AH5456" s="168"/>
      <c r="AI5456" s="5"/>
    </row>
    <row r="5457" spans="9:35" x14ac:dyDescent="0.2"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168"/>
      <c r="AF5457" s="167"/>
      <c r="AG5457" s="168"/>
      <c r="AH5457" s="168"/>
      <c r="AI5457" s="5"/>
    </row>
    <row r="5458" spans="9:35" x14ac:dyDescent="0.2"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168"/>
      <c r="AF5458" s="167"/>
      <c r="AG5458" s="168"/>
      <c r="AH5458" s="168"/>
      <c r="AI5458" s="5"/>
    </row>
    <row r="5459" spans="9:35" x14ac:dyDescent="0.2"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168"/>
      <c r="AF5459" s="167"/>
      <c r="AG5459" s="168"/>
      <c r="AH5459" s="168"/>
      <c r="AI5459" s="5"/>
    </row>
    <row r="5460" spans="9:35" x14ac:dyDescent="0.2"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168"/>
      <c r="AF5460" s="167"/>
      <c r="AG5460" s="168"/>
      <c r="AH5460" s="168"/>
      <c r="AI5460" s="5"/>
    </row>
    <row r="5461" spans="9:35" x14ac:dyDescent="0.2"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168"/>
      <c r="AF5461" s="167"/>
      <c r="AG5461" s="168"/>
      <c r="AH5461" s="168"/>
      <c r="AI5461" s="5"/>
    </row>
    <row r="5462" spans="9:35" x14ac:dyDescent="0.2"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168"/>
      <c r="AF5462" s="167"/>
      <c r="AG5462" s="168"/>
      <c r="AH5462" s="168"/>
      <c r="AI5462" s="5"/>
    </row>
    <row r="5463" spans="9:35" x14ac:dyDescent="0.2"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168"/>
      <c r="AF5463" s="167"/>
      <c r="AG5463" s="168"/>
      <c r="AH5463" s="168"/>
      <c r="AI5463" s="5"/>
    </row>
    <row r="5464" spans="9:35" x14ac:dyDescent="0.2"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168"/>
      <c r="AF5464" s="167"/>
      <c r="AG5464" s="168"/>
      <c r="AH5464" s="168"/>
      <c r="AI5464" s="5"/>
    </row>
    <row r="5465" spans="9:35" x14ac:dyDescent="0.2"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168"/>
      <c r="AF5465" s="167"/>
      <c r="AG5465" s="168"/>
      <c r="AH5465" s="168"/>
      <c r="AI5465" s="5"/>
    </row>
    <row r="5466" spans="9:35" x14ac:dyDescent="0.2"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168"/>
      <c r="AF5466" s="167"/>
      <c r="AG5466" s="168"/>
      <c r="AH5466" s="168"/>
      <c r="AI5466" s="5"/>
    </row>
    <row r="5467" spans="9:35" x14ac:dyDescent="0.2"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168"/>
      <c r="AF5467" s="167"/>
      <c r="AG5467" s="168"/>
      <c r="AH5467" s="168"/>
      <c r="AI5467" s="5"/>
    </row>
    <row r="5468" spans="9:35" x14ac:dyDescent="0.2"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168"/>
      <c r="AF5468" s="167"/>
      <c r="AG5468" s="168"/>
      <c r="AH5468" s="168"/>
      <c r="AI5468" s="5"/>
    </row>
    <row r="5469" spans="9:35" x14ac:dyDescent="0.2"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168"/>
      <c r="AF5469" s="167"/>
      <c r="AG5469" s="168"/>
      <c r="AH5469" s="168"/>
      <c r="AI5469" s="5"/>
    </row>
    <row r="5470" spans="9:35" x14ac:dyDescent="0.2"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168"/>
      <c r="AF5470" s="167"/>
      <c r="AG5470" s="168"/>
      <c r="AH5470" s="168"/>
      <c r="AI5470" s="5"/>
    </row>
    <row r="5471" spans="9:35" x14ac:dyDescent="0.2"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168"/>
      <c r="AF5471" s="167"/>
      <c r="AG5471" s="168"/>
      <c r="AH5471" s="168"/>
      <c r="AI5471" s="5"/>
    </row>
    <row r="5472" spans="9:35" x14ac:dyDescent="0.2"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168"/>
      <c r="AF5472" s="167"/>
      <c r="AG5472" s="168"/>
      <c r="AH5472" s="168"/>
      <c r="AI5472" s="5"/>
    </row>
    <row r="5473" spans="9:35" x14ac:dyDescent="0.2"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168"/>
      <c r="AF5473" s="167"/>
      <c r="AG5473" s="168"/>
      <c r="AH5473" s="168"/>
      <c r="AI5473" s="5"/>
    </row>
    <row r="5474" spans="9:35" x14ac:dyDescent="0.2"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168"/>
      <c r="AF5474" s="167"/>
      <c r="AG5474" s="168"/>
      <c r="AH5474" s="168"/>
      <c r="AI5474" s="5"/>
    </row>
    <row r="5475" spans="9:35" x14ac:dyDescent="0.2"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168"/>
      <c r="AF5475" s="167"/>
      <c r="AG5475" s="168"/>
      <c r="AH5475" s="168"/>
      <c r="AI5475" s="5"/>
    </row>
    <row r="5476" spans="9:35" x14ac:dyDescent="0.2"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168"/>
      <c r="AF5476" s="167"/>
      <c r="AG5476" s="168"/>
      <c r="AH5476" s="168"/>
      <c r="AI5476" s="5"/>
    </row>
    <row r="5477" spans="9:35" x14ac:dyDescent="0.2"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168"/>
      <c r="AF5477" s="167"/>
      <c r="AG5477" s="168"/>
      <c r="AH5477" s="168"/>
      <c r="AI5477" s="5"/>
    </row>
    <row r="5478" spans="9:35" x14ac:dyDescent="0.2"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168"/>
      <c r="AF5478" s="167"/>
      <c r="AG5478" s="168"/>
      <c r="AH5478" s="168"/>
      <c r="AI5478" s="5"/>
    </row>
    <row r="5479" spans="9:35" x14ac:dyDescent="0.2"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168"/>
      <c r="AF5479" s="167"/>
      <c r="AG5479" s="168"/>
      <c r="AH5479" s="168"/>
      <c r="AI5479" s="5"/>
    </row>
    <row r="5480" spans="9:35" x14ac:dyDescent="0.2"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168"/>
      <c r="AF5480" s="167"/>
      <c r="AG5480" s="168"/>
      <c r="AH5480" s="168"/>
      <c r="AI5480" s="5"/>
    </row>
    <row r="5481" spans="9:35" x14ac:dyDescent="0.2"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168"/>
      <c r="AF5481" s="167"/>
      <c r="AG5481" s="168"/>
      <c r="AH5481" s="168"/>
      <c r="AI5481" s="5"/>
    </row>
    <row r="5482" spans="9:35" x14ac:dyDescent="0.2"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168"/>
      <c r="AF5482" s="167"/>
      <c r="AG5482" s="168"/>
      <c r="AH5482" s="168"/>
      <c r="AI5482" s="5"/>
    </row>
    <row r="5483" spans="9:35" x14ac:dyDescent="0.2"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168"/>
      <c r="AF5483" s="167"/>
      <c r="AG5483" s="168"/>
      <c r="AH5483" s="168"/>
      <c r="AI5483" s="5"/>
    </row>
    <row r="5484" spans="9:35" x14ac:dyDescent="0.2"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168"/>
      <c r="AF5484" s="167"/>
      <c r="AG5484" s="168"/>
      <c r="AH5484" s="168"/>
      <c r="AI5484" s="5"/>
    </row>
    <row r="5485" spans="9:35" x14ac:dyDescent="0.2"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168"/>
      <c r="AF5485" s="167"/>
      <c r="AG5485" s="168"/>
      <c r="AH5485" s="168"/>
      <c r="AI5485" s="5"/>
    </row>
    <row r="5486" spans="9:35" x14ac:dyDescent="0.2"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168"/>
      <c r="AF5486" s="167"/>
      <c r="AG5486" s="168"/>
      <c r="AH5486" s="168"/>
      <c r="AI5486" s="5"/>
    </row>
    <row r="5487" spans="9:35" x14ac:dyDescent="0.2"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168"/>
      <c r="AF5487" s="167"/>
      <c r="AG5487" s="168"/>
      <c r="AH5487" s="168"/>
      <c r="AI5487" s="5"/>
    </row>
    <row r="5488" spans="9:35" x14ac:dyDescent="0.2"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168"/>
      <c r="AF5488" s="167"/>
      <c r="AG5488" s="168"/>
      <c r="AH5488" s="168"/>
      <c r="AI5488" s="5"/>
    </row>
    <row r="5489" spans="9:35" x14ac:dyDescent="0.2"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168"/>
      <c r="AF5489" s="167"/>
      <c r="AG5489" s="168"/>
      <c r="AH5489" s="168"/>
      <c r="AI5489" s="5"/>
    </row>
    <row r="5490" spans="9:35" x14ac:dyDescent="0.2"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168"/>
      <c r="AF5490" s="167"/>
      <c r="AG5490" s="168"/>
      <c r="AH5490" s="168"/>
      <c r="AI5490" s="5"/>
    </row>
    <row r="5491" spans="9:35" x14ac:dyDescent="0.2"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168"/>
      <c r="AF5491" s="167"/>
      <c r="AG5491" s="168"/>
      <c r="AH5491" s="168"/>
      <c r="AI5491" s="5"/>
    </row>
    <row r="5492" spans="9:35" x14ac:dyDescent="0.2"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168"/>
      <c r="AF5492" s="167"/>
      <c r="AG5492" s="168"/>
      <c r="AH5492" s="168"/>
      <c r="AI5492" s="5"/>
    </row>
    <row r="5493" spans="9:35" x14ac:dyDescent="0.2"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168"/>
      <c r="AF5493" s="167"/>
      <c r="AG5493" s="168"/>
      <c r="AH5493" s="168"/>
      <c r="AI5493" s="5"/>
    </row>
    <row r="5494" spans="9:35" x14ac:dyDescent="0.2"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168"/>
      <c r="AF5494" s="167"/>
      <c r="AG5494" s="168"/>
      <c r="AH5494" s="168"/>
      <c r="AI5494" s="5"/>
    </row>
    <row r="5495" spans="9:35" x14ac:dyDescent="0.2"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168"/>
      <c r="AF5495" s="167"/>
      <c r="AG5495" s="168"/>
      <c r="AH5495" s="168"/>
      <c r="AI5495" s="5"/>
    </row>
    <row r="5496" spans="9:35" x14ac:dyDescent="0.2"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168"/>
      <c r="AF5496" s="167"/>
      <c r="AG5496" s="168"/>
      <c r="AH5496" s="168"/>
      <c r="AI5496" s="5"/>
    </row>
    <row r="5497" spans="9:35" x14ac:dyDescent="0.2"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168"/>
      <c r="AF5497" s="167"/>
      <c r="AG5497" s="168"/>
      <c r="AH5497" s="168"/>
      <c r="AI5497" s="5"/>
    </row>
    <row r="5498" spans="9:35" x14ac:dyDescent="0.2"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168"/>
      <c r="AF5498" s="167"/>
      <c r="AG5498" s="168"/>
      <c r="AH5498" s="168"/>
      <c r="AI5498" s="5"/>
    </row>
    <row r="5499" spans="9:35" x14ac:dyDescent="0.2"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168"/>
      <c r="AF5499" s="167"/>
      <c r="AG5499" s="168"/>
      <c r="AH5499" s="168"/>
      <c r="AI5499" s="5"/>
    </row>
    <row r="5500" spans="9:35" x14ac:dyDescent="0.2"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168"/>
      <c r="AF5500" s="167"/>
      <c r="AG5500" s="168"/>
      <c r="AH5500" s="168"/>
      <c r="AI5500" s="5"/>
    </row>
    <row r="5501" spans="9:35" x14ac:dyDescent="0.2"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168"/>
      <c r="AF5501" s="167"/>
      <c r="AG5501" s="168"/>
      <c r="AH5501" s="168"/>
      <c r="AI5501" s="5"/>
    </row>
    <row r="5502" spans="9:35" x14ac:dyDescent="0.2"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168"/>
      <c r="AF5502" s="167"/>
      <c r="AG5502" s="168"/>
      <c r="AH5502" s="168"/>
      <c r="AI5502" s="5"/>
    </row>
    <row r="5503" spans="9:35" x14ac:dyDescent="0.2"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168"/>
      <c r="AF5503" s="167"/>
      <c r="AG5503" s="168"/>
      <c r="AH5503" s="168"/>
      <c r="AI5503" s="5"/>
    </row>
    <row r="5504" spans="9:35" x14ac:dyDescent="0.2"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168"/>
      <c r="AF5504" s="167"/>
      <c r="AG5504" s="168"/>
      <c r="AH5504" s="168"/>
      <c r="AI5504" s="5"/>
    </row>
    <row r="5505" spans="9:35" x14ac:dyDescent="0.2"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168"/>
      <c r="AF5505" s="167"/>
      <c r="AG5505" s="168"/>
      <c r="AH5505" s="168"/>
      <c r="AI5505" s="5"/>
    </row>
    <row r="5506" spans="9:35" x14ac:dyDescent="0.2"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168"/>
      <c r="AF5506" s="167"/>
      <c r="AG5506" s="168"/>
      <c r="AH5506" s="168"/>
      <c r="AI5506" s="5"/>
    </row>
    <row r="5507" spans="9:35" x14ac:dyDescent="0.2"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168"/>
      <c r="AF5507" s="167"/>
      <c r="AG5507" s="168"/>
      <c r="AH5507" s="168"/>
      <c r="AI5507" s="5"/>
    </row>
    <row r="5508" spans="9:35" x14ac:dyDescent="0.2"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168"/>
      <c r="AF5508" s="167"/>
      <c r="AG5508" s="168"/>
      <c r="AH5508" s="168"/>
      <c r="AI5508" s="5"/>
    </row>
    <row r="5509" spans="9:35" x14ac:dyDescent="0.2"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168"/>
      <c r="AF5509" s="167"/>
      <c r="AG5509" s="168"/>
      <c r="AH5509" s="168"/>
      <c r="AI5509" s="5"/>
    </row>
    <row r="5510" spans="9:35" x14ac:dyDescent="0.2"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168"/>
      <c r="AF5510" s="167"/>
      <c r="AG5510" s="168"/>
      <c r="AH5510" s="168"/>
      <c r="AI5510" s="5"/>
    </row>
    <row r="5511" spans="9:35" x14ac:dyDescent="0.2"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168"/>
      <c r="AF5511" s="167"/>
      <c r="AG5511" s="168"/>
      <c r="AH5511" s="168"/>
      <c r="AI5511" s="5"/>
    </row>
    <row r="5512" spans="9:35" x14ac:dyDescent="0.2"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168"/>
      <c r="AF5512" s="167"/>
      <c r="AG5512" s="168"/>
      <c r="AH5512" s="168"/>
      <c r="AI5512" s="5"/>
    </row>
    <row r="5513" spans="9:35" x14ac:dyDescent="0.2"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168"/>
      <c r="AF5513" s="167"/>
      <c r="AG5513" s="168"/>
      <c r="AH5513" s="168"/>
      <c r="AI5513" s="5"/>
    </row>
    <row r="5514" spans="9:35" x14ac:dyDescent="0.2"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168"/>
      <c r="AF5514" s="167"/>
      <c r="AG5514" s="168"/>
      <c r="AH5514" s="168"/>
      <c r="AI5514" s="5"/>
    </row>
    <row r="5515" spans="9:35" x14ac:dyDescent="0.2"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168"/>
      <c r="AF5515" s="167"/>
      <c r="AG5515" s="168"/>
      <c r="AH5515" s="168"/>
      <c r="AI5515" s="5"/>
    </row>
    <row r="5516" spans="9:35" x14ac:dyDescent="0.2"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168"/>
      <c r="AF5516" s="167"/>
      <c r="AG5516" s="168"/>
      <c r="AH5516" s="168"/>
      <c r="AI5516" s="5"/>
    </row>
    <row r="5517" spans="9:35" x14ac:dyDescent="0.2"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168"/>
      <c r="AF5517" s="167"/>
      <c r="AG5517" s="168"/>
      <c r="AH5517" s="168"/>
      <c r="AI5517" s="5"/>
    </row>
    <row r="5518" spans="9:35" x14ac:dyDescent="0.2"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168"/>
      <c r="AF5518" s="167"/>
      <c r="AG5518" s="168"/>
      <c r="AH5518" s="168"/>
      <c r="AI5518" s="5"/>
    </row>
    <row r="5519" spans="9:35" x14ac:dyDescent="0.2"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168"/>
      <c r="AF5519" s="167"/>
      <c r="AG5519" s="168"/>
      <c r="AH5519" s="168"/>
      <c r="AI5519" s="5"/>
    </row>
    <row r="5520" spans="9:35" x14ac:dyDescent="0.2"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168"/>
      <c r="AF5520" s="167"/>
      <c r="AG5520" s="168"/>
      <c r="AH5520" s="168"/>
      <c r="AI5520" s="5"/>
    </row>
    <row r="5521" spans="9:35" x14ac:dyDescent="0.2"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168"/>
      <c r="AF5521" s="167"/>
      <c r="AG5521" s="168"/>
      <c r="AH5521" s="168"/>
      <c r="AI5521" s="5"/>
    </row>
    <row r="5522" spans="9:35" x14ac:dyDescent="0.2"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168"/>
      <c r="AF5522" s="167"/>
      <c r="AG5522" s="168"/>
      <c r="AH5522" s="168"/>
      <c r="AI5522" s="5"/>
    </row>
    <row r="5523" spans="9:35" x14ac:dyDescent="0.2"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168"/>
      <c r="AF5523" s="167"/>
      <c r="AG5523" s="168"/>
      <c r="AH5523" s="168"/>
      <c r="AI5523" s="5"/>
    </row>
    <row r="5524" spans="9:35" x14ac:dyDescent="0.2"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168"/>
      <c r="AF5524" s="167"/>
      <c r="AG5524" s="168"/>
      <c r="AH5524" s="168"/>
      <c r="AI5524" s="5"/>
    </row>
    <row r="5525" spans="9:35" x14ac:dyDescent="0.2"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168"/>
      <c r="AF5525" s="167"/>
      <c r="AG5525" s="168"/>
      <c r="AH5525" s="168"/>
      <c r="AI5525" s="5"/>
    </row>
    <row r="5526" spans="9:35" x14ac:dyDescent="0.2"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168"/>
      <c r="AF5526" s="167"/>
      <c r="AG5526" s="168"/>
      <c r="AH5526" s="168"/>
      <c r="AI5526" s="5"/>
    </row>
    <row r="5527" spans="9:35" x14ac:dyDescent="0.2"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168"/>
      <c r="AF5527" s="167"/>
      <c r="AG5527" s="168"/>
      <c r="AH5527" s="168"/>
      <c r="AI5527" s="5"/>
    </row>
    <row r="5528" spans="9:35" x14ac:dyDescent="0.2"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168"/>
      <c r="AF5528" s="167"/>
      <c r="AG5528" s="168"/>
      <c r="AH5528" s="168"/>
      <c r="AI5528" s="5"/>
    </row>
    <row r="5529" spans="9:35" x14ac:dyDescent="0.2"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168"/>
      <c r="AF5529" s="167"/>
      <c r="AG5529" s="168"/>
      <c r="AH5529" s="168"/>
      <c r="AI5529" s="5"/>
    </row>
    <row r="5530" spans="9:35" x14ac:dyDescent="0.2"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168"/>
      <c r="AF5530" s="167"/>
      <c r="AG5530" s="168"/>
      <c r="AH5530" s="168"/>
      <c r="AI5530" s="5"/>
    </row>
    <row r="5531" spans="9:35" x14ac:dyDescent="0.2"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168"/>
      <c r="AF5531" s="167"/>
      <c r="AG5531" s="168"/>
      <c r="AH5531" s="168"/>
      <c r="AI5531" s="5"/>
    </row>
    <row r="5532" spans="9:35" x14ac:dyDescent="0.2"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168"/>
      <c r="AF5532" s="167"/>
      <c r="AG5532" s="168"/>
      <c r="AH5532" s="168"/>
      <c r="AI5532" s="5"/>
    </row>
    <row r="5533" spans="9:35" x14ac:dyDescent="0.2"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168"/>
      <c r="AF5533" s="167"/>
      <c r="AG5533" s="168"/>
      <c r="AH5533" s="168"/>
      <c r="AI5533" s="5"/>
    </row>
    <row r="5534" spans="9:35" x14ac:dyDescent="0.2"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168"/>
      <c r="AF5534" s="167"/>
      <c r="AG5534" s="168"/>
      <c r="AH5534" s="168"/>
      <c r="AI5534" s="5"/>
    </row>
    <row r="5535" spans="9:35" x14ac:dyDescent="0.2"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168"/>
      <c r="AF5535" s="167"/>
      <c r="AG5535" s="168"/>
      <c r="AH5535" s="168"/>
      <c r="AI5535" s="5"/>
    </row>
    <row r="5536" spans="9:35" x14ac:dyDescent="0.2"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168"/>
      <c r="AF5536" s="167"/>
      <c r="AG5536" s="168"/>
      <c r="AH5536" s="168"/>
      <c r="AI5536" s="5"/>
    </row>
    <row r="5537" spans="9:35" x14ac:dyDescent="0.2"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168"/>
      <c r="AF5537" s="167"/>
      <c r="AG5537" s="168"/>
      <c r="AH5537" s="168"/>
      <c r="AI5537" s="5"/>
    </row>
    <row r="5538" spans="9:35" x14ac:dyDescent="0.2"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168"/>
      <c r="AF5538" s="167"/>
      <c r="AG5538" s="168"/>
      <c r="AH5538" s="168"/>
      <c r="AI5538" s="5"/>
    </row>
    <row r="5539" spans="9:35" x14ac:dyDescent="0.2"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168"/>
      <c r="AF5539" s="167"/>
      <c r="AG5539" s="168"/>
      <c r="AH5539" s="168"/>
      <c r="AI5539" s="5"/>
    </row>
    <row r="5540" spans="9:35" x14ac:dyDescent="0.2"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168"/>
      <c r="AF5540" s="167"/>
      <c r="AG5540" s="168"/>
      <c r="AH5540" s="168"/>
      <c r="AI5540" s="5"/>
    </row>
    <row r="5541" spans="9:35" x14ac:dyDescent="0.2"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168"/>
      <c r="AF5541" s="167"/>
      <c r="AG5541" s="168"/>
      <c r="AH5541" s="168"/>
      <c r="AI5541" s="5"/>
    </row>
    <row r="5542" spans="9:35" x14ac:dyDescent="0.2"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168"/>
      <c r="AF5542" s="167"/>
      <c r="AG5542" s="168"/>
      <c r="AH5542" s="168"/>
      <c r="AI5542" s="5"/>
    </row>
    <row r="5543" spans="9:35" x14ac:dyDescent="0.2"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168"/>
      <c r="AF5543" s="167"/>
      <c r="AG5543" s="168"/>
      <c r="AH5543" s="168"/>
      <c r="AI5543" s="5"/>
    </row>
    <row r="5544" spans="9:35" x14ac:dyDescent="0.2"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168"/>
      <c r="AF5544" s="167"/>
      <c r="AG5544" s="168"/>
      <c r="AH5544" s="168"/>
      <c r="AI5544" s="5"/>
    </row>
    <row r="5545" spans="9:35" x14ac:dyDescent="0.2"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168"/>
      <c r="AF5545" s="167"/>
      <c r="AG5545" s="168"/>
      <c r="AH5545" s="168"/>
      <c r="AI5545" s="5"/>
    </row>
    <row r="5546" spans="9:35" x14ac:dyDescent="0.2"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168"/>
      <c r="AF5546" s="167"/>
      <c r="AG5546" s="168"/>
      <c r="AH5546" s="168"/>
      <c r="AI5546" s="5"/>
    </row>
    <row r="5547" spans="9:35" x14ac:dyDescent="0.2"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168"/>
      <c r="AF5547" s="167"/>
      <c r="AG5547" s="168"/>
      <c r="AH5547" s="168"/>
      <c r="AI5547" s="5"/>
    </row>
    <row r="5548" spans="9:35" x14ac:dyDescent="0.2"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168"/>
      <c r="AF5548" s="167"/>
      <c r="AG5548" s="168"/>
      <c r="AH5548" s="168"/>
      <c r="AI5548" s="5"/>
    </row>
    <row r="5549" spans="9:35" x14ac:dyDescent="0.2"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168"/>
      <c r="AF5549" s="167"/>
      <c r="AG5549" s="168"/>
      <c r="AH5549" s="168"/>
      <c r="AI5549" s="5"/>
    </row>
    <row r="5550" spans="9:35" x14ac:dyDescent="0.2"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168"/>
      <c r="AF5550" s="167"/>
      <c r="AG5550" s="168"/>
      <c r="AH5550" s="168"/>
      <c r="AI5550" s="5"/>
    </row>
    <row r="5551" spans="9:35" x14ac:dyDescent="0.2"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168"/>
      <c r="AF5551" s="167"/>
      <c r="AG5551" s="168"/>
      <c r="AH5551" s="168"/>
      <c r="AI5551" s="5"/>
    </row>
    <row r="5552" spans="9:35" x14ac:dyDescent="0.2"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168"/>
      <c r="AF5552" s="167"/>
      <c r="AG5552" s="168"/>
      <c r="AH5552" s="168"/>
      <c r="AI5552" s="5"/>
    </row>
    <row r="5553" spans="9:35" x14ac:dyDescent="0.2"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168"/>
      <c r="AF5553" s="167"/>
      <c r="AG5553" s="168"/>
      <c r="AH5553" s="168"/>
      <c r="AI5553" s="5"/>
    </row>
    <row r="5554" spans="9:35" x14ac:dyDescent="0.2"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168"/>
      <c r="AF5554" s="167"/>
      <c r="AG5554" s="168"/>
      <c r="AH5554" s="168"/>
      <c r="AI5554" s="5"/>
    </row>
    <row r="5555" spans="9:35" x14ac:dyDescent="0.2"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168"/>
      <c r="AF5555" s="167"/>
      <c r="AG5555" s="168"/>
      <c r="AH5555" s="168"/>
      <c r="AI5555" s="5"/>
    </row>
    <row r="5556" spans="9:35" x14ac:dyDescent="0.2"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168"/>
      <c r="AF5556" s="167"/>
      <c r="AG5556" s="168"/>
      <c r="AH5556" s="168"/>
      <c r="AI5556" s="5"/>
    </row>
    <row r="5557" spans="9:35" x14ac:dyDescent="0.2"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168"/>
      <c r="AF5557" s="167"/>
      <c r="AG5557" s="168"/>
      <c r="AH5557" s="168"/>
      <c r="AI5557" s="5"/>
    </row>
    <row r="5558" spans="9:35" x14ac:dyDescent="0.2"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168"/>
      <c r="AF5558" s="167"/>
      <c r="AG5558" s="168"/>
      <c r="AH5558" s="168"/>
      <c r="AI5558" s="5"/>
    </row>
    <row r="5559" spans="9:35" x14ac:dyDescent="0.2"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168"/>
      <c r="AF5559" s="167"/>
      <c r="AG5559" s="168"/>
      <c r="AH5559" s="168"/>
      <c r="AI5559" s="5"/>
    </row>
    <row r="5560" spans="9:35" x14ac:dyDescent="0.2"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168"/>
      <c r="AF5560" s="167"/>
      <c r="AG5560" s="168"/>
      <c r="AH5560" s="168"/>
      <c r="AI5560" s="5"/>
    </row>
    <row r="5561" spans="9:35" x14ac:dyDescent="0.2"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168"/>
      <c r="AF5561" s="167"/>
      <c r="AG5561" s="168"/>
      <c r="AH5561" s="168"/>
      <c r="AI5561" s="5"/>
    </row>
    <row r="5562" spans="9:35" x14ac:dyDescent="0.2"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168"/>
      <c r="AF5562" s="167"/>
      <c r="AG5562" s="168"/>
      <c r="AH5562" s="168"/>
      <c r="AI5562" s="5"/>
    </row>
    <row r="5563" spans="9:35" x14ac:dyDescent="0.2"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168"/>
      <c r="AF5563" s="167"/>
      <c r="AG5563" s="168"/>
      <c r="AH5563" s="168"/>
      <c r="AI5563" s="5"/>
    </row>
    <row r="5564" spans="9:35" x14ac:dyDescent="0.2"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168"/>
      <c r="AF5564" s="167"/>
      <c r="AG5564" s="168"/>
      <c r="AH5564" s="168"/>
      <c r="AI5564" s="5"/>
    </row>
    <row r="5565" spans="9:35" x14ac:dyDescent="0.2"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168"/>
      <c r="AF5565" s="167"/>
      <c r="AG5565" s="168"/>
      <c r="AH5565" s="168"/>
      <c r="AI5565" s="5"/>
    </row>
    <row r="5566" spans="9:35" x14ac:dyDescent="0.2"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168"/>
      <c r="AF5566" s="167"/>
      <c r="AG5566" s="168"/>
      <c r="AH5566" s="168"/>
      <c r="AI5566" s="5"/>
    </row>
    <row r="5567" spans="9:35" x14ac:dyDescent="0.2"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168"/>
      <c r="AF5567" s="167"/>
      <c r="AG5567" s="168"/>
      <c r="AH5567" s="168"/>
      <c r="AI5567" s="5"/>
    </row>
    <row r="5568" spans="9:35" x14ac:dyDescent="0.2"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168"/>
      <c r="AF5568" s="167"/>
      <c r="AG5568" s="168"/>
      <c r="AH5568" s="168"/>
      <c r="AI5568" s="5"/>
    </row>
    <row r="5569" spans="9:35" x14ac:dyDescent="0.2"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168"/>
      <c r="AF5569" s="167"/>
      <c r="AG5569" s="168"/>
      <c r="AH5569" s="168"/>
      <c r="AI5569" s="5"/>
    </row>
    <row r="5570" spans="9:35" x14ac:dyDescent="0.2"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168"/>
      <c r="AF5570" s="167"/>
      <c r="AG5570" s="168"/>
      <c r="AH5570" s="168"/>
      <c r="AI5570" s="5"/>
    </row>
    <row r="5571" spans="9:35" x14ac:dyDescent="0.2"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168"/>
      <c r="AF5571" s="167"/>
      <c r="AG5571" s="168"/>
      <c r="AH5571" s="168"/>
      <c r="AI5571" s="5"/>
    </row>
    <row r="5572" spans="9:35" x14ac:dyDescent="0.2"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168"/>
      <c r="AF5572" s="167"/>
      <c r="AG5572" s="168"/>
      <c r="AH5572" s="168"/>
      <c r="AI5572" s="5"/>
    </row>
    <row r="5573" spans="9:35" x14ac:dyDescent="0.2"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168"/>
      <c r="AF5573" s="167"/>
      <c r="AG5573" s="168"/>
      <c r="AH5573" s="168"/>
      <c r="AI5573" s="5"/>
    </row>
    <row r="5574" spans="9:35" x14ac:dyDescent="0.2"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168"/>
      <c r="AF5574" s="167"/>
      <c r="AG5574" s="168"/>
      <c r="AH5574" s="168"/>
      <c r="AI5574" s="5"/>
    </row>
    <row r="5575" spans="9:35" x14ac:dyDescent="0.2"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168"/>
      <c r="AF5575" s="167"/>
      <c r="AG5575" s="168"/>
      <c r="AH5575" s="168"/>
      <c r="AI5575" s="5"/>
    </row>
    <row r="5576" spans="9:35" x14ac:dyDescent="0.2"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168"/>
      <c r="AF5576" s="167"/>
      <c r="AG5576" s="168"/>
      <c r="AH5576" s="168"/>
      <c r="AI5576" s="5"/>
    </row>
    <row r="5577" spans="9:35" x14ac:dyDescent="0.2"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168"/>
      <c r="AF5577" s="167"/>
      <c r="AG5577" s="168"/>
      <c r="AH5577" s="168"/>
      <c r="AI5577" s="5"/>
    </row>
    <row r="5578" spans="9:35" x14ac:dyDescent="0.2"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168"/>
      <c r="AF5578" s="167"/>
      <c r="AG5578" s="168"/>
      <c r="AH5578" s="168"/>
      <c r="AI5578" s="5"/>
    </row>
    <row r="5579" spans="9:35" x14ac:dyDescent="0.2"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168"/>
      <c r="AF5579" s="167"/>
      <c r="AG5579" s="168"/>
      <c r="AH5579" s="168"/>
      <c r="AI5579" s="5"/>
    </row>
    <row r="5580" spans="9:35" x14ac:dyDescent="0.2"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168"/>
      <c r="AF5580" s="167"/>
      <c r="AG5580" s="168"/>
      <c r="AH5580" s="168"/>
      <c r="AI5580" s="5"/>
    </row>
    <row r="5581" spans="9:35" x14ac:dyDescent="0.2"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168"/>
      <c r="AF5581" s="167"/>
      <c r="AG5581" s="168"/>
      <c r="AH5581" s="168"/>
      <c r="AI5581" s="5"/>
    </row>
    <row r="5582" spans="9:35" x14ac:dyDescent="0.2"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168"/>
      <c r="AF5582" s="167"/>
      <c r="AG5582" s="168"/>
      <c r="AH5582" s="168"/>
      <c r="AI5582" s="5"/>
    </row>
    <row r="5583" spans="9:35" x14ac:dyDescent="0.2"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168"/>
      <c r="AF5583" s="167"/>
      <c r="AG5583" s="168"/>
      <c r="AH5583" s="168"/>
      <c r="AI5583" s="5"/>
    </row>
    <row r="5584" spans="9:35" x14ac:dyDescent="0.2"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168"/>
      <c r="AF5584" s="167"/>
      <c r="AG5584" s="168"/>
      <c r="AH5584" s="168"/>
      <c r="AI5584" s="5"/>
    </row>
    <row r="5585" spans="9:35" x14ac:dyDescent="0.2"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168"/>
      <c r="AF5585" s="167"/>
      <c r="AG5585" s="168"/>
      <c r="AH5585" s="168"/>
      <c r="AI5585" s="5"/>
    </row>
    <row r="5586" spans="9:35" x14ac:dyDescent="0.2"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168"/>
      <c r="AF5586" s="167"/>
      <c r="AG5586" s="168"/>
      <c r="AH5586" s="168"/>
      <c r="AI5586" s="5"/>
    </row>
    <row r="5587" spans="9:35" x14ac:dyDescent="0.2"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168"/>
      <c r="AF5587" s="167"/>
      <c r="AG5587" s="168"/>
      <c r="AH5587" s="168"/>
      <c r="AI5587" s="5"/>
    </row>
    <row r="5588" spans="9:35" x14ac:dyDescent="0.2"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168"/>
      <c r="AF5588" s="167"/>
      <c r="AG5588" s="168"/>
      <c r="AH5588" s="168"/>
      <c r="AI5588" s="5"/>
    </row>
    <row r="5589" spans="9:35" x14ac:dyDescent="0.2"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168"/>
      <c r="AF5589" s="167"/>
      <c r="AG5589" s="168"/>
      <c r="AH5589" s="168"/>
      <c r="AI5589" s="5"/>
    </row>
    <row r="5590" spans="9:35" x14ac:dyDescent="0.2"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168"/>
      <c r="AF5590" s="167"/>
      <c r="AG5590" s="168"/>
      <c r="AH5590" s="168"/>
      <c r="AI5590" s="5"/>
    </row>
    <row r="5591" spans="9:35" x14ac:dyDescent="0.2"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168"/>
      <c r="AF5591" s="167"/>
      <c r="AG5591" s="168"/>
      <c r="AH5591" s="168"/>
      <c r="AI5591" s="5"/>
    </row>
    <row r="5592" spans="9:35" x14ac:dyDescent="0.2"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168"/>
      <c r="AF5592" s="167"/>
      <c r="AG5592" s="168"/>
      <c r="AH5592" s="168"/>
      <c r="AI5592" s="5"/>
    </row>
    <row r="5593" spans="9:35" x14ac:dyDescent="0.2"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168"/>
      <c r="AF5593" s="167"/>
      <c r="AG5593" s="168"/>
      <c r="AH5593" s="168"/>
      <c r="AI5593" s="5"/>
    </row>
    <row r="5594" spans="9:35" x14ac:dyDescent="0.2"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168"/>
      <c r="AF5594" s="167"/>
      <c r="AG5594" s="168"/>
      <c r="AH5594" s="168"/>
      <c r="AI5594" s="5"/>
    </row>
    <row r="5595" spans="9:35" x14ac:dyDescent="0.2"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168"/>
      <c r="AF5595" s="167"/>
      <c r="AG5595" s="168"/>
      <c r="AH5595" s="168"/>
      <c r="AI5595" s="5"/>
    </row>
    <row r="5596" spans="9:35" x14ac:dyDescent="0.2"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168"/>
      <c r="AF5596" s="167"/>
      <c r="AG5596" s="168"/>
      <c r="AH5596" s="168"/>
      <c r="AI5596" s="5"/>
    </row>
    <row r="5597" spans="9:35" x14ac:dyDescent="0.2"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168"/>
      <c r="AF5597" s="167"/>
      <c r="AG5597" s="168"/>
      <c r="AH5597" s="168"/>
      <c r="AI5597" s="5"/>
    </row>
    <row r="5598" spans="9:35" x14ac:dyDescent="0.2"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168"/>
      <c r="AF5598" s="167"/>
      <c r="AG5598" s="168"/>
      <c r="AH5598" s="168"/>
      <c r="AI5598" s="5"/>
    </row>
    <row r="5599" spans="9:35" x14ac:dyDescent="0.2"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168"/>
      <c r="AF5599" s="167"/>
      <c r="AG5599" s="168"/>
      <c r="AH5599" s="168"/>
      <c r="AI5599" s="5"/>
    </row>
    <row r="5600" spans="9:35" x14ac:dyDescent="0.2"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168"/>
      <c r="AF5600" s="167"/>
      <c r="AG5600" s="168"/>
      <c r="AH5600" s="168"/>
      <c r="AI5600" s="5"/>
    </row>
    <row r="5601" spans="9:35" x14ac:dyDescent="0.2"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168"/>
      <c r="AF5601" s="167"/>
      <c r="AG5601" s="168"/>
      <c r="AH5601" s="168"/>
      <c r="AI5601" s="5"/>
    </row>
    <row r="5602" spans="9:35" x14ac:dyDescent="0.2"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168"/>
      <c r="AF5602" s="167"/>
      <c r="AG5602" s="168"/>
      <c r="AH5602" s="168"/>
      <c r="AI5602" s="5"/>
    </row>
    <row r="5603" spans="9:35" x14ac:dyDescent="0.2"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168"/>
      <c r="AF5603" s="167"/>
      <c r="AG5603" s="168"/>
      <c r="AH5603" s="168"/>
      <c r="AI5603" s="5"/>
    </row>
    <row r="5604" spans="9:35" x14ac:dyDescent="0.2"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168"/>
      <c r="AF5604" s="167"/>
      <c r="AG5604" s="168"/>
      <c r="AH5604" s="168"/>
      <c r="AI5604" s="5"/>
    </row>
    <row r="5605" spans="9:35" x14ac:dyDescent="0.2"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168"/>
      <c r="AF5605" s="167"/>
      <c r="AG5605" s="168"/>
      <c r="AH5605" s="168"/>
      <c r="AI5605" s="5"/>
    </row>
    <row r="5606" spans="9:35" x14ac:dyDescent="0.2"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168"/>
      <c r="AF5606" s="167"/>
      <c r="AG5606" s="168"/>
      <c r="AH5606" s="168"/>
      <c r="AI5606" s="5"/>
    </row>
    <row r="5607" spans="9:35" x14ac:dyDescent="0.2"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168"/>
      <c r="AF5607" s="167"/>
      <c r="AG5607" s="168"/>
      <c r="AH5607" s="168"/>
      <c r="AI5607" s="5"/>
    </row>
    <row r="5608" spans="9:35" x14ac:dyDescent="0.2"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168"/>
      <c r="AF5608" s="167"/>
      <c r="AG5608" s="168"/>
      <c r="AH5608" s="168"/>
      <c r="AI5608" s="5"/>
    </row>
    <row r="5609" spans="9:35" x14ac:dyDescent="0.2"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168"/>
      <c r="AF5609" s="167"/>
      <c r="AG5609" s="168"/>
      <c r="AH5609" s="168"/>
      <c r="AI5609" s="5"/>
    </row>
    <row r="5610" spans="9:35" x14ac:dyDescent="0.2"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168"/>
      <c r="AF5610" s="167"/>
      <c r="AG5610" s="168"/>
      <c r="AH5610" s="168"/>
      <c r="AI5610" s="5"/>
    </row>
    <row r="5611" spans="9:35" x14ac:dyDescent="0.2"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168"/>
      <c r="AF5611" s="167"/>
      <c r="AG5611" s="168"/>
      <c r="AH5611" s="168"/>
      <c r="AI5611" s="5"/>
    </row>
    <row r="5612" spans="9:35" x14ac:dyDescent="0.2"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168"/>
      <c r="AF5612" s="167"/>
      <c r="AG5612" s="168"/>
      <c r="AH5612" s="168"/>
      <c r="AI5612" s="5"/>
    </row>
    <row r="5613" spans="9:35" x14ac:dyDescent="0.2"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168"/>
      <c r="AF5613" s="167"/>
      <c r="AG5613" s="168"/>
      <c r="AH5613" s="168"/>
      <c r="AI5613" s="5"/>
    </row>
    <row r="5614" spans="9:35" x14ac:dyDescent="0.2"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168"/>
      <c r="AF5614" s="167"/>
      <c r="AG5614" s="168"/>
      <c r="AH5614" s="168"/>
      <c r="AI5614" s="5"/>
    </row>
    <row r="5615" spans="9:35" x14ac:dyDescent="0.2"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168"/>
      <c r="AF5615" s="167"/>
      <c r="AG5615" s="168"/>
      <c r="AH5615" s="168"/>
      <c r="AI5615" s="5"/>
    </row>
    <row r="5616" spans="9:35" x14ac:dyDescent="0.2"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168"/>
      <c r="AF5616" s="167"/>
      <c r="AG5616" s="168"/>
      <c r="AH5616" s="168"/>
      <c r="AI5616" s="5"/>
    </row>
    <row r="5617" spans="9:35" x14ac:dyDescent="0.2"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168"/>
      <c r="AF5617" s="167"/>
      <c r="AG5617" s="168"/>
      <c r="AH5617" s="168"/>
      <c r="AI5617" s="5"/>
    </row>
    <row r="5618" spans="9:35" x14ac:dyDescent="0.2"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168"/>
      <c r="AF5618" s="167"/>
      <c r="AG5618" s="168"/>
      <c r="AH5618" s="168"/>
      <c r="AI5618" s="5"/>
    </row>
    <row r="5619" spans="9:35" x14ac:dyDescent="0.2"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168"/>
      <c r="AF5619" s="167"/>
      <c r="AG5619" s="168"/>
      <c r="AH5619" s="168"/>
      <c r="AI5619" s="5"/>
    </row>
    <row r="5620" spans="9:35" x14ac:dyDescent="0.2"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168"/>
      <c r="AF5620" s="167"/>
      <c r="AG5620" s="168"/>
      <c r="AH5620" s="168"/>
      <c r="AI5620" s="5"/>
    </row>
    <row r="5621" spans="9:35" x14ac:dyDescent="0.2"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168"/>
      <c r="AF5621" s="167"/>
      <c r="AG5621" s="168"/>
      <c r="AH5621" s="168"/>
      <c r="AI5621" s="5"/>
    </row>
    <row r="5622" spans="9:35" x14ac:dyDescent="0.2"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168"/>
      <c r="AF5622" s="167"/>
      <c r="AG5622" s="168"/>
      <c r="AH5622" s="168"/>
      <c r="AI5622" s="5"/>
    </row>
    <row r="5623" spans="9:35" x14ac:dyDescent="0.2"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168"/>
      <c r="AF5623" s="167"/>
      <c r="AG5623" s="168"/>
      <c r="AH5623" s="168"/>
      <c r="AI5623" s="5"/>
    </row>
    <row r="5624" spans="9:35" x14ac:dyDescent="0.2"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168"/>
      <c r="AF5624" s="167"/>
      <c r="AG5624" s="168"/>
      <c r="AH5624" s="168"/>
      <c r="AI5624" s="5"/>
    </row>
    <row r="5625" spans="9:35" x14ac:dyDescent="0.2"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168"/>
      <c r="AF5625" s="167"/>
      <c r="AG5625" s="168"/>
      <c r="AH5625" s="168"/>
      <c r="AI5625" s="5"/>
    </row>
    <row r="5626" spans="9:35" x14ac:dyDescent="0.2"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168"/>
      <c r="AF5626" s="167"/>
      <c r="AG5626" s="168"/>
      <c r="AH5626" s="168"/>
      <c r="AI5626" s="5"/>
    </row>
    <row r="5627" spans="9:35" x14ac:dyDescent="0.2"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168"/>
      <c r="AF5627" s="167"/>
      <c r="AG5627" s="168"/>
      <c r="AH5627" s="168"/>
      <c r="AI5627" s="5"/>
    </row>
    <row r="5628" spans="9:35" x14ac:dyDescent="0.2"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168"/>
      <c r="AF5628" s="167"/>
      <c r="AG5628" s="168"/>
      <c r="AH5628" s="168"/>
      <c r="AI5628" s="5"/>
    </row>
    <row r="5629" spans="9:35" x14ac:dyDescent="0.2"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168"/>
      <c r="AF5629" s="167"/>
      <c r="AG5629" s="168"/>
      <c r="AH5629" s="168"/>
      <c r="AI5629" s="5"/>
    </row>
    <row r="5630" spans="9:35" x14ac:dyDescent="0.2"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168"/>
      <c r="AF5630" s="167"/>
      <c r="AG5630" s="168"/>
      <c r="AH5630" s="168"/>
      <c r="AI5630" s="5"/>
    </row>
    <row r="5631" spans="9:35" x14ac:dyDescent="0.2"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168"/>
      <c r="AF5631" s="167"/>
      <c r="AG5631" s="168"/>
      <c r="AH5631" s="168"/>
      <c r="AI5631" s="5"/>
    </row>
    <row r="5632" spans="9:35" x14ac:dyDescent="0.2"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168"/>
      <c r="AF5632" s="167"/>
      <c r="AG5632" s="168"/>
      <c r="AH5632" s="168"/>
      <c r="AI5632" s="5"/>
    </row>
    <row r="5633" spans="9:35" x14ac:dyDescent="0.2"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168"/>
      <c r="AF5633" s="167"/>
      <c r="AG5633" s="168"/>
      <c r="AH5633" s="168"/>
      <c r="AI5633" s="5"/>
    </row>
    <row r="5634" spans="9:35" x14ac:dyDescent="0.2"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168"/>
      <c r="AF5634" s="167"/>
      <c r="AG5634" s="168"/>
      <c r="AH5634" s="168"/>
      <c r="AI5634" s="5"/>
    </row>
    <row r="5635" spans="9:35" x14ac:dyDescent="0.2"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168"/>
      <c r="AF5635" s="167"/>
      <c r="AG5635" s="168"/>
      <c r="AH5635" s="168"/>
      <c r="AI5635" s="5"/>
    </row>
    <row r="5636" spans="9:35" x14ac:dyDescent="0.2"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168"/>
      <c r="AF5636" s="167"/>
      <c r="AG5636" s="168"/>
      <c r="AH5636" s="168"/>
      <c r="AI5636" s="5"/>
    </row>
    <row r="5637" spans="9:35" x14ac:dyDescent="0.2"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168"/>
      <c r="AF5637" s="167"/>
      <c r="AG5637" s="168"/>
      <c r="AH5637" s="168"/>
      <c r="AI5637" s="5"/>
    </row>
    <row r="5638" spans="9:35" x14ac:dyDescent="0.2"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168"/>
      <c r="AF5638" s="167"/>
      <c r="AG5638" s="168"/>
      <c r="AH5638" s="168"/>
      <c r="AI5638" s="5"/>
    </row>
    <row r="5639" spans="9:35" x14ac:dyDescent="0.2"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168"/>
      <c r="AF5639" s="167"/>
      <c r="AG5639" s="168"/>
      <c r="AH5639" s="168"/>
      <c r="AI5639" s="5"/>
    </row>
    <row r="5640" spans="9:35" x14ac:dyDescent="0.2"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168"/>
      <c r="AF5640" s="167"/>
      <c r="AG5640" s="168"/>
      <c r="AH5640" s="168"/>
      <c r="AI5640" s="5"/>
    </row>
    <row r="5641" spans="9:35" x14ac:dyDescent="0.2"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168"/>
      <c r="AF5641" s="167"/>
      <c r="AG5641" s="168"/>
      <c r="AH5641" s="168"/>
      <c r="AI5641" s="5"/>
    </row>
    <row r="5642" spans="9:35" x14ac:dyDescent="0.2"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168"/>
      <c r="AF5642" s="167"/>
      <c r="AG5642" s="168"/>
      <c r="AH5642" s="168"/>
      <c r="AI5642" s="5"/>
    </row>
    <row r="5643" spans="9:35" x14ac:dyDescent="0.2"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168"/>
      <c r="AF5643" s="167"/>
      <c r="AG5643" s="168"/>
      <c r="AH5643" s="168"/>
      <c r="AI5643" s="5"/>
    </row>
    <row r="5644" spans="9:35" x14ac:dyDescent="0.2"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168"/>
      <c r="AF5644" s="167"/>
      <c r="AG5644" s="168"/>
      <c r="AH5644" s="168"/>
      <c r="AI5644" s="5"/>
    </row>
    <row r="5645" spans="9:35" x14ac:dyDescent="0.2"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168"/>
      <c r="AF5645" s="167"/>
      <c r="AG5645" s="168"/>
      <c r="AH5645" s="168"/>
      <c r="AI5645" s="5"/>
    </row>
    <row r="5646" spans="9:35" x14ac:dyDescent="0.2"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168"/>
      <c r="AF5646" s="167"/>
      <c r="AG5646" s="168"/>
      <c r="AH5646" s="168"/>
      <c r="AI5646" s="5"/>
    </row>
    <row r="5647" spans="9:35" x14ac:dyDescent="0.2"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168"/>
      <c r="AF5647" s="167"/>
      <c r="AG5647" s="168"/>
      <c r="AH5647" s="168"/>
      <c r="AI5647" s="5"/>
    </row>
    <row r="5648" spans="9:35" x14ac:dyDescent="0.2"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168"/>
      <c r="AF5648" s="167"/>
      <c r="AG5648" s="168"/>
      <c r="AH5648" s="168"/>
      <c r="AI5648" s="5"/>
    </row>
    <row r="5649" spans="9:35" x14ac:dyDescent="0.2"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168"/>
      <c r="AF5649" s="167"/>
      <c r="AG5649" s="168"/>
      <c r="AH5649" s="168"/>
      <c r="AI5649" s="5"/>
    </row>
    <row r="5650" spans="9:35" x14ac:dyDescent="0.2"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168"/>
      <c r="AF5650" s="167"/>
      <c r="AG5650" s="168"/>
      <c r="AH5650" s="168"/>
      <c r="AI5650" s="5"/>
    </row>
    <row r="5651" spans="9:35" x14ac:dyDescent="0.2"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168"/>
      <c r="AF5651" s="167"/>
      <c r="AG5651" s="168"/>
      <c r="AH5651" s="168"/>
      <c r="AI5651" s="5"/>
    </row>
    <row r="5652" spans="9:35" x14ac:dyDescent="0.2"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168"/>
      <c r="AF5652" s="167"/>
      <c r="AG5652" s="168"/>
      <c r="AH5652" s="168"/>
      <c r="AI5652" s="5"/>
    </row>
    <row r="5653" spans="9:35" x14ac:dyDescent="0.2"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168"/>
      <c r="AF5653" s="167"/>
      <c r="AG5653" s="168"/>
      <c r="AH5653" s="168"/>
      <c r="AI5653" s="5"/>
    </row>
    <row r="5654" spans="9:35" x14ac:dyDescent="0.2"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168"/>
      <c r="AF5654" s="167"/>
      <c r="AG5654" s="168"/>
      <c r="AH5654" s="168"/>
      <c r="AI5654" s="5"/>
    </row>
    <row r="5655" spans="9:35" x14ac:dyDescent="0.2"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168"/>
      <c r="AF5655" s="167"/>
      <c r="AG5655" s="168"/>
      <c r="AH5655" s="168"/>
      <c r="AI5655" s="5"/>
    </row>
    <row r="5656" spans="9:35" x14ac:dyDescent="0.2"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168"/>
      <c r="AF5656" s="167"/>
      <c r="AG5656" s="168"/>
      <c r="AH5656" s="168"/>
      <c r="AI5656" s="5"/>
    </row>
    <row r="5657" spans="9:35" x14ac:dyDescent="0.2"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168"/>
      <c r="AF5657" s="167"/>
      <c r="AG5657" s="168"/>
      <c r="AH5657" s="168"/>
      <c r="AI5657" s="5"/>
    </row>
    <row r="5658" spans="9:35" x14ac:dyDescent="0.2"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168"/>
      <c r="AF5658" s="167"/>
      <c r="AG5658" s="168"/>
      <c r="AH5658" s="168"/>
      <c r="AI5658" s="5"/>
    </row>
    <row r="5659" spans="9:35" x14ac:dyDescent="0.2"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168"/>
      <c r="AF5659" s="167"/>
      <c r="AG5659" s="168"/>
      <c r="AH5659" s="168"/>
      <c r="AI5659" s="5"/>
    </row>
    <row r="5660" spans="9:35" x14ac:dyDescent="0.2"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168"/>
      <c r="AF5660" s="167"/>
      <c r="AG5660" s="168"/>
      <c r="AH5660" s="168"/>
      <c r="AI5660" s="5"/>
    </row>
    <row r="5661" spans="9:35" x14ac:dyDescent="0.2"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168"/>
      <c r="AF5661" s="167"/>
      <c r="AG5661" s="168"/>
      <c r="AH5661" s="168"/>
      <c r="AI5661" s="5"/>
    </row>
    <row r="5662" spans="9:35" x14ac:dyDescent="0.2"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168"/>
      <c r="AF5662" s="167"/>
      <c r="AG5662" s="168"/>
      <c r="AH5662" s="168"/>
      <c r="AI5662" s="5"/>
    </row>
    <row r="5663" spans="9:35" x14ac:dyDescent="0.2"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168"/>
      <c r="AF5663" s="167"/>
      <c r="AG5663" s="168"/>
      <c r="AH5663" s="168"/>
      <c r="AI5663" s="5"/>
    </row>
    <row r="5664" spans="9:35" x14ac:dyDescent="0.2"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168"/>
      <c r="AF5664" s="167"/>
      <c r="AG5664" s="168"/>
      <c r="AH5664" s="168"/>
      <c r="AI5664" s="5"/>
    </row>
    <row r="5665" spans="9:35" x14ac:dyDescent="0.2"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168"/>
      <c r="AF5665" s="167"/>
      <c r="AG5665" s="168"/>
      <c r="AH5665" s="168"/>
      <c r="AI5665" s="5"/>
    </row>
    <row r="5666" spans="9:35" x14ac:dyDescent="0.2"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168"/>
      <c r="AF5666" s="167"/>
      <c r="AG5666" s="168"/>
      <c r="AH5666" s="168"/>
      <c r="AI5666" s="5"/>
    </row>
    <row r="5667" spans="9:35" x14ac:dyDescent="0.2"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168"/>
      <c r="AF5667" s="167"/>
      <c r="AG5667" s="168"/>
      <c r="AH5667" s="168"/>
      <c r="AI5667" s="5"/>
    </row>
    <row r="5668" spans="9:35" x14ac:dyDescent="0.2"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168"/>
      <c r="AF5668" s="167"/>
      <c r="AG5668" s="168"/>
      <c r="AH5668" s="168"/>
      <c r="AI5668" s="5"/>
    </row>
    <row r="5669" spans="9:35" x14ac:dyDescent="0.2"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168"/>
      <c r="AF5669" s="167"/>
      <c r="AG5669" s="168"/>
      <c r="AH5669" s="168"/>
      <c r="AI5669" s="5"/>
    </row>
    <row r="5670" spans="9:35" x14ac:dyDescent="0.2"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168"/>
      <c r="AF5670" s="167"/>
      <c r="AG5670" s="168"/>
      <c r="AH5670" s="168"/>
      <c r="AI5670" s="5"/>
    </row>
    <row r="5671" spans="9:35" x14ac:dyDescent="0.2"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168"/>
      <c r="AF5671" s="167"/>
      <c r="AG5671" s="168"/>
      <c r="AH5671" s="168"/>
      <c r="AI5671" s="5"/>
    </row>
    <row r="5672" spans="9:35" x14ac:dyDescent="0.2"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168"/>
      <c r="AF5672" s="167"/>
      <c r="AG5672" s="168"/>
      <c r="AH5672" s="168"/>
      <c r="AI5672" s="5"/>
    </row>
    <row r="5673" spans="9:35" x14ac:dyDescent="0.2"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168"/>
      <c r="AF5673" s="167"/>
      <c r="AG5673" s="168"/>
      <c r="AH5673" s="168"/>
      <c r="AI5673" s="5"/>
    </row>
    <row r="5674" spans="9:35" x14ac:dyDescent="0.2"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168"/>
      <c r="AF5674" s="167"/>
      <c r="AG5674" s="168"/>
      <c r="AH5674" s="168"/>
      <c r="AI5674" s="5"/>
    </row>
    <row r="5675" spans="9:35" x14ac:dyDescent="0.2"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168"/>
      <c r="AF5675" s="167"/>
      <c r="AG5675" s="168"/>
      <c r="AH5675" s="168"/>
      <c r="AI5675" s="5"/>
    </row>
    <row r="5676" spans="9:35" x14ac:dyDescent="0.2"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168"/>
      <c r="AF5676" s="167"/>
      <c r="AG5676" s="168"/>
      <c r="AH5676" s="168"/>
      <c r="AI5676" s="5"/>
    </row>
    <row r="5677" spans="9:35" x14ac:dyDescent="0.2"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168"/>
      <c r="AF5677" s="167"/>
      <c r="AG5677" s="168"/>
      <c r="AH5677" s="168"/>
      <c r="AI5677" s="5"/>
    </row>
    <row r="5678" spans="9:35" x14ac:dyDescent="0.2"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168"/>
      <c r="AF5678" s="167"/>
      <c r="AG5678" s="168"/>
      <c r="AH5678" s="168"/>
      <c r="AI5678" s="5"/>
    </row>
    <row r="5679" spans="9:35" x14ac:dyDescent="0.2"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168"/>
      <c r="AF5679" s="167"/>
      <c r="AG5679" s="168"/>
      <c r="AH5679" s="168"/>
      <c r="AI5679" s="5"/>
    </row>
    <row r="5680" spans="9:35" x14ac:dyDescent="0.2"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168"/>
      <c r="AF5680" s="167"/>
      <c r="AG5680" s="168"/>
      <c r="AH5680" s="168"/>
      <c r="AI5680" s="5"/>
    </row>
    <row r="5681" spans="9:35" x14ac:dyDescent="0.2"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168"/>
      <c r="AF5681" s="167"/>
      <c r="AG5681" s="168"/>
      <c r="AH5681" s="168"/>
      <c r="AI5681" s="5"/>
    </row>
    <row r="5682" spans="9:35" x14ac:dyDescent="0.2"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168"/>
      <c r="AF5682" s="167"/>
      <c r="AG5682" s="168"/>
      <c r="AH5682" s="168"/>
      <c r="AI5682" s="5"/>
    </row>
    <row r="5683" spans="9:35" x14ac:dyDescent="0.2"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168"/>
      <c r="AF5683" s="167"/>
      <c r="AG5683" s="168"/>
      <c r="AH5683" s="168"/>
      <c r="AI5683" s="5"/>
    </row>
    <row r="5684" spans="9:35" x14ac:dyDescent="0.2"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168"/>
      <c r="AF5684" s="167"/>
      <c r="AG5684" s="168"/>
      <c r="AH5684" s="168"/>
      <c r="AI5684" s="5"/>
    </row>
    <row r="5685" spans="9:35" x14ac:dyDescent="0.2"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168"/>
      <c r="AF5685" s="167"/>
      <c r="AG5685" s="168"/>
      <c r="AH5685" s="168"/>
      <c r="AI5685" s="5"/>
    </row>
    <row r="5686" spans="9:35" x14ac:dyDescent="0.2"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168"/>
      <c r="AF5686" s="167"/>
      <c r="AG5686" s="168"/>
      <c r="AH5686" s="168"/>
      <c r="AI5686" s="5"/>
    </row>
    <row r="5687" spans="9:35" x14ac:dyDescent="0.2"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168"/>
      <c r="AF5687" s="167"/>
      <c r="AG5687" s="168"/>
      <c r="AH5687" s="168"/>
      <c r="AI5687" s="5"/>
    </row>
    <row r="5688" spans="9:35" x14ac:dyDescent="0.2"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168"/>
      <c r="AF5688" s="167"/>
      <c r="AG5688" s="168"/>
      <c r="AH5688" s="168"/>
      <c r="AI5688" s="5"/>
    </row>
    <row r="5689" spans="9:35" x14ac:dyDescent="0.2"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168"/>
      <c r="AF5689" s="167"/>
      <c r="AG5689" s="168"/>
      <c r="AH5689" s="168"/>
      <c r="AI5689" s="5"/>
    </row>
    <row r="5690" spans="9:35" x14ac:dyDescent="0.2"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168"/>
      <c r="AF5690" s="167"/>
      <c r="AG5690" s="168"/>
      <c r="AH5690" s="168"/>
      <c r="AI5690" s="5"/>
    </row>
    <row r="5691" spans="9:35" x14ac:dyDescent="0.2"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168"/>
      <c r="AF5691" s="167"/>
      <c r="AG5691" s="168"/>
      <c r="AH5691" s="168"/>
      <c r="AI5691" s="5"/>
    </row>
    <row r="5692" spans="9:35" x14ac:dyDescent="0.2"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168"/>
      <c r="AF5692" s="167"/>
      <c r="AG5692" s="168"/>
      <c r="AH5692" s="168"/>
      <c r="AI5692" s="5"/>
    </row>
    <row r="5693" spans="9:35" x14ac:dyDescent="0.2"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168"/>
      <c r="AF5693" s="167"/>
      <c r="AG5693" s="168"/>
      <c r="AH5693" s="168"/>
      <c r="AI5693" s="5"/>
    </row>
    <row r="5694" spans="9:35" x14ac:dyDescent="0.2"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168"/>
      <c r="AF5694" s="167"/>
      <c r="AG5694" s="168"/>
      <c r="AH5694" s="168"/>
      <c r="AI5694" s="5"/>
    </row>
    <row r="5695" spans="9:35" x14ac:dyDescent="0.2"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168"/>
      <c r="AF5695" s="167"/>
      <c r="AG5695" s="168"/>
      <c r="AH5695" s="168"/>
      <c r="AI5695" s="5"/>
    </row>
    <row r="5696" spans="9:35" x14ac:dyDescent="0.2"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168"/>
      <c r="AF5696" s="167"/>
      <c r="AG5696" s="168"/>
      <c r="AH5696" s="168"/>
      <c r="AI5696" s="5"/>
    </row>
    <row r="5697" spans="9:35" x14ac:dyDescent="0.2"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168"/>
      <c r="AF5697" s="167"/>
      <c r="AG5697" s="168"/>
      <c r="AH5697" s="168"/>
      <c r="AI5697" s="5"/>
    </row>
    <row r="5698" spans="9:35" x14ac:dyDescent="0.2"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168"/>
      <c r="AF5698" s="167"/>
      <c r="AG5698" s="168"/>
      <c r="AH5698" s="168"/>
      <c r="AI5698" s="5"/>
    </row>
    <row r="5699" spans="9:35" x14ac:dyDescent="0.2"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168"/>
      <c r="AF5699" s="167"/>
      <c r="AG5699" s="168"/>
      <c r="AH5699" s="168"/>
      <c r="AI5699" s="5"/>
    </row>
    <row r="5700" spans="9:35" x14ac:dyDescent="0.2"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168"/>
      <c r="AF5700" s="167"/>
      <c r="AG5700" s="168"/>
      <c r="AH5700" s="168"/>
      <c r="AI5700" s="5"/>
    </row>
    <row r="5701" spans="9:35" x14ac:dyDescent="0.2"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168"/>
      <c r="AF5701" s="167"/>
      <c r="AG5701" s="168"/>
      <c r="AH5701" s="168"/>
      <c r="AI5701" s="5"/>
    </row>
    <row r="5702" spans="9:35" x14ac:dyDescent="0.2"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168"/>
      <c r="AF5702" s="167"/>
      <c r="AG5702" s="168"/>
      <c r="AH5702" s="168"/>
      <c r="AI5702" s="5"/>
    </row>
    <row r="5703" spans="9:35" x14ac:dyDescent="0.2"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168"/>
      <c r="AF5703" s="167"/>
      <c r="AG5703" s="168"/>
      <c r="AH5703" s="168"/>
      <c r="AI5703" s="5"/>
    </row>
    <row r="5704" spans="9:35" x14ac:dyDescent="0.2"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168"/>
      <c r="AF5704" s="167"/>
      <c r="AG5704" s="168"/>
      <c r="AH5704" s="168"/>
      <c r="AI5704" s="5"/>
    </row>
    <row r="5705" spans="9:35" x14ac:dyDescent="0.2"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168"/>
      <c r="AF5705" s="167"/>
      <c r="AG5705" s="168"/>
      <c r="AH5705" s="168"/>
      <c r="AI5705" s="5"/>
    </row>
    <row r="5706" spans="9:35" x14ac:dyDescent="0.2"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168"/>
      <c r="AF5706" s="167"/>
      <c r="AG5706" s="168"/>
      <c r="AH5706" s="168"/>
      <c r="AI5706" s="5"/>
    </row>
    <row r="5707" spans="9:35" x14ac:dyDescent="0.2"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168"/>
      <c r="AF5707" s="167"/>
      <c r="AG5707" s="168"/>
      <c r="AH5707" s="168"/>
      <c r="AI5707" s="5"/>
    </row>
    <row r="5708" spans="9:35" x14ac:dyDescent="0.2"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168"/>
      <c r="AF5708" s="167"/>
      <c r="AG5708" s="168"/>
      <c r="AH5708" s="168"/>
      <c r="AI5708" s="5"/>
    </row>
    <row r="5709" spans="9:35" x14ac:dyDescent="0.2"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168"/>
      <c r="AF5709" s="167"/>
      <c r="AG5709" s="168"/>
      <c r="AH5709" s="168"/>
      <c r="AI5709" s="5"/>
    </row>
    <row r="5710" spans="9:35" x14ac:dyDescent="0.2"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168"/>
      <c r="AF5710" s="167"/>
      <c r="AG5710" s="168"/>
      <c r="AH5710" s="168"/>
      <c r="AI5710" s="5"/>
    </row>
    <row r="5711" spans="9:35" x14ac:dyDescent="0.2"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168"/>
      <c r="AF5711" s="167"/>
      <c r="AG5711" s="168"/>
      <c r="AH5711" s="168"/>
      <c r="AI5711" s="5"/>
    </row>
    <row r="5712" spans="9:35" x14ac:dyDescent="0.2"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168"/>
      <c r="AF5712" s="167"/>
      <c r="AG5712" s="168"/>
      <c r="AH5712" s="168"/>
      <c r="AI5712" s="5"/>
    </row>
    <row r="5713" spans="9:35" x14ac:dyDescent="0.2"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168"/>
      <c r="AF5713" s="167"/>
      <c r="AG5713" s="168"/>
      <c r="AH5713" s="168"/>
      <c r="AI5713" s="5"/>
    </row>
    <row r="5714" spans="9:35" x14ac:dyDescent="0.2"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168"/>
      <c r="AF5714" s="167"/>
      <c r="AG5714" s="168"/>
      <c r="AH5714" s="168"/>
      <c r="AI5714" s="5"/>
    </row>
    <row r="5715" spans="9:35" x14ac:dyDescent="0.2"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168"/>
      <c r="AF5715" s="167"/>
      <c r="AG5715" s="168"/>
      <c r="AH5715" s="168"/>
      <c r="AI5715" s="5"/>
    </row>
    <row r="5716" spans="9:35" x14ac:dyDescent="0.2"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168"/>
      <c r="AF5716" s="167"/>
      <c r="AG5716" s="168"/>
      <c r="AH5716" s="168"/>
      <c r="AI5716" s="5"/>
    </row>
    <row r="5717" spans="9:35" x14ac:dyDescent="0.2"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168"/>
      <c r="AF5717" s="167"/>
      <c r="AG5717" s="168"/>
      <c r="AH5717" s="168"/>
      <c r="AI5717" s="5"/>
    </row>
    <row r="5718" spans="9:35" x14ac:dyDescent="0.2"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168"/>
      <c r="AF5718" s="167"/>
      <c r="AG5718" s="168"/>
      <c r="AH5718" s="168"/>
      <c r="AI5718" s="5"/>
    </row>
    <row r="5719" spans="9:35" x14ac:dyDescent="0.2"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168"/>
      <c r="AF5719" s="167"/>
      <c r="AG5719" s="168"/>
      <c r="AH5719" s="168"/>
      <c r="AI5719" s="5"/>
    </row>
    <row r="5720" spans="9:35" x14ac:dyDescent="0.2"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168"/>
      <c r="AF5720" s="167"/>
      <c r="AG5720" s="168"/>
      <c r="AH5720" s="168"/>
      <c r="AI5720" s="5"/>
    </row>
    <row r="5721" spans="9:35" x14ac:dyDescent="0.2"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168"/>
      <c r="AF5721" s="167"/>
      <c r="AG5721" s="168"/>
      <c r="AH5721" s="168"/>
      <c r="AI5721" s="5"/>
    </row>
    <row r="5722" spans="9:35" x14ac:dyDescent="0.2"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168"/>
      <c r="AF5722" s="167"/>
      <c r="AG5722" s="168"/>
      <c r="AH5722" s="168"/>
      <c r="AI5722" s="5"/>
    </row>
    <row r="5723" spans="9:35" x14ac:dyDescent="0.2"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168"/>
      <c r="AF5723" s="167"/>
      <c r="AG5723" s="168"/>
      <c r="AH5723" s="168"/>
      <c r="AI5723" s="5"/>
    </row>
    <row r="5724" spans="9:35" x14ac:dyDescent="0.2"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168"/>
      <c r="AF5724" s="167"/>
      <c r="AG5724" s="168"/>
      <c r="AH5724" s="168"/>
      <c r="AI5724" s="5"/>
    </row>
    <row r="5725" spans="9:35" x14ac:dyDescent="0.2"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168"/>
      <c r="AF5725" s="167"/>
      <c r="AG5725" s="168"/>
      <c r="AH5725" s="168"/>
      <c r="AI5725" s="5"/>
    </row>
    <row r="5726" spans="9:35" x14ac:dyDescent="0.2"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168"/>
      <c r="AF5726" s="167"/>
      <c r="AG5726" s="168"/>
      <c r="AH5726" s="168"/>
      <c r="AI5726" s="5"/>
    </row>
    <row r="5727" spans="9:35" x14ac:dyDescent="0.2"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168"/>
      <c r="AF5727" s="167"/>
      <c r="AG5727" s="168"/>
      <c r="AH5727" s="168"/>
      <c r="AI5727" s="5"/>
    </row>
    <row r="5728" spans="9:35" x14ac:dyDescent="0.2"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168"/>
      <c r="AF5728" s="167"/>
      <c r="AG5728" s="168"/>
      <c r="AH5728" s="168"/>
      <c r="AI5728" s="5"/>
    </row>
    <row r="5729" spans="9:35" x14ac:dyDescent="0.2"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168"/>
      <c r="AF5729" s="167"/>
      <c r="AG5729" s="168"/>
      <c r="AH5729" s="168"/>
      <c r="AI5729" s="5"/>
    </row>
    <row r="5730" spans="9:35" x14ac:dyDescent="0.2"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168"/>
      <c r="AF5730" s="167"/>
      <c r="AG5730" s="168"/>
      <c r="AH5730" s="168"/>
      <c r="AI5730" s="5"/>
    </row>
    <row r="5731" spans="9:35" x14ac:dyDescent="0.2"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168"/>
      <c r="AF5731" s="167"/>
      <c r="AG5731" s="168"/>
      <c r="AH5731" s="168"/>
      <c r="AI5731" s="5"/>
    </row>
    <row r="5732" spans="9:35" x14ac:dyDescent="0.2"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168"/>
      <c r="AF5732" s="167"/>
      <c r="AG5732" s="168"/>
      <c r="AH5732" s="168"/>
      <c r="AI5732" s="5"/>
    </row>
    <row r="5733" spans="9:35" x14ac:dyDescent="0.2"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168"/>
      <c r="AF5733" s="167"/>
      <c r="AG5733" s="168"/>
      <c r="AH5733" s="168"/>
      <c r="AI5733" s="5"/>
    </row>
    <row r="5734" spans="9:35" x14ac:dyDescent="0.2"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168"/>
      <c r="AF5734" s="167"/>
      <c r="AG5734" s="168"/>
      <c r="AH5734" s="168"/>
      <c r="AI5734" s="5"/>
    </row>
    <row r="5735" spans="9:35" x14ac:dyDescent="0.2"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168"/>
      <c r="AF5735" s="167"/>
      <c r="AG5735" s="168"/>
      <c r="AH5735" s="168"/>
      <c r="AI5735" s="5"/>
    </row>
    <row r="5736" spans="9:35" x14ac:dyDescent="0.2"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168"/>
      <c r="AF5736" s="167"/>
      <c r="AG5736" s="168"/>
      <c r="AH5736" s="168"/>
      <c r="AI5736" s="5"/>
    </row>
    <row r="5737" spans="9:35" x14ac:dyDescent="0.2"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168"/>
      <c r="AF5737" s="167"/>
      <c r="AG5737" s="168"/>
      <c r="AH5737" s="168"/>
      <c r="AI5737" s="5"/>
    </row>
    <row r="5738" spans="9:35" x14ac:dyDescent="0.2"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168"/>
      <c r="AF5738" s="167"/>
      <c r="AG5738" s="168"/>
      <c r="AH5738" s="168"/>
      <c r="AI5738" s="5"/>
    </row>
    <row r="5739" spans="9:35" x14ac:dyDescent="0.2"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168"/>
      <c r="AF5739" s="167"/>
      <c r="AG5739" s="168"/>
      <c r="AH5739" s="168"/>
      <c r="AI5739" s="5"/>
    </row>
    <row r="5740" spans="9:35" x14ac:dyDescent="0.2"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168"/>
      <c r="AF5740" s="167"/>
      <c r="AG5740" s="168"/>
      <c r="AH5740" s="168"/>
      <c r="AI5740" s="5"/>
    </row>
    <row r="5741" spans="9:35" x14ac:dyDescent="0.2"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168"/>
      <c r="AF5741" s="167"/>
      <c r="AG5741" s="168"/>
      <c r="AH5741" s="168"/>
      <c r="AI5741" s="5"/>
    </row>
    <row r="5742" spans="9:35" x14ac:dyDescent="0.2"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168"/>
      <c r="AF5742" s="167"/>
      <c r="AG5742" s="168"/>
      <c r="AH5742" s="168"/>
      <c r="AI5742" s="5"/>
    </row>
    <row r="5743" spans="9:35" x14ac:dyDescent="0.2"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168"/>
      <c r="AF5743" s="167"/>
      <c r="AG5743" s="168"/>
      <c r="AH5743" s="168"/>
      <c r="AI5743" s="5"/>
    </row>
    <row r="5744" spans="9:35" x14ac:dyDescent="0.2"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168"/>
      <c r="AF5744" s="167"/>
      <c r="AG5744" s="168"/>
      <c r="AH5744" s="168"/>
      <c r="AI5744" s="5"/>
    </row>
    <row r="5745" spans="9:35" x14ac:dyDescent="0.2"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168"/>
      <c r="AF5745" s="167"/>
      <c r="AG5745" s="168"/>
      <c r="AH5745" s="168"/>
      <c r="AI5745" s="5"/>
    </row>
    <row r="5746" spans="9:35" x14ac:dyDescent="0.2"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168"/>
      <c r="AF5746" s="167"/>
      <c r="AG5746" s="168"/>
      <c r="AH5746" s="168"/>
      <c r="AI5746" s="5"/>
    </row>
    <row r="5747" spans="9:35" x14ac:dyDescent="0.2"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168"/>
      <c r="AF5747" s="167"/>
      <c r="AG5747" s="168"/>
      <c r="AH5747" s="168"/>
      <c r="AI5747" s="5"/>
    </row>
    <row r="5748" spans="9:35" x14ac:dyDescent="0.2"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168"/>
      <c r="AF5748" s="167"/>
      <c r="AG5748" s="168"/>
      <c r="AH5748" s="168"/>
      <c r="AI5748" s="5"/>
    </row>
  </sheetData>
  <autoFilter ref="A9:CG217">
    <filterColumn colId="27">
      <filters>
        <filter val="1"/>
      </filters>
    </filterColumn>
    <filterColumn colId="28">
      <filters>
        <filter val="3"/>
      </filters>
    </filterColumn>
  </autoFilter>
  <mergeCells count="16">
    <mergeCell ref="D7:AI7"/>
    <mergeCell ref="AJ8:AM8"/>
    <mergeCell ref="AN8:AQ8"/>
    <mergeCell ref="AR8:AU8"/>
    <mergeCell ref="AV8:AY8"/>
    <mergeCell ref="A8:C8"/>
    <mergeCell ref="D8:I8"/>
    <mergeCell ref="AZ8:BC8"/>
    <mergeCell ref="BD8:BG8"/>
    <mergeCell ref="BH8:BK8"/>
    <mergeCell ref="CF8:CF9"/>
    <mergeCell ref="BL8:BO8"/>
    <mergeCell ref="BP8:BS8"/>
    <mergeCell ref="BT8:BW8"/>
    <mergeCell ref="BX8:CA8"/>
    <mergeCell ref="CB8:CE8"/>
  </mergeCells>
  <pageMargins left="0.74803149606299213" right="0.23622047244094491" top="0.18" bottom="0.19685039370078741" header="0" footer="0"/>
  <pageSetup scale="7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U183"/>
  <sheetViews>
    <sheetView topLeftCell="A79" zoomScalePageLayoutView="120" workbookViewId="0">
      <selection activeCell="M5" sqref="M5"/>
    </sheetView>
  </sheetViews>
  <sheetFormatPr baseColWidth="10" defaultRowHeight="12" x14ac:dyDescent="0.2"/>
  <cols>
    <col min="1" max="1" width="2.28515625" style="12" customWidth="1"/>
    <col min="2" max="2" width="2.140625" style="12" customWidth="1"/>
    <col min="3" max="3" width="2.28515625" style="12" customWidth="1"/>
    <col min="4" max="4" width="1.85546875" style="12" customWidth="1"/>
    <col min="5" max="5" width="3.28515625" style="74" customWidth="1"/>
    <col min="6" max="6" width="2.7109375" style="9" customWidth="1"/>
    <col min="7" max="7" width="3" style="12" customWidth="1"/>
    <col min="8" max="8" width="2.7109375" style="12" customWidth="1"/>
    <col min="9" max="9" width="2.85546875" style="12" customWidth="1"/>
    <col min="10" max="10" width="2.7109375" style="12" customWidth="1"/>
    <col min="11" max="11" width="3.42578125" style="12" customWidth="1"/>
    <col min="12" max="12" width="11.42578125" style="26"/>
    <col min="13" max="13" width="11.42578125" style="12"/>
    <col min="14" max="14" width="55.140625" style="12" customWidth="1"/>
    <col min="15" max="15" width="16.85546875" style="12" customWidth="1"/>
    <col min="16" max="20" width="11.42578125" style="12" customWidth="1"/>
    <col min="21" max="16384" width="11.42578125" style="12"/>
  </cols>
  <sheetData>
    <row r="1" spans="1:15" ht="12.75" thickBot="1" x14ac:dyDescent="0.25">
      <c r="A1" s="235" t="s">
        <v>10</v>
      </c>
      <c r="B1" s="236"/>
      <c r="C1" s="236"/>
      <c r="D1" s="236"/>
      <c r="E1" s="236"/>
      <c r="F1" s="73"/>
    </row>
    <row r="2" spans="1:15" x14ac:dyDescent="0.2">
      <c r="A2" s="38">
        <v>1</v>
      </c>
      <c r="B2" s="72">
        <v>2</v>
      </c>
      <c r="C2" s="72">
        <v>3</v>
      </c>
      <c r="D2" s="72">
        <v>4</v>
      </c>
      <c r="E2" s="75">
        <v>5</v>
      </c>
      <c r="F2" s="76">
        <v>6</v>
      </c>
      <c r="G2" s="237" t="s">
        <v>11</v>
      </c>
      <c r="H2" s="238"/>
      <c r="I2" s="238"/>
      <c r="J2" s="238"/>
      <c r="K2" s="238"/>
      <c r="L2" s="238"/>
      <c r="M2" s="238"/>
      <c r="N2" s="238"/>
      <c r="O2" s="239"/>
    </row>
    <row r="3" spans="1:15" s="9" customFormat="1" x14ac:dyDescent="0.2">
      <c r="A3" s="9">
        <v>1</v>
      </c>
      <c r="E3" s="46"/>
      <c r="F3" s="21"/>
      <c r="G3" s="9" t="s">
        <v>12</v>
      </c>
      <c r="L3" s="66"/>
    </row>
    <row r="4" spans="1:15" x14ac:dyDescent="0.2">
      <c r="A4" s="12">
        <v>1</v>
      </c>
      <c r="B4" s="12">
        <v>1</v>
      </c>
      <c r="E4" s="46"/>
      <c r="F4" s="21"/>
      <c r="H4" s="12" t="s">
        <v>13</v>
      </c>
    </row>
    <row r="5" spans="1:15" x14ac:dyDescent="0.2">
      <c r="A5" s="12">
        <v>1</v>
      </c>
      <c r="B5" s="12">
        <v>1</v>
      </c>
      <c r="C5" s="12">
        <v>1</v>
      </c>
      <c r="E5" s="46"/>
      <c r="F5" s="21"/>
      <c r="I5" s="12" t="s">
        <v>14</v>
      </c>
      <c r="O5" s="13"/>
    </row>
    <row r="6" spans="1:15" x14ac:dyDescent="0.2">
      <c r="A6" s="12">
        <v>1</v>
      </c>
      <c r="B6" s="12">
        <v>1</v>
      </c>
      <c r="C6" s="12">
        <v>1</v>
      </c>
      <c r="D6" s="12">
        <v>1</v>
      </c>
      <c r="E6" s="46"/>
      <c r="F6" s="21"/>
      <c r="J6" s="12" t="s">
        <v>15</v>
      </c>
    </row>
    <row r="7" spans="1:15" x14ac:dyDescent="0.2">
      <c r="A7" s="12">
        <v>1</v>
      </c>
      <c r="B7" s="12">
        <v>1</v>
      </c>
      <c r="C7" s="12">
        <v>1</v>
      </c>
      <c r="D7" s="12">
        <v>1</v>
      </c>
      <c r="E7" s="46">
        <v>1</v>
      </c>
      <c r="F7" s="21"/>
      <c r="K7" s="12" t="s">
        <v>16</v>
      </c>
    </row>
    <row r="8" spans="1:15" x14ac:dyDescent="0.2">
      <c r="A8" s="12">
        <v>1</v>
      </c>
      <c r="B8" s="12">
        <v>1</v>
      </c>
      <c r="C8" s="12">
        <v>1</v>
      </c>
      <c r="D8" s="12">
        <v>1</v>
      </c>
      <c r="E8" s="46">
        <v>2</v>
      </c>
      <c r="F8" s="21"/>
      <c r="K8" s="12" t="s">
        <v>17</v>
      </c>
    </row>
    <row r="9" spans="1:15" x14ac:dyDescent="0.2">
      <c r="A9" s="12">
        <v>1</v>
      </c>
      <c r="B9" s="12">
        <v>1</v>
      </c>
      <c r="C9" s="12">
        <v>1</v>
      </c>
      <c r="D9" s="12">
        <v>1</v>
      </c>
      <c r="E9" s="46">
        <v>3</v>
      </c>
      <c r="F9" s="21"/>
      <c r="K9" s="12" t="s">
        <v>18</v>
      </c>
    </row>
    <row r="10" spans="1:15" x14ac:dyDescent="0.2">
      <c r="A10" s="12">
        <v>1</v>
      </c>
      <c r="B10" s="12">
        <v>1</v>
      </c>
      <c r="C10" s="12">
        <v>1</v>
      </c>
      <c r="D10" s="12">
        <v>1</v>
      </c>
      <c r="E10" s="46">
        <v>4</v>
      </c>
      <c r="F10" s="21"/>
      <c r="K10" s="12" t="s">
        <v>19</v>
      </c>
    </row>
    <row r="11" spans="1:15" x14ac:dyDescent="0.2">
      <c r="A11" s="12">
        <v>1</v>
      </c>
      <c r="B11" s="12">
        <v>1</v>
      </c>
      <c r="C11" s="12">
        <v>1</v>
      </c>
      <c r="D11" s="12">
        <v>2</v>
      </c>
      <c r="E11" s="46"/>
      <c r="F11" s="21"/>
      <c r="J11" s="234" t="s">
        <v>20</v>
      </c>
      <c r="K11" s="234"/>
      <c r="L11" s="234"/>
      <c r="M11" s="234"/>
      <c r="N11" s="234"/>
      <c r="O11" s="234"/>
    </row>
    <row r="12" spans="1:15" x14ac:dyDescent="0.2">
      <c r="A12" s="12">
        <v>1</v>
      </c>
      <c r="B12" s="12">
        <v>1</v>
      </c>
      <c r="C12" s="12">
        <v>1</v>
      </c>
      <c r="D12" s="12">
        <v>3</v>
      </c>
      <c r="E12" s="46"/>
      <c r="F12" s="21"/>
      <c r="J12" s="12" t="s">
        <v>21</v>
      </c>
    </row>
    <row r="13" spans="1:15" x14ac:dyDescent="0.2">
      <c r="A13" s="12">
        <v>1</v>
      </c>
      <c r="B13" s="12">
        <v>1</v>
      </c>
      <c r="C13" s="12">
        <v>2</v>
      </c>
      <c r="E13" s="46"/>
      <c r="F13" s="21"/>
      <c r="I13" s="234" t="s">
        <v>22</v>
      </c>
      <c r="J13" s="234"/>
      <c r="K13" s="234"/>
      <c r="L13" s="234"/>
      <c r="M13" s="234"/>
      <c r="N13" s="234"/>
      <c r="O13" s="234"/>
    </row>
    <row r="14" spans="1:15" x14ac:dyDescent="0.2">
      <c r="A14" s="12">
        <v>1</v>
      </c>
      <c r="B14" s="12">
        <v>1</v>
      </c>
      <c r="C14" s="12">
        <v>2</v>
      </c>
      <c r="D14" s="12">
        <v>1</v>
      </c>
      <c r="E14" s="46"/>
      <c r="F14" s="21"/>
      <c r="J14" s="234" t="s">
        <v>23</v>
      </c>
      <c r="K14" s="234"/>
      <c r="L14" s="234"/>
      <c r="M14" s="234"/>
      <c r="N14" s="234"/>
      <c r="O14" s="234"/>
    </row>
    <row r="15" spans="1:15" x14ac:dyDescent="0.2">
      <c r="A15" s="12">
        <v>1</v>
      </c>
      <c r="B15" s="12">
        <v>1</v>
      </c>
      <c r="C15" s="12">
        <v>2</v>
      </c>
      <c r="D15" s="12">
        <v>2</v>
      </c>
      <c r="E15" s="46"/>
      <c r="F15" s="21"/>
      <c r="J15" s="234" t="s">
        <v>24</v>
      </c>
      <c r="K15" s="234"/>
      <c r="L15" s="234"/>
      <c r="M15" s="234"/>
      <c r="N15" s="234"/>
      <c r="O15" s="234"/>
    </row>
    <row r="16" spans="1:15" x14ac:dyDescent="0.2">
      <c r="A16" s="12">
        <v>1</v>
      </c>
      <c r="B16" s="12">
        <v>2</v>
      </c>
      <c r="E16" s="46"/>
      <c r="F16" s="21"/>
      <c r="H16" s="12" t="s">
        <v>25</v>
      </c>
    </row>
    <row r="17" spans="1:15" x14ac:dyDescent="0.2">
      <c r="A17" s="12">
        <v>1</v>
      </c>
      <c r="B17" s="12">
        <v>2</v>
      </c>
      <c r="C17" s="12">
        <v>1</v>
      </c>
      <c r="E17" s="46"/>
      <c r="F17" s="21"/>
      <c r="I17" s="12" t="s">
        <v>26</v>
      </c>
    </row>
    <row r="18" spans="1:15" x14ac:dyDescent="0.2">
      <c r="A18" s="12">
        <v>1</v>
      </c>
      <c r="B18" s="12">
        <v>2</v>
      </c>
      <c r="C18" s="12">
        <v>2</v>
      </c>
      <c r="E18" s="46"/>
      <c r="F18" s="21"/>
      <c r="I18" s="234" t="s">
        <v>27</v>
      </c>
      <c r="J18" s="234"/>
      <c r="K18" s="234"/>
      <c r="L18" s="234"/>
      <c r="M18" s="234"/>
      <c r="N18" s="234"/>
      <c r="O18" s="234"/>
    </row>
    <row r="19" spans="1:15" x14ac:dyDescent="0.2">
      <c r="A19" s="12">
        <v>1</v>
      </c>
      <c r="B19" s="12">
        <v>2</v>
      </c>
      <c r="C19" s="12">
        <v>2</v>
      </c>
      <c r="D19" s="12">
        <v>1</v>
      </c>
      <c r="E19" s="46"/>
      <c r="F19" s="21"/>
      <c r="J19" s="12" t="s">
        <v>28</v>
      </c>
    </row>
    <row r="20" spans="1:15" x14ac:dyDescent="0.2">
      <c r="A20" s="12">
        <v>1</v>
      </c>
      <c r="B20" s="12">
        <v>2</v>
      </c>
      <c r="C20" s="12">
        <v>2</v>
      </c>
      <c r="D20" s="12">
        <v>2</v>
      </c>
      <c r="E20" s="46"/>
      <c r="F20" s="21"/>
      <c r="J20" s="12" t="s">
        <v>29</v>
      </c>
    </row>
    <row r="21" spans="1:15" x14ac:dyDescent="0.2">
      <c r="A21" s="12">
        <v>1</v>
      </c>
      <c r="B21" s="12">
        <v>2</v>
      </c>
      <c r="C21" s="12">
        <v>2</v>
      </c>
      <c r="D21" s="12">
        <v>3</v>
      </c>
      <c r="E21" s="46"/>
      <c r="F21" s="21"/>
      <c r="J21" s="12" t="s">
        <v>30</v>
      </c>
    </row>
    <row r="22" spans="1:15" x14ac:dyDescent="0.2">
      <c r="A22" s="12">
        <v>1</v>
      </c>
      <c r="B22" s="12">
        <v>2</v>
      </c>
      <c r="C22" s="12">
        <v>2</v>
      </c>
      <c r="D22" s="12">
        <v>4</v>
      </c>
      <c r="E22" s="46"/>
      <c r="F22" s="21"/>
      <c r="J22" s="12" t="s">
        <v>31</v>
      </c>
    </row>
    <row r="23" spans="1:15" x14ac:dyDescent="0.2">
      <c r="A23" s="12">
        <v>1</v>
      </c>
      <c r="B23" s="12">
        <v>2</v>
      </c>
      <c r="C23" s="12">
        <v>3</v>
      </c>
      <c r="E23" s="46"/>
      <c r="F23" s="21"/>
      <c r="I23" s="234" t="s">
        <v>32</v>
      </c>
      <c r="J23" s="234"/>
      <c r="K23" s="234"/>
      <c r="L23" s="234"/>
      <c r="M23" s="234"/>
      <c r="N23" s="234"/>
      <c r="O23" s="234"/>
    </row>
    <row r="24" spans="1:15" x14ac:dyDescent="0.2">
      <c r="A24" s="12">
        <v>1</v>
      </c>
      <c r="B24" s="12">
        <v>2</v>
      </c>
      <c r="C24" s="12">
        <v>3</v>
      </c>
      <c r="D24" s="12">
        <v>1</v>
      </c>
      <c r="E24" s="46"/>
      <c r="F24" s="21"/>
      <c r="J24" s="12" t="s">
        <v>33</v>
      </c>
    </row>
    <row r="25" spans="1:15" x14ac:dyDescent="0.2">
      <c r="A25" s="12">
        <v>1</v>
      </c>
      <c r="B25" s="12">
        <v>2</v>
      </c>
      <c r="C25" s="12">
        <v>3</v>
      </c>
      <c r="D25" s="12">
        <v>2</v>
      </c>
      <c r="E25" s="46"/>
      <c r="F25" s="21"/>
      <c r="J25" s="234" t="s">
        <v>34</v>
      </c>
      <c r="K25" s="234"/>
      <c r="L25" s="234"/>
      <c r="M25" s="234"/>
      <c r="N25" s="234"/>
      <c r="O25" s="234"/>
    </row>
    <row r="26" spans="1:15" x14ac:dyDescent="0.2">
      <c r="A26" s="12">
        <v>1</v>
      </c>
      <c r="B26" s="12">
        <v>2</v>
      </c>
      <c r="C26" s="12">
        <v>3</v>
      </c>
      <c r="D26" s="12">
        <v>3</v>
      </c>
      <c r="E26" s="46"/>
      <c r="F26" s="21"/>
      <c r="J26" s="12" t="s">
        <v>35</v>
      </c>
    </row>
    <row r="27" spans="1:15" x14ac:dyDescent="0.2">
      <c r="A27" s="12">
        <v>1</v>
      </c>
      <c r="B27" s="12">
        <v>2</v>
      </c>
      <c r="C27" s="12">
        <v>3</v>
      </c>
      <c r="D27" s="12">
        <v>4</v>
      </c>
      <c r="E27" s="46"/>
      <c r="F27" s="21"/>
      <c r="J27" s="12" t="s">
        <v>36</v>
      </c>
    </row>
    <row r="28" spans="1:15" x14ac:dyDescent="0.2">
      <c r="A28" s="12">
        <v>1</v>
      </c>
      <c r="B28" s="12">
        <v>2</v>
      </c>
      <c r="C28" s="12">
        <v>3</v>
      </c>
      <c r="D28" s="12">
        <v>5</v>
      </c>
      <c r="E28" s="46"/>
      <c r="F28" s="21"/>
      <c r="J28" s="12" t="s">
        <v>37</v>
      </c>
    </row>
    <row r="29" spans="1:15" x14ac:dyDescent="0.2">
      <c r="A29" s="12">
        <v>1</v>
      </c>
      <c r="B29" s="12">
        <v>2</v>
      </c>
      <c r="C29" s="12">
        <v>4</v>
      </c>
      <c r="E29" s="46"/>
      <c r="F29" s="21"/>
      <c r="I29" s="234" t="s">
        <v>38</v>
      </c>
      <c r="J29" s="234"/>
      <c r="K29" s="234"/>
      <c r="L29" s="234"/>
      <c r="M29" s="234"/>
      <c r="N29" s="234"/>
      <c r="O29" s="234"/>
    </row>
    <row r="30" spans="1:15" x14ac:dyDescent="0.2">
      <c r="A30" s="12">
        <v>1</v>
      </c>
      <c r="B30" s="12">
        <v>2</v>
      </c>
      <c r="C30" s="12">
        <v>4</v>
      </c>
      <c r="D30" s="12">
        <v>1</v>
      </c>
      <c r="E30" s="46"/>
      <c r="F30" s="21"/>
      <c r="J30" s="12" t="s">
        <v>33</v>
      </c>
    </row>
    <row r="31" spans="1:15" x14ac:dyDescent="0.2">
      <c r="A31" s="12">
        <v>1</v>
      </c>
      <c r="B31" s="12">
        <v>2</v>
      </c>
      <c r="C31" s="12">
        <v>4</v>
      </c>
      <c r="D31" s="12">
        <v>2</v>
      </c>
      <c r="E31" s="46"/>
      <c r="F31" s="21"/>
      <c r="J31" s="234" t="s">
        <v>34</v>
      </c>
      <c r="K31" s="234"/>
      <c r="L31" s="234"/>
      <c r="M31" s="234"/>
      <c r="N31" s="234"/>
      <c r="O31" s="234"/>
    </row>
    <row r="32" spans="1:15" x14ac:dyDescent="0.2">
      <c r="A32" s="12">
        <v>1</v>
      </c>
      <c r="B32" s="12">
        <v>2</v>
      </c>
      <c r="C32" s="12">
        <v>4</v>
      </c>
      <c r="D32" s="12">
        <v>3</v>
      </c>
      <c r="E32" s="46"/>
      <c r="F32" s="21"/>
      <c r="J32" s="12" t="s">
        <v>35</v>
      </c>
    </row>
    <row r="33" spans="1:16" x14ac:dyDescent="0.2">
      <c r="A33" s="12">
        <v>1</v>
      </c>
      <c r="B33" s="12">
        <v>2</v>
      </c>
      <c r="C33" s="12">
        <v>4</v>
      </c>
      <c r="D33" s="12">
        <v>4</v>
      </c>
      <c r="E33" s="46"/>
      <c r="F33" s="21"/>
      <c r="J33" s="12" t="s">
        <v>36</v>
      </c>
    </row>
    <row r="34" spans="1:16" x14ac:dyDescent="0.2">
      <c r="A34" s="12">
        <v>1</v>
      </c>
      <c r="B34" s="12">
        <v>2</v>
      </c>
      <c r="C34" s="12">
        <v>4</v>
      </c>
      <c r="D34" s="12">
        <v>5</v>
      </c>
      <c r="E34" s="46"/>
      <c r="F34" s="21"/>
      <c r="J34" s="12" t="s">
        <v>37</v>
      </c>
    </row>
    <row r="35" spans="1:16" s="21" customFormat="1" x14ac:dyDescent="0.2">
      <c r="A35" s="21">
        <v>2</v>
      </c>
      <c r="E35" s="36"/>
      <c r="G35" s="21" t="s">
        <v>39</v>
      </c>
      <c r="L35" s="122"/>
    </row>
    <row r="36" spans="1:16" x14ac:dyDescent="0.2">
      <c r="A36" s="12">
        <v>2</v>
      </c>
      <c r="B36" s="12">
        <v>1</v>
      </c>
      <c r="E36" s="46"/>
      <c r="F36" s="21"/>
      <c r="H36" s="12" t="s">
        <v>13</v>
      </c>
      <c r="O36" s="9" t="str">
        <f>CONCATENATE(A36,B36,C36,D36,E36,F36)</f>
        <v>21</v>
      </c>
      <c r="P36" s="9" t="str">
        <f>CONCATENATE(G36,H36,I36,J36,K36,L36)</f>
        <v xml:space="preserve"> SECTOR PÚBLICO NO FINANCIERO</v>
      </c>
    </row>
    <row r="37" spans="1:16" x14ac:dyDescent="0.2">
      <c r="A37" s="12">
        <v>2</v>
      </c>
      <c r="B37" s="12">
        <v>1</v>
      </c>
      <c r="C37" s="12">
        <v>1</v>
      </c>
      <c r="E37" s="46"/>
      <c r="F37" s="21"/>
      <c r="I37" s="12" t="s">
        <v>40</v>
      </c>
      <c r="O37" s="9" t="str">
        <f>CONCATENATE(A37,B37,C37,D37,E37,F37)</f>
        <v>211</v>
      </c>
      <c r="P37" s="9" t="str">
        <f t="shared" ref="P37:P113" si="0">CONCATENATE(G37,H37,I37,J37,K37,L37)</f>
        <v>GOBIERNO GENERAL ESTATAL O DEL DISTRITO FEDERAL</v>
      </c>
    </row>
    <row r="38" spans="1:16" x14ac:dyDescent="0.2">
      <c r="A38" s="12">
        <v>2</v>
      </c>
      <c r="B38" s="12">
        <v>1</v>
      </c>
      <c r="C38" s="12">
        <v>1</v>
      </c>
      <c r="D38" s="12">
        <v>1</v>
      </c>
      <c r="E38" s="46"/>
      <c r="F38" s="21"/>
      <c r="J38" s="12" t="s">
        <v>41</v>
      </c>
      <c r="O38" s="9" t="str">
        <f>CONCATENATE(A38,B38,C38,D38,E38,F38)</f>
        <v>2111</v>
      </c>
      <c r="P38" s="9" t="str">
        <f t="shared" si="0"/>
        <v>Gobierno Estatal o del distrito Federal</v>
      </c>
    </row>
    <row r="39" spans="1:16" x14ac:dyDescent="0.2">
      <c r="A39" s="12">
        <v>2</v>
      </c>
      <c r="B39" s="12">
        <v>1</v>
      </c>
      <c r="C39" s="12">
        <v>1</v>
      </c>
      <c r="D39" s="12">
        <v>1</v>
      </c>
      <c r="E39" s="46">
        <v>1</v>
      </c>
      <c r="F39" s="21"/>
      <c r="K39" s="12" t="s">
        <v>16</v>
      </c>
      <c r="O39" s="9" t="str">
        <f>CONCATENATE(A39,B39,C39,D39,E39,F39)</f>
        <v>21111</v>
      </c>
      <c r="P39" s="9" t="str">
        <f t="shared" si="0"/>
        <v>Poder Ejecutivo</v>
      </c>
    </row>
    <row r="40" spans="1:16" x14ac:dyDescent="0.2">
      <c r="A40" s="12">
        <v>2</v>
      </c>
      <c r="B40" s="12">
        <v>1</v>
      </c>
      <c r="C40" s="12">
        <v>1</v>
      </c>
      <c r="D40" s="12">
        <v>1</v>
      </c>
      <c r="E40" s="46">
        <v>2</v>
      </c>
      <c r="F40" s="21"/>
      <c r="K40" s="12" t="s">
        <v>17</v>
      </c>
      <c r="O40" s="9" t="str">
        <f>CONCATENATE(A40,B40,C40,D40,E40,F40)</f>
        <v>21112</v>
      </c>
      <c r="P40" s="9" t="str">
        <f t="shared" si="0"/>
        <v>Poder Legislativo</v>
      </c>
    </row>
    <row r="41" spans="1:16" x14ac:dyDescent="0.2">
      <c r="A41" s="12">
        <v>2</v>
      </c>
      <c r="B41" s="12">
        <v>1</v>
      </c>
      <c r="C41" s="12">
        <v>1</v>
      </c>
      <c r="D41" s="12">
        <v>1</v>
      </c>
      <c r="E41" s="46">
        <v>3</v>
      </c>
      <c r="F41" s="21"/>
      <c r="K41" s="12" t="s">
        <v>18</v>
      </c>
      <c r="O41" s="9" t="str">
        <f t="shared" ref="O41:O113" si="1">CONCATENATE(A41,B41,C41,D41,E41,F41)</f>
        <v>21113</v>
      </c>
      <c r="P41" s="9" t="str">
        <f t="shared" si="0"/>
        <v>Poder Judicial</v>
      </c>
    </row>
    <row r="42" spans="1:16" x14ac:dyDescent="0.2">
      <c r="A42" s="12">
        <v>2</v>
      </c>
      <c r="B42" s="12">
        <v>1</v>
      </c>
      <c r="C42" s="12">
        <v>1</v>
      </c>
      <c r="D42" s="12">
        <v>1</v>
      </c>
      <c r="E42" s="46">
        <v>4</v>
      </c>
      <c r="F42" s="21"/>
      <c r="K42" s="12" t="s">
        <v>19</v>
      </c>
      <c r="O42" s="9" t="str">
        <f t="shared" si="1"/>
        <v>21114</v>
      </c>
      <c r="P42" s="9" t="str">
        <f t="shared" si="0"/>
        <v>Órganos Autónomos*</v>
      </c>
    </row>
    <row r="43" spans="1:16" ht="12" customHeight="1" x14ac:dyDescent="0.2">
      <c r="A43" s="12">
        <v>2</v>
      </c>
      <c r="B43" s="12">
        <v>1</v>
      </c>
      <c r="C43" s="12">
        <v>1</v>
      </c>
      <c r="D43" s="12">
        <v>2</v>
      </c>
      <c r="E43" s="46"/>
      <c r="F43" s="21"/>
      <c r="J43" s="26" t="s">
        <v>20</v>
      </c>
      <c r="K43" s="26"/>
      <c r="M43" s="26"/>
      <c r="N43" s="26"/>
      <c r="O43" s="9" t="str">
        <f t="shared" si="1"/>
        <v>2112</v>
      </c>
      <c r="P43" s="9" t="str">
        <f t="shared" si="0"/>
        <v>Entidades Paraestatales y Fideicomisos No Empresariales y No Financieros</v>
      </c>
    </row>
    <row r="44" spans="1:16" ht="12" customHeight="1" x14ac:dyDescent="0.2">
      <c r="A44" s="12">
        <v>2</v>
      </c>
      <c r="B44" s="12">
        <v>1</v>
      </c>
      <c r="C44" s="12">
        <v>1</v>
      </c>
      <c r="D44" s="12">
        <v>2</v>
      </c>
      <c r="E44" s="46">
        <v>1</v>
      </c>
      <c r="F44" s="21"/>
      <c r="J44" s="26"/>
      <c r="K44" s="26" t="s">
        <v>1230</v>
      </c>
      <c r="M44" s="26"/>
      <c r="N44" s="26"/>
      <c r="O44" s="9" t="str">
        <f t="shared" si="1"/>
        <v>21121</v>
      </c>
      <c r="P44" s="9" t="str">
        <f t="shared" si="0"/>
        <v xml:space="preserve"> Paraestatales</v>
      </c>
    </row>
    <row r="45" spans="1:16" ht="12" customHeight="1" x14ac:dyDescent="0.2">
      <c r="A45" s="12">
        <v>2</v>
      </c>
      <c r="B45" s="12">
        <v>1</v>
      </c>
      <c r="C45" s="12">
        <v>1</v>
      </c>
      <c r="D45" s="12">
        <v>2</v>
      </c>
      <c r="E45" s="46">
        <v>1</v>
      </c>
      <c r="F45" s="21">
        <v>1</v>
      </c>
      <c r="J45" s="26"/>
      <c r="K45" s="26"/>
      <c r="L45" s="26" t="s">
        <v>1232</v>
      </c>
      <c r="M45" s="26"/>
      <c r="N45" s="26"/>
      <c r="O45" s="9" t="str">
        <f t="shared" si="1"/>
        <v>211211</v>
      </c>
      <c r="P45" s="9" t="str">
        <f t="shared" si="0"/>
        <v>Agroindustrias del Sur</v>
      </c>
    </row>
    <row r="46" spans="1:16" ht="12" customHeight="1" x14ac:dyDescent="0.2">
      <c r="A46" s="12">
        <v>2</v>
      </c>
      <c r="B46" s="12">
        <v>1</v>
      </c>
      <c r="C46" s="12">
        <v>1</v>
      </c>
      <c r="D46" s="12">
        <v>2</v>
      </c>
      <c r="E46" s="46">
        <v>1</v>
      </c>
      <c r="F46" s="21">
        <v>2</v>
      </c>
      <c r="J46" s="26"/>
      <c r="K46" s="26"/>
      <c r="L46" s="26" t="s">
        <v>1233</v>
      </c>
      <c r="M46" s="26"/>
      <c r="N46" s="26"/>
      <c r="O46" s="9" t="str">
        <f t="shared" si="1"/>
        <v>211212</v>
      </c>
      <c r="P46" s="9" t="str">
        <f t="shared" si="0"/>
        <v>Colegio de Bachilleres del Estado de Guerrero</v>
      </c>
    </row>
    <row r="47" spans="1:16" ht="12" customHeight="1" x14ac:dyDescent="0.2">
      <c r="A47" s="12">
        <v>2</v>
      </c>
      <c r="B47" s="12">
        <v>1</v>
      </c>
      <c r="C47" s="12">
        <v>1</v>
      </c>
      <c r="D47" s="12">
        <v>2</v>
      </c>
      <c r="E47" s="46">
        <v>1</v>
      </c>
      <c r="F47" s="21">
        <v>3</v>
      </c>
      <c r="J47" s="26"/>
      <c r="K47" s="26"/>
      <c r="L47" s="26" t="s">
        <v>1234</v>
      </c>
      <c r="M47" s="26"/>
      <c r="N47" s="26"/>
      <c r="O47" s="9" t="str">
        <f t="shared" si="1"/>
        <v>211213</v>
      </c>
      <c r="P47" s="9" t="str">
        <f t="shared" si="0"/>
        <v>Sistema para el Desarrollo Integral de la Familia de Guerrero</v>
      </c>
    </row>
    <row r="48" spans="1:16" ht="12" customHeight="1" x14ac:dyDescent="0.2">
      <c r="A48" s="12">
        <v>2</v>
      </c>
      <c r="B48" s="12">
        <v>1</v>
      </c>
      <c r="C48" s="12">
        <v>1</v>
      </c>
      <c r="D48" s="12">
        <v>2</v>
      </c>
      <c r="E48" s="46">
        <v>1</v>
      </c>
      <c r="F48" s="21">
        <v>4</v>
      </c>
      <c r="J48" s="26"/>
      <c r="K48" s="26"/>
      <c r="L48" s="26" t="s">
        <v>1235</v>
      </c>
      <c r="M48" s="26"/>
      <c r="N48" s="26"/>
      <c r="O48" s="9" t="str">
        <f t="shared" si="1"/>
        <v>211214</v>
      </c>
      <c r="P48" s="9" t="str">
        <f t="shared" si="0"/>
        <v>Comisión de Agua Potable, Alcantarillado y Saneamiento del Estado de Guerrero</v>
      </c>
    </row>
    <row r="49" spans="1:16" ht="12" customHeight="1" x14ac:dyDescent="0.2">
      <c r="A49" s="12">
        <v>2</v>
      </c>
      <c r="B49" s="12">
        <v>1</v>
      </c>
      <c r="C49" s="12">
        <v>1</v>
      </c>
      <c r="D49" s="12">
        <v>2</v>
      </c>
      <c r="E49" s="46">
        <v>1</v>
      </c>
      <c r="F49" s="21">
        <v>5</v>
      </c>
      <c r="J49" s="26"/>
      <c r="K49" s="26"/>
      <c r="L49" s="26" t="s">
        <v>1236</v>
      </c>
      <c r="M49" s="26"/>
      <c r="N49" s="26"/>
      <c r="O49" s="9" t="str">
        <f t="shared" si="1"/>
        <v>211215</v>
      </c>
      <c r="P49" s="9" t="str">
        <f t="shared" si="0"/>
        <v>Radio y Televisión de Guerrero</v>
      </c>
    </row>
    <row r="50" spans="1:16" ht="12" customHeight="1" x14ac:dyDescent="0.2">
      <c r="A50" s="12">
        <v>2</v>
      </c>
      <c r="B50" s="12">
        <v>1</v>
      </c>
      <c r="C50" s="12">
        <v>1</v>
      </c>
      <c r="D50" s="12">
        <v>2</v>
      </c>
      <c r="E50" s="46">
        <v>1</v>
      </c>
      <c r="F50" s="21">
        <v>6</v>
      </c>
      <c r="J50" s="26"/>
      <c r="K50" s="26"/>
      <c r="L50" s="26" t="s">
        <v>1237</v>
      </c>
      <c r="M50" s="26"/>
      <c r="N50" s="26"/>
      <c r="O50" s="9" t="str">
        <f t="shared" si="1"/>
        <v>211216</v>
      </c>
      <c r="P50" s="9" t="str">
        <f t="shared" si="0"/>
        <v>Instituto de Vivienda y Suelo Urbano del Estado de Guerrero</v>
      </c>
    </row>
    <row r="51" spans="1:16" ht="12" customHeight="1" x14ac:dyDescent="0.2">
      <c r="A51" s="12">
        <v>2</v>
      </c>
      <c r="B51" s="12">
        <v>1</v>
      </c>
      <c r="C51" s="12">
        <v>1</v>
      </c>
      <c r="D51" s="12">
        <v>2</v>
      </c>
      <c r="E51" s="46">
        <v>1</v>
      </c>
      <c r="F51" s="21">
        <v>7</v>
      </c>
      <c r="J51" s="26"/>
      <c r="K51" s="26"/>
      <c r="L51" s="26" t="s">
        <v>1238</v>
      </c>
      <c r="M51" s="26"/>
      <c r="N51" s="26"/>
      <c r="O51" s="9" t="str">
        <f t="shared" si="1"/>
        <v>211217</v>
      </c>
      <c r="P51" s="9" t="str">
        <f t="shared" si="0"/>
        <v>Promotora Turística de Guerrero</v>
      </c>
    </row>
    <row r="52" spans="1:16" ht="12" customHeight="1" x14ac:dyDescent="0.2">
      <c r="A52" s="12">
        <v>2</v>
      </c>
      <c r="B52" s="12">
        <v>1</v>
      </c>
      <c r="C52" s="12">
        <v>1</v>
      </c>
      <c r="D52" s="12">
        <v>2</v>
      </c>
      <c r="E52" s="46">
        <v>1</v>
      </c>
      <c r="F52" s="21">
        <v>8</v>
      </c>
      <c r="J52" s="26"/>
      <c r="K52" s="26"/>
      <c r="L52" s="26" t="s">
        <v>1239</v>
      </c>
      <c r="M52" s="26"/>
      <c r="N52" s="26"/>
      <c r="O52" s="9" t="str">
        <f t="shared" si="1"/>
        <v>211218</v>
      </c>
      <c r="P52" s="9" t="str">
        <f t="shared" si="0"/>
        <v>Promotora y Administradora de los Servicios de Playa de la Zona Federal Maritima</v>
      </c>
    </row>
    <row r="53" spans="1:16" ht="12" customHeight="1" x14ac:dyDescent="0.2">
      <c r="A53" s="12">
        <v>2</v>
      </c>
      <c r="B53" s="12">
        <v>1</v>
      </c>
      <c r="C53" s="12">
        <v>1</v>
      </c>
      <c r="D53" s="12">
        <v>2</v>
      </c>
      <c r="E53" s="46">
        <v>1</v>
      </c>
      <c r="F53" s="21">
        <v>9</v>
      </c>
      <c r="J53" s="26"/>
      <c r="K53" s="26"/>
      <c r="L53" s="26" t="s">
        <v>1240</v>
      </c>
      <c r="M53" s="26"/>
      <c r="N53" s="26"/>
      <c r="O53" s="9" t="str">
        <f t="shared" si="1"/>
        <v>211219</v>
      </c>
      <c r="P53" s="9" t="str">
        <f t="shared" si="0"/>
        <v>Promotora y Administradora de los Servicios de Playa de la Zona Federal Maritima de Zihuatanejo, Guerrero</v>
      </c>
    </row>
    <row r="54" spans="1:16" ht="12" customHeight="1" x14ac:dyDescent="0.2">
      <c r="A54" s="12">
        <v>2</v>
      </c>
      <c r="B54" s="12">
        <v>1</v>
      </c>
      <c r="C54" s="12">
        <v>1</v>
      </c>
      <c r="D54" s="12">
        <v>2</v>
      </c>
      <c r="E54" s="46">
        <v>1</v>
      </c>
      <c r="F54" s="21">
        <v>10</v>
      </c>
      <c r="J54" s="26"/>
      <c r="K54" s="26"/>
      <c r="L54" s="26" t="s">
        <v>1241</v>
      </c>
      <c r="M54" s="26"/>
      <c r="N54" s="26"/>
      <c r="O54" s="9" t="str">
        <f t="shared" si="1"/>
        <v>2112110</v>
      </c>
      <c r="P54" s="9" t="str">
        <f t="shared" si="0"/>
        <v>Instituto Estatal de Cancerologia</v>
      </c>
    </row>
    <row r="55" spans="1:16" ht="12" customHeight="1" x14ac:dyDescent="0.2">
      <c r="A55" s="12">
        <v>2</v>
      </c>
      <c r="B55" s="12">
        <v>1</v>
      </c>
      <c r="C55" s="12">
        <v>1</v>
      </c>
      <c r="D55" s="12">
        <v>2</v>
      </c>
      <c r="E55" s="46">
        <v>1</v>
      </c>
      <c r="F55" s="21">
        <v>11</v>
      </c>
      <c r="J55" s="26"/>
      <c r="K55" s="26"/>
      <c r="L55" s="26" t="s">
        <v>1242</v>
      </c>
      <c r="M55" s="26"/>
      <c r="N55" s="26"/>
      <c r="O55" s="9" t="str">
        <f t="shared" si="1"/>
        <v>2112111</v>
      </c>
      <c r="P55" s="9" t="str">
        <f t="shared" si="0"/>
        <v>Instituto Estatal para la Educación de Jóvenes y Adultos de Guerrero</v>
      </c>
    </row>
    <row r="56" spans="1:16" ht="12" customHeight="1" x14ac:dyDescent="0.2">
      <c r="A56" s="12">
        <v>2</v>
      </c>
      <c r="B56" s="12">
        <v>1</v>
      </c>
      <c r="C56" s="12">
        <v>1</v>
      </c>
      <c r="D56" s="12">
        <v>2</v>
      </c>
      <c r="E56" s="46">
        <v>1</v>
      </c>
      <c r="F56" s="21">
        <v>12</v>
      </c>
      <c r="J56" s="26"/>
      <c r="K56" s="26"/>
      <c r="L56" s="26" t="s">
        <v>1243</v>
      </c>
      <c r="M56" s="26"/>
      <c r="N56" s="26"/>
      <c r="O56" s="9" t="str">
        <f t="shared" si="1"/>
        <v>2112112</v>
      </c>
      <c r="P56" s="9" t="str">
        <f t="shared" si="0"/>
        <v>Instituto Guerrense de la Cultura</v>
      </c>
    </row>
    <row r="57" spans="1:16" ht="12" customHeight="1" x14ac:dyDescent="0.2">
      <c r="A57" s="12">
        <v>2</v>
      </c>
      <c r="B57" s="12">
        <v>1</v>
      </c>
      <c r="C57" s="12">
        <v>1</v>
      </c>
      <c r="D57" s="12">
        <v>2</v>
      </c>
      <c r="E57" s="46">
        <v>1</v>
      </c>
      <c r="F57" s="21">
        <v>13</v>
      </c>
      <c r="J57" s="26"/>
      <c r="K57" s="26"/>
      <c r="L57" s="26" t="s">
        <v>1244</v>
      </c>
      <c r="M57" s="26"/>
      <c r="N57" s="26"/>
      <c r="O57" s="9" t="str">
        <f t="shared" si="1"/>
        <v>2112113</v>
      </c>
      <c r="P57" s="9" t="str">
        <f t="shared" si="0"/>
        <v>Instituto del Deporte de Guerrero</v>
      </c>
    </row>
    <row r="58" spans="1:16" ht="12" customHeight="1" x14ac:dyDescent="0.2">
      <c r="A58" s="12">
        <v>2</v>
      </c>
      <c r="B58" s="12">
        <v>1</v>
      </c>
      <c r="C58" s="12">
        <v>1</v>
      </c>
      <c r="D58" s="12">
        <v>2</v>
      </c>
      <c r="E58" s="46">
        <v>1</v>
      </c>
      <c r="F58" s="21">
        <v>14</v>
      </c>
      <c r="J58" s="26"/>
      <c r="K58" s="26"/>
      <c r="L58" s="26" t="s">
        <v>1245</v>
      </c>
      <c r="M58" s="26"/>
      <c r="N58" s="26"/>
      <c r="O58" s="9" t="str">
        <f t="shared" si="1"/>
        <v>2112114</v>
      </c>
      <c r="P58" s="9" t="str">
        <f t="shared" si="0"/>
        <v>Consejo de Ciencia, Tecnológia e Inovación del Estado de Guerrero</v>
      </c>
    </row>
    <row r="59" spans="1:16" ht="12" customHeight="1" x14ac:dyDescent="0.2">
      <c r="A59" s="12">
        <v>2</v>
      </c>
      <c r="B59" s="12">
        <v>1</v>
      </c>
      <c r="C59" s="12">
        <v>1</v>
      </c>
      <c r="D59" s="12">
        <v>2</v>
      </c>
      <c r="E59" s="46">
        <v>1</v>
      </c>
      <c r="F59" s="21">
        <v>15</v>
      </c>
      <c r="J59" s="26"/>
      <c r="K59" s="26"/>
      <c r="L59" s="26" t="s">
        <v>1246</v>
      </c>
      <c r="M59" s="26"/>
      <c r="N59" s="26"/>
      <c r="O59" s="9" t="str">
        <f t="shared" si="1"/>
        <v>2112115</v>
      </c>
      <c r="P59" s="9" t="str">
        <f t="shared" si="0"/>
        <v>Instituto Guerrense de la Infraestructura Fisica Educativa</v>
      </c>
    </row>
    <row r="60" spans="1:16" ht="12" customHeight="1" x14ac:dyDescent="0.2">
      <c r="A60" s="12">
        <v>2</v>
      </c>
      <c r="B60" s="12">
        <v>1</v>
      </c>
      <c r="C60" s="12">
        <v>1</v>
      </c>
      <c r="D60" s="12">
        <v>2</v>
      </c>
      <c r="E60" s="46">
        <v>1</v>
      </c>
      <c r="F60" s="21">
        <v>16</v>
      </c>
      <c r="J60" s="26"/>
      <c r="K60" s="26"/>
      <c r="L60" s="26" t="s">
        <v>1247</v>
      </c>
      <c r="M60" s="26"/>
      <c r="N60" s="26"/>
      <c r="O60" s="9" t="str">
        <f t="shared" si="1"/>
        <v>2112116</v>
      </c>
      <c r="P60" s="9" t="str">
        <f t="shared" si="0"/>
        <v>Colegio de Educación Profesional Técnica del Estado de Guerrero</v>
      </c>
    </row>
    <row r="61" spans="1:16" ht="12" customHeight="1" x14ac:dyDescent="0.2">
      <c r="A61" s="12">
        <v>2</v>
      </c>
      <c r="B61" s="12">
        <v>1</v>
      </c>
      <c r="C61" s="12">
        <v>1</v>
      </c>
      <c r="D61" s="12">
        <v>2</v>
      </c>
      <c r="E61" s="46">
        <v>1</v>
      </c>
      <c r="F61" s="21">
        <v>17</v>
      </c>
      <c r="J61" s="26"/>
      <c r="K61" s="26"/>
      <c r="L61" s="26" t="s">
        <v>1248</v>
      </c>
      <c r="M61" s="26"/>
      <c r="N61" s="26"/>
      <c r="O61" s="9" t="str">
        <f t="shared" si="1"/>
        <v>2112117</v>
      </c>
      <c r="P61" s="9" t="str">
        <f t="shared" si="0"/>
        <v>Comisión de Infraestructura Carretera y Aeroportuaria del Estado de Guerrero</v>
      </c>
    </row>
    <row r="62" spans="1:16" ht="12" customHeight="1" x14ac:dyDescent="0.2">
      <c r="A62" s="12">
        <v>2</v>
      </c>
      <c r="B62" s="12">
        <v>1</v>
      </c>
      <c r="C62" s="12">
        <v>1</v>
      </c>
      <c r="D62" s="12">
        <v>2</v>
      </c>
      <c r="E62" s="46">
        <v>1</v>
      </c>
      <c r="F62" s="21">
        <v>18</v>
      </c>
      <c r="J62" s="26"/>
      <c r="K62" s="26"/>
      <c r="L62" s="26" t="s">
        <v>1249</v>
      </c>
      <c r="M62" s="26"/>
      <c r="N62" s="26"/>
      <c r="O62" s="9" t="str">
        <f t="shared" si="1"/>
        <v>2112118</v>
      </c>
      <c r="P62" s="9" t="str">
        <f t="shared" si="0"/>
        <v>Consejo Estatal del Cocotero del Estado de Guerrero</v>
      </c>
    </row>
    <row r="63" spans="1:16" ht="12" customHeight="1" x14ac:dyDescent="0.2">
      <c r="A63" s="12">
        <v>2</v>
      </c>
      <c r="B63" s="12">
        <v>1</v>
      </c>
      <c r="C63" s="12">
        <v>1</v>
      </c>
      <c r="D63" s="12">
        <v>2</v>
      </c>
      <c r="E63" s="46">
        <v>1</v>
      </c>
      <c r="F63" s="21">
        <v>19</v>
      </c>
      <c r="J63" s="26"/>
      <c r="K63" s="26"/>
      <c r="L63" s="26" t="s">
        <v>1250</v>
      </c>
      <c r="M63" s="26"/>
      <c r="N63" s="26"/>
      <c r="O63" s="9" t="str">
        <f t="shared" si="1"/>
        <v>2112119</v>
      </c>
      <c r="P63" s="9" t="str">
        <f t="shared" si="0"/>
        <v>Fondo de Apoyo a la Micro, Pequeña y Mediana Empresa del Estado de Guerrero</v>
      </c>
    </row>
    <row r="64" spans="1:16" ht="12" customHeight="1" x14ac:dyDescent="0.2">
      <c r="A64" s="12">
        <v>2</v>
      </c>
      <c r="B64" s="12">
        <v>1</v>
      </c>
      <c r="C64" s="12">
        <v>1</v>
      </c>
      <c r="D64" s="12">
        <v>2</v>
      </c>
      <c r="E64" s="46">
        <v>1</v>
      </c>
      <c r="F64" s="21">
        <v>20</v>
      </c>
      <c r="J64" s="26"/>
      <c r="K64" s="26"/>
      <c r="L64" s="26" t="s">
        <v>1251</v>
      </c>
      <c r="M64" s="26"/>
      <c r="N64" s="26"/>
      <c r="O64" s="9" t="str">
        <f t="shared" si="1"/>
        <v>2112120</v>
      </c>
      <c r="P64" s="9" t="str">
        <f t="shared" si="0"/>
        <v>Instituto de Seguridad Social de los Servidores Públicos del Estado de Guerrero</v>
      </c>
    </row>
    <row r="65" spans="1:16" ht="12" customHeight="1" x14ac:dyDescent="0.2">
      <c r="A65" s="12">
        <v>2</v>
      </c>
      <c r="B65" s="12">
        <v>1</v>
      </c>
      <c r="C65" s="12">
        <v>1</v>
      </c>
      <c r="D65" s="12">
        <v>2</v>
      </c>
      <c r="E65" s="46">
        <v>1</v>
      </c>
      <c r="F65" s="21">
        <v>21</v>
      </c>
      <c r="J65" s="26"/>
      <c r="K65" s="26"/>
      <c r="L65" s="26" t="s">
        <v>1252</v>
      </c>
      <c r="M65" s="26"/>
      <c r="N65" s="26"/>
      <c r="O65" s="9" t="str">
        <f t="shared" si="1"/>
        <v>2112121</v>
      </c>
      <c r="P65" s="9" t="str">
        <f t="shared" si="0"/>
        <v>Universidad Tecnológica de la Costa Grande de Guerrero</v>
      </c>
    </row>
    <row r="66" spans="1:16" ht="12" customHeight="1" x14ac:dyDescent="0.2">
      <c r="A66" s="12">
        <v>2</v>
      </c>
      <c r="B66" s="12">
        <v>1</v>
      </c>
      <c r="C66" s="12">
        <v>1</v>
      </c>
      <c r="D66" s="12">
        <v>2</v>
      </c>
      <c r="E66" s="46">
        <v>1</v>
      </c>
      <c r="F66" s="21">
        <v>22</v>
      </c>
      <c r="J66" s="26"/>
      <c r="K66" s="26"/>
      <c r="L66" s="26" t="s">
        <v>1253</v>
      </c>
      <c r="M66" s="26"/>
      <c r="N66" s="26"/>
      <c r="O66" s="9" t="str">
        <f t="shared" si="1"/>
        <v>2112122</v>
      </c>
      <c r="P66" s="9" t="str">
        <f t="shared" si="0"/>
        <v>Universidad Tecnológica de la Región Norte de Guerrero</v>
      </c>
    </row>
    <row r="67" spans="1:16" ht="12" customHeight="1" x14ac:dyDescent="0.2">
      <c r="A67" s="12">
        <v>2</v>
      </c>
      <c r="B67" s="12">
        <v>1</v>
      </c>
      <c r="C67" s="12">
        <v>1</v>
      </c>
      <c r="D67" s="12">
        <v>2</v>
      </c>
      <c r="E67" s="46">
        <v>1</v>
      </c>
      <c r="F67" s="21">
        <v>23</v>
      </c>
      <c r="J67" s="26"/>
      <c r="K67" s="26"/>
      <c r="L67" s="26" t="s">
        <v>1254</v>
      </c>
      <c r="M67" s="26"/>
      <c r="N67" s="26"/>
      <c r="O67" s="9" t="str">
        <f t="shared" si="1"/>
        <v>2112123</v>
      </c>
      <c r="P67" s="9" t="str">
        <f t="shared" si="0"/>
        <v>Consejo Estatal del Café del Estado de Guerrero</v>
      </c>
    </row>
    <row r="68" spans="1:16" ht="12" customHeight="1" x14ac:dyDescent="0.2">
      <c r="A68" s="12">
        <v>2</v>
      </c>
      <c r="B68" s="12">
        <v>1</v>
      </c>
      <c r="C68" s="12">
        <v>1</v>
      </c>
      <c r="D68" s="12">
        <v>2</v>
      </c>
      <c r="E68" s="46">
        <v>1</v>
      </c>
      <c r="F68" s="21">
        <v>24</v>
      </c>
      <c r="J68" s="26"/>
      <c r="K68" s="26"/>
      <c r="L68" s="26" t="s">
        <v>1255</v>
      </c>
      <c r="M68" s="26"/>
      <c r="N68" s="26"/>
      <c r="O68" s="9" t="str">
        <f t="shared" si="1"/>
        <v>2112124</v>
      </c>
      <c r="P68" s="9" t="str">
        <f t="shared" si="0"/>
        <v>Instituto Guerrense para la Atención Integral de los Adultos Mayores</v>
      </c>
    </row>
    <row r="69" spans="1:16" ht="12" customHeight="1" x14ac:dyDescent="0.2">
      <c r="A69" s="12">
        <v>2</v>
      </c>
      <c r="B69" s="12">
        <v>1</v>
      </c>
      <c r="C69" s="12">
        <v>1</v>
      </c>
      <c r="D69" s="12">
        <v>2</v>
      </c>
      <c r="E69" s="46">
        <v>1</v>
      </c>
      <c r="F69" s="21">
        <v>25</v>
      </c>
      <c r="J69" s="26"/>
      <c r="K69" s="26"/>
      <c r="L69" s="26" t="s">
        <v>1256</v>
      </c>
      <c r="M69" s="26"/>
      <c r="N69" s="26"/>
      <c r="O69" s="9" t="str">
        <f t="shared" si="1"/>
        <v>2112125</v>
      </c>
      <c r="P69" s="9" t="str">
        <f t="shared" si="0"/>
        <v>Universidad Intercultural del Estado de Guerrero</v>
      </c>
    </row>
    <row r="70" spans="1:16" ht="12" customHeight="1" x14ac:dyDescent="0.2">
      <c r="A70" s="12">
        <v>2</v>
      </c>
      <c r="B70" s="12">
        <v>1</v>
      </c>
      <c r="C70" s="12">
        <v>1</v>
      </c>
      <c r="D70" s="12">
        <v>2</v>
      </c>
      <c r="E70" s="46">
        <v>1</v>
      </c>
      <c r="F70" s="21">
        <v>26</v>
      </c>
      <c r="J70" s="26"/>
      <c r="K70" s="26"/>
      <c r="L70" s="26" t="s">
        <v>1257</v>
      </c>
      <c r="M70" s="26"/>
      <c r="N70" s="26"/>
      <c r="O70" s="9" t="str">
        <f t="shared" si="1"/>
        <v>2112126</v>
      </c>
      <c r="P70" s="9" t="str">
        <f t="shared" si="0"/>
        <v>Universidad Politécnica del  Estado de Guerrero</v>
      </c>
    </row>
    <row r="71" spans="1:16" ht="12" customHeight="1" x14ac:dyDescent="0.2">
      <c r="A71" s="12">
        <v>2</v>
      </c>
      <c r="B71" s="12">
        <v>1</v>
      </c>
      <c r="C71" s="12">
        <v>1</v>
      </c>
      <c r="D71" s="12">
        <v>2</v>
      </c>
      <c r="E71" s="46">
        <v>1</v>
      </c>
      <c r="F71" s="21">
        <v>27</v>
      </c>
      <c r="J71" s="26"/>
      <c r="K71" s="26"/>
      <c r="L71" s="26" t="s">
        <v>1258</v>
      </c>
      <c r="M71" s="26"/>
      <c r="N71" s="26"/>
      <c r="O71" s="9" t="str">
        <f t="shared" si="1"/>
        <v>2112127</v>
      </c>
      <c r="P71" s="9" t="str">
        <f t="shared" si="0"/>
        <v>Instituto Estatal de Oftalmologia</v>
      </c>
    </row>
    <row r="72" spans="1:16" ht="12" customHeight="1" x14ac:dyDescent="0.2">
      <c r="A72" s="12">
        <v>2</v>
      </c>
      <c r="B72" s="12">
        <v>1</v>
      </c>
      <c r="C72" s="12">
        <v>1</v>
      </c>
      <c r="D72" s="12">
        <v>2</v>
      </c>
      <c r="E72" s="46">
        <v>1</v>
      </c>
      <c r="F72" s="21">
        <v>28</v>
      </c>
      <c r="J72" s="26"/>
      <c r="K72" s="26"/>
      <c r="L72" s="26" t="s">
        <v>1259</v>
      </c>
      <c r="M72" s="26"/>
      <c r="N72" s="26"/>
      <c r="O72" s="9" t="str">
        <f t="shared" si="1"/>
        <v>2112128</v>
      </c>
      <c r="P72" s="9" t="str">
        <f t="shared" si="0"/>
        <v>Instituto de la Policía Auxiliar del Estado de Guerrero</v>
      </c>
    </row>
    <row r="73" spans="1:16" ht="12" customHeight="1" x14ac:dyDescent="0.2">
      <c r="A73" s="12">
        <v>2</v>
      </c>
      <c r="B73" s="12">
        <v>1</v>
      </c>
      <c r="C73" s="12">
        <v>1</v>
      </c>
      <c r="D73" s="12">
        <v>2</v>
      </c>
      <c r="E73" s="46">
        <v>2</v>
      </c>
      <c r="F73" s="21"/>
      <c r="J73" s="26"/>
      <c r="K73" s="26" t="s">
        <v>1231</v>
      </c>
      <c r="M73" s="26"/>
      <c r="N73" s="26"/>
      <c r="O73" s="9" t="str">
        <f t="shared" si="1"/>
        <v>21122</v>
      </c>
      <c r="P73" s="9" t="str">
        <f t="shared" si="0"/>
        <v>Establecimientos Públicos de Bienestar Social</v>
      </c>
    </row>
    <row r="74" spans="1:16" ht="12" customHeight="1" x14ac:dyDescent="0.2">
      <c r="A74" s="12">
        <v>2</v>
      </c>
      <c r="B74" s="12">
        <v>1</v>
      </c>
      <c r="C74" s="12">
        <v>1</v>
      </c>
      <c r="D74" s="12">
        <v>2</v>
      </c>
      <c r="E74" s="46">
        <v>2</v>
      </c>
      <c r="F74" s="21">
        <v>1</v>
      </c>
      <c r="J74" s="26"/>
      <c r="K74" s="26"/>
      <c r="L74" s="26" t="s">
        <v>1260</v>
      </c>
      <c r="M74" s="26"/>
      <c r="N74" s="26"/>
      <c r="O74" s="9" t="str">
        <f t="shared" si="1"/>
        <v>211221</v>
      </c>
      <c r="P74" s="9" t="str">
        <f t="shared" si="0"/>
        <v>Parque Papagayo</v>
      </c>
    </row>
    <row r="75" spans="1:16" ht="12" customHeight="1" x14ac:dyDescent="0.2">
      <c r="A75" s="12">
        <v>2</v>
      </c>
      <c r="B75" s="12">
        <v>1</v>
      </c>
      <c r="C75" s="12">
        <v>1</v>
      </c>
      <c r="D75" s="12">
        <v>2</v>
      </c>
      <c r="E75" s="46">
        <v>2</v>
      </c>
      <c r="F75" s="21">
        <v>2</v>
      </c>
      <c r="J75" s="26"/>
      <c r="K75" s="26"/>
      <c r="L75" s="26" t="s">
        <v>1261</v>
      </c>
      <c r="M75" s="26"/>
      <c r="N75" s="26"/>
      <c r="O75" s="9" t="str">
        <f t="shared" si="1"/>
        <v>211222</v>
      </c>
      <c r="P75" s="9" t="str">
        <f t="shared" si="0"/>
        <v>Museo Intereactivo la Avispa</v>
      </c>
    </row>
    <row r="76" spans="1:16" ht="12" customHeight="1" x14ac:dyDescent="0.2">
      <c r="A76" s="12">
        <v>2</v>
      </c>
      <c r="B76" s="12">
        <v>1</v>
      </c>
      <c r="C76" s="12">
        <v>1</v>
      </c>
      <c r="D76" s="12">
        <v>2</v>
      </c>
      <c r="E76" s="46">
        <v>2</v>
      </c>
      <c r="F76" s="21">
        <v>3</v>
      </c>
      <c r="J76" s="26"/>
      <c r="K76" s="26"/>
      <c r="L76" s="26" t="s">
        <v>1262</v>
      </c>
      <c r="M76" s="26"/>
      <c r="N76" s="26"/>
      <c r="O76" s="9" t="str">
        <f t="shared" si="1"/>
        <v>211223</v>
      </c>
      <c r="P76" s="9" t="str">
        <f t="shared" si="0"/>
        <v>Instituto Tecnológico de la Montaña</v>
      </c>
    </row>
    <row r="77" spans="1:16" ht="12" customHeight="1" x14ac:dyDescent="0.2">
      <c r="A77" s="12">
        <v>2</v>
      </c>
      <c r="B77" s="12">
        <v>1</v>
      </c>
      <c r="C77" s="12">
        <v>1</v>
      </c>
      <c r="D77" s="12">
        <v>2</v>
      </c>
      <c r="E77" s="46">
        <v>2</v>
      </c>
      <c r="F77" s="21">
        <v>4</v>
      </c>
      <c r="J77" s="26"/>
      <c r="K77" s="26"/>
      <c r="L77" s="26" t="s">
        <v>1263</v>
      </c>
      <c r="M77" s="26"/>
      <c r="N77" s="26"/>
      <c r="O77" s="9" t="str">
        <f t="shared" si="1"/>
        <v>211224</v>
      </c>
      <c r="P77" s="9" t="str">
        <f t="shared" si="0"/>
        <v>Instituto Tecnológico de la Costa Chica</v>
      </c>
    </row>
    <row r="78" spans="1:16" ht="12" customHeight="1" x14ac:dyDescent="0.2">
      <c r="A78" s="12">
        <v>2</v>
      </c>
      <c r="B78" s="12">
        <v>1</v>
      </c>
      <c r="C78" s="12">
        <v>1</v>
      </c>
      <c r="D78" s="12">
        <v>2</v>
      </c>
      <c r="E78" s="46">
        <v>2</v>
      </c>
      <c r="F78" s="21">
        <v>5</v>
      </c>
      <c r="J78" s="26"/>
      <c r="K78" s="26"/>
      <c r="L78" s="26" t="s">
        <v>1264</v>
      </c>
      <c r="M78" s="26"/>
      <c r="N78" s="26"/>
      <c r="O78" s="9" t="str">
        <f t="shared" si="1"/>
        <v>211225</v>
      </c>
      <c r="P78" s="9" t="str">
        <f t="shared" si="0"/>
        <v>Colegio de Estudios Cientificos y Tecnológicos del Estado de Guerrero</v>
      </c>
    </row>
    <row r="79" spans="1:16" ht="12" customHeight="1" x14ac:dyDescent="0.2">
      <c r="A79" s="12">
        <v>2</v>
      </c>
      <c r="B79" s="12">
        <v>1</v>
      </c>
      <c r="C79" s="12">
        <v>1</v>
      </c>
      <c r="D79" s="12">
        <v>2</v>
      </c>
      <c r="E79" s="46">
        <v>2</v>
      </c>
      <c r="F79" s="21">
        <v>6</v>
      </c>
      <c r="J79" s="26"/>
      <c r="K79" s="26"/>
      <c r="L79" s="26" t="s">
        <v>1265</v>
      </c>
      <c r="M79" s="26"/>
      <c r="N79" s="26"/>
      <c r="O79" s="9" t="str">
        <f t="shared" si="1"/>
        <v>211226</v>
      </c>
      <c r="P79" s="9" t="str">
        <f t="shared" si="0"/>
        <v>Hospital de la Madre y el Niño Guerrense</v>
      </c>
    </row>
    <row r="80" spans="1:16" ht="12" customHeight="1" x14ac:dyDescent="0.2">
      <c r="A80" s="12">
        <v>2</v>
      </c>
      <c r="B80" s="12">
        <v>1</v>
      </c>
      <c r="C80" s="12">
        <v>1</v>
      </c>
      <c r="D80" s="12">
        <v>2</v>
      </c>
      <c r="E80" s="46">
        <v>2</v>
      </c>
      <c r="F80" s="21">
        <v>7</v>
      </c>
      <c r="J80" s="26"/>
      <c r="K80" s="26"/>
      <c r="L80" s="26" t="s">
        <v>1266</v>
      </c>
      <c r="M80" s="26"/>
      <c r="N80" s="26"/>
      <c r="O80" s="9" t="str">
        <f t="shared" si="1"/>
        <v>211227</v>
      </c>
      <c r="P80" s="9" t="str">
        <f t="shared" si="0"/>
        <v>Hospital de la Madre y el Niño Indigena Guerrense</v>
      </c>
    </row>
    <row r="81" spans="1:16" ht="12" customHeight="1" x14ac:dyDescent="0.2">
      <c r="A81" s="12">
        <v>2</v>
      </c>
      <c r="B81" s="12">
        <v>1</v>
      </c>
      <c r="C81" s="12">
        <v>1</v>
      </c>
      <c r="D81" s="12">
        <v>2</v>
      </c>
      <c r="E81" s="46">
        <v>2</v>
      </c>
      <c r="F81" s="21">
        <v>8</v>
      </c>
      <c r="J81" s="26"/>
      <c r="K81" s="26"/>
      <c r="L81" s="26" t="s">
        <v>1267</v>
      </c>
      <c r="M81" s="26"/>
      <c r="N81" s="26"/>
      <c r="O81" s="9" t="str">
        <f t="shared" si="1"/>
        <v>211228</v>
      </c>
      <c r="P81" s="9" t="str">
        <f t="shared" si="0"/>
        <v>Orquesta Filarmonica de Acapulco</v>
      </c>
    </row>
    <row r="82" spans="1:16" ht="12" customHeight="1" x14ac:dyDescent="0.2">
      <c r="A82" s="12">
        <v>2</v>
      </c>
      <c r="B82" s="12">
        <v>1</v>
      </c>
      <c r="C82" s="12">
        <v>1</v>
      </c>
      <c r="D82" s="12">
        <v>2</v>
      </c>
      <c r="E82" s="46">
        <v>3</v>
      </c>
      <c r="F82" s="21"/>
      <c r="J82" s="26"/>
      <c r="K82" s="26" t="s">
        <v>1268</v>
      </c>
      <c r="M82" s="26"/>
      <c r="N82" s="26"/>
      <c r="O82" s="9" t="str">
        <f t="shared" si="1"/>
        <v>21123</v>
      </c>
      <c r="P82" s="9" t="str">
        <f t="shared" si="0"/>
        <v>Fideicomisos</v>
      </c>
    </row>
    <row r="83" spans="1:16" ht="12" customHeight="1" x14ac:dyDescent="0.2">
      <c r="A83" s="12">
        <v>2</v>
      </c>
      <c r="B83" s="12">
        <v>1</v>
      </c>
      <c r="C83" s="12">
        <v>1</v>
      </c>
      <c r="D83" s="12">
        <v>2</v>
      </c>
      <c r="E83" s="46">
        <v>3</v>
      </c>
      <c r="F83" s="21">
        <v>1</v>
      </c>
      <c r="J83" s="26"/>
      <c r="K83" s="26"/>
      <c r="L83" s="26" t="s">
        <v>1269</v>
      </c>
      <c r="M83" s="26"/>
      <c r="N83" s="26"/>
      <c r="O83" s="9" t="str">
        <f t="shared" si="1"/>
        <v>211231</v>
      </c>
      <c r="P83" s="9" t="str">
        <f t="shared" si="0"/>
        <v>Fideicomiso Centro Internacional Acapulco</v>
      </c>
    </row>
    <row r="84" spans="1:16" ht="12" customHeight="1" x14ac:dyDescent="0.2">
      <c r="A84" s="12">
        <v>2</v>
      </c>
      <c r="B84" s="12">
        <v>1</v>
      </c>
      <c r="C84" s="12">
        <v>1</v>
      </c>
      <c r="D84" s="12">
        <v>2</v>
      </c>
      <c r="E84" s="46">
        <v>3</v>
      </c>
      <c r="F84" s="21">
        <v>2</v>
      </c>
      <c r="J84" s="26"/>
      <c r="K84" s="26"/>
      <c r="L84" s="26" t="s">
        <v>1270</v>
      </c>
      <c r="M84" s="26"/>
      <c r="N84" s="26"/>
      <c r="O84" s="9" t="str">
        <f t="shared" si="1"/>
        <v>211232</v>
      </c>
      <c r="P84" s="9" t="str">
        <f t="shared" si="0"/>
        <v>Fideicomiso para el Desarrollo Económico y Social de Acapulco</v>
      </c>
    </row>
    <row r="85" spans="1:16" ht="12" customHeight="1" x14ac:dyDescent="0.2">
      <c r="A85" s="153">
        <v>2</v>
      </c>
      <c r="B85" s="153">
        <v>1</v>
      </c>
      <c r="C85" s="153">
        <v>1</v>
      </c>
      <c r="D85" s="153">
        <v>2</v>
      </c>
      <c r="E85" s="154">
        <v>3</v>
      </c>
      <c r="F85" s="153">
        <v>39</v>
      </c>
      <c r="G85" s="153"/>
      <c r="H85" s="153"/>
      <c r="I85" s="153"/>
      <c r="J85" s="155"/>
      <c r="K85" s="155"/>
      <c r="L85" s="155" t="s">
        <v>1271</v>
      </c>
      <c r="M85" s="155"/>
      <c r="N85" s="155"/>
      <c r="O85" s="9" t="str">
        <f t="shared" si="1"/>
        <v>2112339</v>
      </c>
      <c r="P85" s="9" t="str">
        <f t="shared" si="0"/>
        <v>Fideicomiso Guerrero Industrial</v>
      </c>
    </row>
    <row r="86" spans="1:16" ht="12" customHeight="1" x14ac:dyDescent="0.2">
      <c r="A86" s="12">
        <v>2</v>
      </c>
      <c r="B86" s="12">
        <v>1</v>
      </c>
      <c r="C86" s="12">
        <v>1</v>
      </c>
      <c r="D86" s="12">
        <v>2</v>
      </c>
      <c r="E86" s="46">
        <v>3</v>
      </c>
      <c r="F86" s="21">
        <v>4</v>
      </c>
      <c r="J86" s="26"/>
      <c r="K86" s="26"/>
      <c r="L86" s="26" t="s">
        <v>1272</v>
      </c>
      <c r="M86" s="26"/>
      <c r="N86" s="26"/>
      <c r="O86" s="9" t="str">
        <f t="shared" si="1"/>
        <v>211234</v>
      </c>
      <c r="P86" s="9" t="str">
        <f t="shared" si="0"/>
        <v>Fideicomiso Bahía de Zihuatanejo</v>
      </c>
    </row>
    <row r="87" spans="1:16" ht="12" customHeight="1" x14ac:dyDescent="0.2">
      <c r="A87" s="12">
        <v>2</v>
      </c>
      <c r="B87" s="12">
        <v>1</v>
      </c>
      <c r="C87" s="12">
        <v>1</v>
      </c>
      <c r="D87" s="12">
        <v>2</v>
      </c>
      <c r="E87" s="46">
        <v>3</v>
      </c>
      <c r="F87" s="21">
        <v>5</v>
      </c>
      <c r="J87" s="26"/>
      <c r="K87" s="26"/>
      <c r="L87" s="26" t="s">
        <v>1273</v>
      </c>
      <c r="M87" s="26"/>
      <c r="N87" s="26"/>
      <c r="O87" s="9" t="str">
        <f t="shared" si="1"/>
        <v>211235</v>
      </c>
      <c r="P87" s="9" t="str">
        <f t="shared" si="0"/>
        <v>Fideicomiso para la Promoción Turística de Acapulco de Juárez</v>
      </c>
    </row>
    <row r="88" spans="1:16" ht="12" customHeight="1" x14ac:dyDescent="0.2">
      <c r="A88" s="12">
        <v>2</v>
      </c>
      <c r="B88" s="12">
        <v>1</v>
      </c>
      <c r="C88" s="12">
        <v>1</v>
      </c>
      <c r="D88" s="12">
        <v>2</v>
      </c>
      <c r="E88" s="46">
        <v>3</v>
      </c>
      <c r="F88" s="21">
        <v>6</v>
      </c>
      <c r="J88" s="26"/>
      <c r="K88" s="26"/>
      <c r="L88" s="26" t="s">
        <v>1274</v>
      </c>
      <c r="M88" s="26"/>
      <c r="N88" s="26"/>
      <c r="O88" s="9" t="str">
        <f t="shared" si="1"/>
        <v>211236</v>
      </c>
      <c r="P88" s="9" t="str">
        <f t="shared" si="0"/>
        <v>Fideicomiso para la Promoción Turística de Taxco de Alarcón</v>
      </c>
    </row>
    <row r="89" spans="1:16" ht="12" customHeight="1" x14ac:dyDescent="0.2">
      <c r="A89" s="12">
        <v>2</v>
      </c>
      <c r="B89" s="12">
        <v>1</v>
      </c>
      <c r="C89" s="12">
        <v>1</v>
      </c>
      <c r="D89" s="12">
        <v>2</v>
      </c>
      <c r="E89" s="46">
        <v>3</v>
      </c>
      <c r="F89" s="21">
        <v>7</v>
      </c>
      <c r="J89" s="26"/>
      <c r="K89" s="26"/>
      <c r="L89" s="26" t="s">
        <v>1275</v>
      </c>
      <c r="M89" s="26"/>
      <c r="N89" s="26"/>
      <c r="O89" s="9" t="str">
        <f t="shared" si="1"/>
        <v>211237</v>
      </c>
      <c r="P89" s="9" t="str">
        <f t="shared" si="0"/>
        <v>Fideicomiso para la Promoción Turística de Zihuatanejo</v>
      </c>
    </row>
    <row r="90" spans="1:16" x14ac:dyDescent="0.2">
      <c r="A90" s="12">
        <v>2</v>
      </c>
      <c r="B90" s="12">
        <v>1</v>
      </c>
      <c r="C90" s="12">
        <v>1</v>
      </c>
      <c r="D90" s="12">
        <v>3</v>
      </c>
      <c r="E90" s="46"/>
      <c r="F90" s="21"/>
      <c r="J90" s="12" t="s">
        <v>21</v>
      </c>
      <c r="O90" s="9" t="str">
        <f t="shared" si="1"/>
        <v>2113</v>
      </c>
      <c r="P90" s="9" t="str">
        <f t="shared" si="0"/>
        <v>Instituciones Públicas de la Seguridad Social</v>
      </c>
    </row>
    <row r="91" spans="1:16" ht="12" customHeight="1" x14ac:dyDescent="0.2">
      <c r="A91" s="12">
        <v>2</v>
      </c>
      <c r="B91" s="12">
        <v>1</v>
      </c>
      <c r="C91" s="12">
        <v>2</v>
      </c>
      <c r="E91" s="46"/>
      <c r="F91" s="21"/>
      <c r="I91" s="26" t="s">
        <v>22</v>
      </c>
      <c r="J91" s="26"/>
      <c r="K91" s="26"/>
      <c r="M91" s="26"/>
      <c r="N91" s="26"/>
      <c r="O91" s="9" t="str">
        <f t="shared" si="1"/>
        <v>212</v>
      </c>
      <c r="P91" s="9" t="str">
        <f t="shared" si="0"/>
        <v>ENTIDADES PARAESTATALES EMPRESARIALES NO FINANCIERAS CON PARTICIPACIÓN ESTATAL MAYORITARIA</v>
      </c>
    </row>
    <row r="92" spans="1:16" ht="12" customHeight="1" x14ac:dyDescent="0.2">
      <c r="A92" s="12">
        <v>2</v>
      </c>
      <c r="B92" s="12">
        <v>1</v>
      </c>
      <c r="C92" s="12">
        <v>2</v>
      </c>
      <c r="D92" s="12">
        <v>1</v>
      </c>
      <c r="E92" s="46"/>
      <c r="F92" s="21"/>
      <c r="I92" s="26"/>
      <c r="J92" s="26" t="s">
        <v>23</v>
      </c>
      <c r="K92" s="26"/>
      <c r="M92" s="26"/>
      <c r="N92" s="26"/>
      <c r="O92" s="9" t="str">
        <f t="shared" si="1"/>
        <v>2121</v>
      </c>
      <c r="P92" s="9" t="str">
        <f t="shared" si="0"/>
        <v>Entidades Paraestatales Empresariales No Financieras con Participación Estatal Mayoritaria</v>
      </c>
    </row>
    <row r="93" spans="1:16" ht="12" customHeight="1" x14ac:dyDescent="0.2">
      <c r="A93" s="12">
        <v>2</v>
      </c>
      <c r="B93" s="12">
        <v>1</v>
      </c>
      <c r="C93" s="12">
        <v>2</v>
      </c>
      <c r="D93" s="12">
        <v>1</v>
      </c>
      <c r="E93" s="9">
        <v>1</v>
      </c>
      <c r="F93" s="21"/>
      <c r="I93" s="26"/>
      <c r="J93" s="26" t="s">
        <v>1225</v>
      </c>
      <c r="K93" s="26"/>
      <c r="M93" s="26"/>
      <c r="N93" s="26"/>
      <c r="O93" s="9" t="str">
        <f>CONCATENATE(A93,B93,C93,D93,E93,F93)</f>
        <v>21211</v>
      </c>
      <c r="P93" s="9" t="str">
        <f>CONCATENATE(G93,H93,I93,J93,K93,L93)</f>
        <v>Direccion de Administracion y Finanzas</v>
      </c>
    </row>
    <row r="94" spans="1:16" ht="12" customHeight="1" x14ac:dyDescent="0.2">
      <c r="A94" s="12">
        <v>2</v>
      </c>
      <c r="B94" s="12">
        <v>1</v>
      </c>
      <c r="C94" s="12">
        <v>2</v>
      </c>
      <c r="D94" s="12">
        <v>1</v>
      </c>
      <c r="E94" s="9">
        <v>2</v>
      </c>
      <c r="F94" s="21"/>
      <c r="I94" s="26"/>
      <c r="J94" s="26" t="s">
        <v>1227</v>
      </c>
      <c r="K94" s="26"/>
      <c r="M94" s="26"/>
      <c r="N94" s="26"/>
      <c r="O94" s="9" t="str">
        <f>CONCATENATE(A94,B94,C94,D94,E94,F94)</f>
        <v>21212</v>
      </c>
      <c r="P94" s="9" t="str">
        <f>CONCATENATE(G94,H94,I94,J94,K94,L94)</f>
        <v>Direccion de Operativa</v>
      </c>
    </row>
    <row r="95" spans="1:16" x14ac:dyDescent="0.2">
      <c r="A95" s="12">
        <v>2</v>
      </c>
      <c r="B95" s="12">
        <v>2</v>
      </c>
      <c r="E95" s="46"/>
      <c r="F95" s="21"/>
      <c r="H95" s="12" t="s">
        <v>25</v>
      </c>
      <c r="I95" s="26"/>
      <c r="J95" s="26"/>
      <c r="K95" s="26"/>
      <c r="M95" s="26"/>
      <c r="N95" s="26"/>
      <c r="O95" s="9" t="str">
        <f t="shared" si="1"/>
        <v>22</v>
      </c>
      <c r="P95" s="9" t="str">
        <f t="shared" si="0"/>
        <v>SECTOR PÚBLICO FINANCIERO</v>
      </c>
    </row>
    <row r="96" spans="1:16" x14ac:dyDescent="0.2">
      <c r="A96" s="12">
        <v>2</v>
      </c>
      <c r="B96" s="12">
        <v>2</v>
      </c>
      <c r="C96" s="12">
        <v>1</v>
      </c>
      <c r="E96" s="46"/>
      <c r="F96" s="21"/>
      <c r="I96" s="68" t="s">
        <v>42</v>
      </c>
      <c r="J96" s="26"/>
      <c r="K96" s="26"/>
      <c r="M96" s="26"/>
      <c r="N96" s="26"/>
      <c r="O96" s="9" t="str">
        <f t="shared" si="1"/>
        <v>221</v>
      </c>
      <c r="P96" s="9" t="str">
        <f t="shared" si="0"/>
        <v>(Queda libre dado que no poseen ni pueden poseer Banco Central)</v>
      </c>
    </row>
    <row r="97" spans="1:16" ht="12" customHeight="1" x14ac:dyDescent="0.2">
      <c r="A97" s="12">
        <v>2</v>
      </c>
      <c r="B97" s="12">
        <v>2</v>
      </c>
      <c r="C97" s="12">
        <v>2</v>
      </c>
      <c r="E97" s="46"/>
      <c r="F97" s="21"/>
      <c r="I97" s="26" t="s">
        <v>27</v>
      </c>
      <c r="J97" s="26"/>
      <c r="K97" s="26"/>
      <c r="M97" s="26"/>
      <c r="N97" s="26"/>
      <c r="O97" s="9" t="str">
        <f t="shared" si="1"/>
        <v>222</v>
      </c>
      <c r="P97" s="9" t="str">
        <f t="shared" si="0"/>
        <v>ENTIDADES PARAESTATALES EMPRESARIALES FINANCIERAS MONETARIAS CON PARTICIPACIÓN ESTATAL MAYORITARIA</v>
      </c>
    </row>
    <row r="98" spans="1:16" x14ac:dyDescent="0.2">
      <c r="A98" s="12">
        <v>2</v>
      </c>
      <c r="B98" s="12">
        <v>2</v>
      </c>
      <c r="C98" s="12">
        <v>2</v>
      </c>
      <c r="D98" s="12">
        <v>1</v>
      </c>
      <c r="E98" s="46"/>
      <c r="F98" s="21"/>
      <c r="I98" s="26"/>
      <c r="J98" s="26" t="s">
        <v>28</v>
      </c>
      <c r="K98" s="26"/>
      <c r="M98" s="26"/>
      <c r="N98" s="26"/>
      <c r="O98" s="9" t="str">
        <f t="shared" si="1"/>
        <v>2221</v>
      </c>
      <c r="P98" s="9" t="str">
        <f t="shared" si="0"/>
        <v>Bancos de Inversión y Desarrollo</v>
      </c>
    </row>
    <row r="99" spans="1:16" x14ac:dyDescent="0.2">
      <c r="A99" s="12">
        <v>2</v>
      </c>
      <c r="B99" s="12">
        <v>2</v>
      </c>
      <c r="C99" s="12">
        <v>2</v>
      </c>
      <c r="D99" s="12">
        <v>2</v>
      </c>
      <c r="E99" s="46"/>
      <c r="F99" s="21"/>
      <c r="I99" s="26"/>
      <c r="J99" s="26" t="s">
        <v>29</v>
      </c>
      <c r="K99" s="26"/>
      <c r="M99" s="26"/>
      <c r="N99" s="26"/>
      <c r="O99" s="9" t="str">
        <f t="shared" si="1"/>
        <v>2222</v>
      </c>
      <c r="P99" s="9" t="str">
        <f t="shared" si="0"/>
        <v>Bancos Comerciales</v>
      </c>
    </row>
    <row r="100" spans="1:16" x14ac:dyDescent="0.2">
      <c r="A100" s="12">
        <v>2</v>
      </c>
      <c r="B100" s="12">
        <v>2</v>
      </c>
      <c r="C100" s="12">
        <v>2</v>
      </c>
      <c r="D100" s="12">
        <v>3</v>
      </c>
      <c r="E100" s="46"/>
      <c r="F100" s="21"/>
      <c r="I100" s="26"/>
      <c r="J100" s="26" t="s">
        <v>30</v>
      </c>
      <c r="K100" s="26"/>
      <c r="M100" s="26"/>
      <c r="N100" s="26"/>
      <c r="O100" s="9" t="str">
        <f t="shared" si="1"/>
        <v>2223</v>
      </c>
      <c r="P100" s="9" t="str">
        <f t="shared" si="0"/>
        <v>Otros Bancos</v>
      </c>
    </row>
    <row r="101" spans="1:16" x14ac:dyDescent="0.2">
      <c r="A101" s="12">
        <v>2</v>
      </c>
      <c r="B101" s="12">
        <v>2</v>
      </c>
      <c r="C101" s="12">
        <v>2</v>
      </c>
      <c r="D101" s="12">
        <v>4</v>
      </c>
      <c r="E101" s="46"/>
      <c r="F101" s="21"/>
      <c r="I101" s="26"/>
      <c r="J101" s="26" t="s">
        <v>31</v>
      </c>
      <c r="K101" s="26"/>
      <c r="M101" s="26"/>
      <c r="N101" s="26"/>
      <c r="O101" s="9" t="str">
        <f t="shared" si="1"/>
        <v>2224</v>
      </c>
      <c r="P101" s="9" t="str">
        <f t="shared" si="0"/>
        <v>Fondos del Mercado de Dinero</v>
      </c>
    </row>
    <row r="102" spans="1:16" ht="12" customHeight="1" x14ac:dyDescent="0.2">
      <c r="A102" s="12">
        <v>2</v>
      </c>
      <c r="B102" s="12">
        <v>2</v>
      </c>
      <c r="C102" s="12">
        <v>3</v>
      </c>
      <c r="E102" s="46"/>
      <c r="F102" s="21"/>
      <c r="I102" s="26" t="s">
        <v>32</v>
      </c>
      <c r="J102" s="26"/>
      <c r="K102" s="26"/>
      <c r="M102" s="26"/>
      <c r="N102" s="26"/>
      <c r="O102" s="9" t="str">
        <f t="shared" si="1"/>
        <v>223</v>
      </c>
      <c r="P102" s="9" t="str">
        <f t="shared" si="0"/>
        <v>ENTIDADES PARAESTATALES EMPRESARIALES FINANCIERAS NO MONETARIAS CON PARTICIPACIÓN ESTATAL MAYORITARIA</v>
      </c>
    </row>
    <row r="103" spans="1:16" x14ac:dyDescent="0.2">
      <c r="A103" s="12">
        <v>2</v>
      </c>
      <c r="B103" s="12">
        <v>2</v>
      </c>
      <c r="C103" s="12">
        <v>3</v>
      </c>
      <c r="D103" s="12">
        <v>1</v>
      </c>
      <c r="E103" s="46"/>
      <c r="F103" s="21"/>
      <c r="I103" s="26"/>
      <c r="J103" s="26" t="s">
        <v>33</v>
      </c>
      <c r="K103" s="26"/>
      <c r="M103" s="26"/>
      <c r="N103" s="26"/>
      <c r="O103" s="9" t="str">
        <f t="shared" si="1"/>
        <v>2231</v>
      </c>
      <c r="P103" s="9" t="str">
        <f t="shared" si="0"/>
        <v>Fondos de Inversión fuera del Mercado de Dinero</v>
      </c>
    </row>
    <row r="104" spans="1:16" ht="12" customHeight="1" x14ac:dyDescent="0.2">
      <c r="A104" s="12">
        <v>2</v>
      </c>
      <c r="B104" s="12">
        <v>2</v>
      </c>
      <c r="C104" s="12">
        <v>3</v>
      </c>
      <c r="D104" s="12">
        <v>2</v>
      </c>
      <c r="E104" s="46"/>
      <c r="F104" s="21"/>
      <c r="I104" s="26"/>
      <c r="J104" s="26" t="s">
        <v>34</v>
      </c>
      <c r="K104" s="26"/>
      <c r="M104" s="26"/>
      <c r="N104" s="26"/>
      <c r="O104" s="9" t="str">
        <f t="shared" si="1"/>
        <v>2232</v>
      </c>
      <c r="P104" s="9" t="str">
        <f t="shared" si="0"/>
        <v>Otros Intermediarios Financieros, excepto Sociedades de Seguros y Fondos de Pensiones</v>
      </c>
    </row>
    <row r="105" spans="1:16" x14ac:dyDescent="0.2">
      <c r="A105" s="12">
        <v>2</v>
      </c>
      <c r="B105" s="12">
        <v>2</v>
      </c>
      <c r="C105" s="12">
        <v>3</v>
      </c>
      <c r="D105" s="12">
        <v>3</v>
      </c>
      <c r="E105" s="46"/>
      <c r="F105" s="21"/>
      <c r="I105" s="26"/>
      <c r="J105" s="26" t="s">
        <v>35</v>
      </c>
      <c r="K105" s="26"/>
      <c r="M105" s="26"/>
      <c r="N105" s="26"/>
      <c r="O105" s="9" t="str">
        <f t="shared" si="1"/>
        <v>2233</v>
      </c>
      <c r="P105" s="9" t="str">
        <f t="shared" si="0"/>
        <v>Auxiliares Financieros</v>
      </c>
    </row>
    <row r="106" spans="1:16" x14ac:dyDescent="0.2">
      <c r="A106" s="12">
        <v>2</v>
      </c>
      <c r="B106" s="12">
        <v>2</v>
      </c>
      <c r="C106" s="12">
        <v>3</v>
      </c>
      <c r="D106" s="12">
        <v>4</v>
      </c>
      <c r="E106" s="46"/>
      <c r="F106" s="21"/>
      <c r="I106" s="26"/>
      <c r="J106" s="26" t="s">
        <v>36</v>
      </c>
      <c r="K106" s="26"/>
      <c r="M106" s="26"/>
      <c r="N106" s="26"/>
      <c r="O106" s="9" t="str">
        <f t="shared" si="1"/>
        <v>2234</v>
      </c>
      <c r="P106" s="9" t="str">
        <f t="shared" si="0"/>
        <v>Instituciones Financieras Cautivas y Prestamistas de Dinero</v>
      </c>
    </row>
    <row r="107" spans="1:16" x14ac:dyDescent="0.2">
      <c r="A107" s="12">
        <v>2</v>
      </c>
      <c r="B107" s="12">
        <v>2</v>
      </c>
      <c r="C107" s="12">
        <v>3</v>
      </c>
      <c r="D107" s="12">
        <v>5</v>
      </c>
      <c r="E107" s="46"/>
      <c r="F107" s="21"/>
      <c r="I107" s="26"/>
      <c r="J107" s="26" t="s">
        <v>37</v>
      </c>
      <c r="K107" s="26"/>
      <c r="M107" s="26"/>
      <c r="N107" s="26"/>
      <c r="O107" s="9" t="str">
        <f t="shared" si="1"/>
        <v>2235</v>
      </c>
      <c r="P107" s="9" t="str">
        <f t="shared" si="0"/>
        <v>Sociedades de Seguros (SS) y Fondos de Pensiones (FP)</v>
      </c>
    </row>
    <row r="108" spans="1:16" ht="12" customHeight="1" x14ac:dyDescent="0.2">
      <c r="A108" s="12">
        <v>2</v>
      </c>
      <c r="B108" s="12">
        <v>2</v>
      </c>
      <c r="C108" s="12">
        <v>4</v>
      </c>
      <c r="E108" s="46"/>
      <c r="F108" s="21"/>
      <c r="I108" s="26" t="s">
        <v>38</v>
      </c>
      <c r="J108" s="26"/>
      <c r="K108" s="26"/>
      <c r="M108" s="26"/>
      <c r="N108" s="26"/>
      <c r="O108" s="9" t="str">
        <f t="shared" si="1"/>
        <v>224</v>
      </c>
      <c r="P108" s="9" t="str">
        <f t="shared" si="0"/>
        <v>FIDEICOMISOS FINANCIEROS PÚBLICOS CON PARTICIPACIÓN ESTATAL MAYORITARIA</v>
      </c>
    </row>
    <row r="109" spans="1:16" x14ac:dyDescent="0.2">
      <c r="A109" s="12">
        <v>2</v>
      </c>
      <c r="B109" s="12">
        <v>2</v>
      </c>
      <c r="C109" s="12">
        <v>4</v>
      </c>
      <c r="D109" s="12">
        <v>1</v>
      </c>
      <c r="E109" s="46"/>
      <c r="F109" s="21"/>
      <c r="I109" s="26"/>
      <c r="J109" s="26" t="s">
        <v>33</v>
      </c>
      <c r="K109" s="26"/>
      <c r="M109" s="26"/>
      <c r="N109" s="26"/>
      <c r="O109" s="9" t="str">
        <f t="shared" si="1"/>
        <v>2241</v>
      </c>
      <c r="P109" s="9" t="str">
        <f t="shared" si="0"/>
        <v>Fondos de Inversión fuera del Mercado de Dinero</v>
      </c>
    </row>
    <row r="110" spans="1:16" ht="12" customHeight="1" x14ac:dyDescent="0.2">
      <c r="A110" s="12">
        <v>2</v>
      </c>
      <c r="B110" s="12">
        <v>2</v>
      </c>
      <c r="C110" s="12">
        <v>4</v>
      </c>
      <c r="D110" s="12">
        <v>2</v>
      </c>
      <c r="E110" s="46"/>
      <c r="F110" s="21"/>
      <c r="I110" s="26"/>
      <c r="J110" s="26" t="s">
        <v>34</v>
      </c>
      <c r="K110" s="26"/>
      <c r="M110" s="26"/>
      <c r="N110" s="26"/>
      <c r="O110" s="9" t="str">
        <f t="shared" si="1"/>
        <v>2242</v>
      </c>
      <c r="P110" s="9" t="str">
        <f t="shared" si="0"/>
        <v>Otros Intermediarios Financieros, excepto Sociedades de Seguros y Fondos de Pensiones</v>
      </c>
    </row>
    <row r="111" spans="1:16" x14ac:dyDescent="0.2">
      <c r="A111" s="12">
        <v>2</v>
      </c>
      <c r="B111" s="12">
        <v>2</v>
      </c>
      <c r="C111" s="12">
        <v>4</v>
      </c>
      <c r="D111" s="12">
        <v>3</v>
      </c>
      <c r="E111" s="46"/>
      <c r="F111" s="21"/>
      <c r="I111" s="26"/>
      <c r="J111" s="26" t="s">
        <v>35</v>
      </c>
      <c r="K111" s="26"/>
      <c r="M111" s="26"/>
      <c r="N111" s="26"/>
      <c r="O111" s="9" t="str">
        <f t="shared" si="1"/>
        <v>2243</v>
      </c>
      <c r="P111" s="9" t="str">
        <f t="shared" si="0"/>
        <v>Auxiliares Financieros</v>
      </c>
    </row>
    <row r="112" spans="1:16" x14ac:dyDescent="0.2">
      <c r="A112" s="12">
        <v>2</v>
      </c>
      <c r="B112" s="12">
        <v>2</v>
      </c>
      <c r="C112" s="12">
        <v>4</v>
      </c>
      <c r="D112" s="12">
        <v>4</v>
      </c>
      <c r="E112" s="46"/>
      <c r="F112" s="21"/>
      <c r="I112" s="26"/>
      <c r="J112" s="26" t="s">
        <v>36</v>
      </c>
      <c r="K112" s="26"/>
      <c r="M112" s="26"/>
      <c r="N112" s="26"/>
      <c r="O112" s="9" t="str">
        <f t="shared" si="1"/>
        <v>2244</v>
      </c>
      <c r="P112" s="9" t="str">
        <f t="shared" si="0"/>
        <v>Instituciones Financieras Cautivas y Prestamistas de Dinero</v>
      </c>
    </row>
    <row r="113" spans="1:21" x14ac:dyDescent="0.2">
      <c r="A113" s="12">
        <v>2</v>
      </c>
      <c r="B113" s="12">
        <v>2</v>
      </c>
      <c r="C113" s="12">
        <v>4</v>
      </c>
      <c r="D113" s="12">
        <v>5</v>
      </c>
      <c r="E113" s="46"/>
      <c r="F113" s="21"/>
      <c r="I113" s="26"/>
      <c r="J113" s="26" t="s">
        <v>37</v>
      </c>
      <c r="K113" s="26"/>
      <c r="M113" s="26"/>
      <c r="N113" s="26"/>
      <c r="O113" s="9" t="str">
        <f t="shared" si="1"/>
        <v>2245</v>
      </c>
      <c r="P113" s="9" t="str">
        <f t="shared" si="0"/>
        <v>Sociedades de Seguros (SS) y Fondos de Pensiones (FP)</v>
      </c>
    </row>
    <row r="114" spans="1:21" s="9" customFormat="1" x14ac:dyDescent="0.2">
      <c r="A114" s="9">
        <v>3</v>
      </c>
      <c r="E114" s="46"/>
      <c r="F114" s="21"/>
      <c r="G114" s="9" t="s">
        <v>43</v>
      </c>
      <c r="L114" s="66"/>
      <c r="O114" s="9" t="str">
        <f>CONCATENATE(A114,B114,C114,D114,E114,F114)</f>
        <v>3</v>
      </c>
      <c r="P114" s="9" t="str">
        <f>CONCATENATE(G114,H114,I114,J114,K114,L114)</f>
        <v xml:space="preserve"> SECTOR PÚBLICO MUNICIPAL</v>
      </c>
      <c r="T114" s="12"/>
      <c r="U114" s="12"/>
    </row>
    <row r="115" spans="1:21" s="9" customFormat="1" x14ac:dyDescent="0.2">
      <c r="A115" s="9">
        <v>3</v>
      </c>
      <c r="B115" s="9">
        <v>1</v>
      </c>
      <c r="E115" s="46"/>
      <c r="F115" s="21"/>
      <c r="H115" s="9" t="s">
        <v>44</v>
      </c>
      <c r="L115" s="66"/>
      <c r="O115" s="9" t="str">
        <f t="shared" ref="O115:O168" si="2">CONCATENATE(A115,B115,C115,D115,E115,F115)</f>
        <v>31</v>
      </c>
      <c r="P115" s="9" t="str">
        <f t="shared" ref="P115:P168" si="3">CONCATENATE(G115,H115,I115,J115,K115,L115)</f>
        <v>SECTOR PÚBLICO NO FINANCIERO</v>
      </c>
      <c r="T115" s="12"/>
      <c r="U115" s="12"/>
    </row>
    <row r="116" spans="1:21" s="9" customFormat="1" x14ac:dyDescent="0.2">
      <c r="A116" s="9">
        <v>3</v>
      </c>
      <c r="B116" s="9">
        <v>1</v>
      </c>
      <c r="C116" s="9">
        <v>1</v>
      </c>
      <c r="E116" s="46"/>
      <c r="F116" s="21"/>
      <c r="I116" s="9" t="s">
        <v>45</v>
      </c>
      <c r="L116" s="66"/>
      <c r="O116" s="9" t="str">
        <f t="shared" si="2"/>
        <v>311</v>
      </c>
      <c r="P116" s="9" t="str">
        <f t="shared" si="3"/>
        <v>GOBIERNO GENERAL MUNICIPAL</v>
      </c>
      <c r="T116" s="12"/>
      <c r="U116" s="12"/>
    </row>
    <row r="117" spans="1:21" s="9" customFormat="1" x14ac:dyDescent="0.2">
      <c r="A117" s="9">
        <v>3</v>
      </c>
      <c r="B117" s="9">
        <v>1</v>
      </c>
      <c r="C117" s="9">
        <v>1</v>
      </c>
      <c r="D117" s="9">
        <v>1</v>
      </c>
      <c r="E117" s="46"/>
      <c r="F117" s="21"/>
      <c r="J117" s="9" t="s">
        <v>46</v>
      </c>
      <c r="L117" s="66"/>
      <c r="O117" s="9" t="str">
        <f t="shared" si="2"/>
        <v>3111</v>
      </c>
      <c r="P117" s="9" t="str">
        <f t="shared" si="3"/>
        <v>Gobierno Municipal</v>
      </c>
      <c r="T117" s="12"/>
      <c r="U117" s="12"/>
    </row>
    <row r="118" spans="1:21" s="9" customFormat="1" x14ac:dyDescent="0.2">
      <c r="A118" s="9">
        <v>3</v>
      </c>
      <c r="B118" s="9">
        <v>1</v>
      </c>
      <c r="C118" s="9">
        <v>1</v>
      </c>
      <c r="D118" s="9">
        <v>1</v>
      </c>
      <c r="E118" s="46">
        <v>1</v>
      </c>
      <c r="F118" s="21"/>
      <c r="K118" s="9" t="s">
        <v>47</v>
      </c>
      <c r="L118" s="66"/>
      <c r="O118" s="9" t="str">
        <f t="shared" si="2"/>
        <v>31111</v>
      </c>
      <c r="P118" s="9" t="str">
        <f t="shared" si="3"/>
        <v>Organo Ejecutivo Municipal (Ayuntamiento)</v>
      </c>
      <c r="T118" s="12"/>
      <c r="U118" s="12"/>
    </row>
    <row r="119" spans="1:21" s="9" customFormat="1" x14ac:dyDescent="0.2">
      <c r="A119" s="9">
        <v>3</v>
      </c>
      <c r="B119" s="9">
        <v>1</v>
      </c>
      <c r="C119" s="9">
        <v>1</v>
      </c>
      <c r="D119" s="9">
        <v>1</v>
      </c>
      <c r="E119" s="46">
        <v>1</v>
      </c>
      <c r="F119" s="36">
        <v>1</v>
      </c>
      <c r="L119" s="66" t="s">
        <v>48</v>
      </c>
      <c r="O119" s="9" t="str">
        <f t="shared" si="2"/>
        <v>311111</v>
      </c>
      <c r="P119" s="9" t="str">
        <f t="shared" si="3"/>
        <v>Presidencia Municipal</v>
      </c>
      <c r="T119" s="12"/>
      <c r="U119" s="12"/>
    </row>
    <row r="120" spans="1:21" s="9" customFormat="1" x14ac:dyDescent="0.2">
      <c r="A120" s="9">
        <v>3</v>
      </c>
      <c r="B120" s="9">
        <v>1</v>
      </c>
      <c r="C120" s="9">
        <v>1</v>
      </c>
      <c r="D120" s="9">
        <v>1</v>
      </c>
      <c r="E120" s="46">
        <v>1</v>
      </c>
      <c r="F120" s="36">
        <v>2</v>
      </c>
      <c r="L120" s="66" t="s">
        <v>49</v>
      </c>
      <c r="O120" s="9" t="str">
        <f>CONCATENATE(A120,B120,C120,D120,E120,F120)</f>
        <v>311112</v>
      </c>
      <c r="P120" s="9" t="str">
        <f>CONCATENATE(G120,H120,I120,J120,K120,L120)</f>
        <v>Secretaría del Ayuntamiento</v>
      </c>
      <c r="T120" s="12"/>
      <c r="U120" s="12"/>
    </row>
    <row r="121" spans="1:21" s="9" customFormat="1" x14ac:dyDescent="0.2">
      <c r="A121" s="9">
        <v>3</v>
      </c>
      <c r="B121" s="9">
        <v>1</v>
      </c>
      <c r="C121" s="9">
        <v>1</v>
      </c>
      <c r="D121" s="9">
        <v>1</v>
      </c>
      <c r="E121" s="46">
        <v>1</v>
      </c>
      <c r="F121" s="36">
        <v>3</v>
      </c>
      <c r="L121" s="66" t="s">
        <v>1065</v>
      </c>
      <c r="O121" s="9" t="str">
        <f t="shared" si="2"/>
        <v>311113</v>
      </c>
      <c r="P121" s="9" t="str">
        <f t="shared" si="3"/>
        <v>Sindicatura</v>
      </c>
      <c r="T121" s="12"/>
      <c r="U121" s="12"/>
    </row>
    <row r="122" spans="1:21" s="9" customFormat="1" x14ac:dyDescent="0.2">
      <c r="A122" s="9">
        <v>3</v>
      </c>
      <c r="B122" s="9">
        <v>1</v>
      </c>
      <c r="C122" s="9">
        <v>1</v>
      </c>
      <c r="D122" s="9">
        <v>1</v>
      </c>
      <c r="E122" s="46">
        <v>1</v>
      </c>
      <c r="F122" s="36">
        <v>4</v>
      </c>
      <c r="L122" s="66" t="s">
        <v>1064</v>
      </c>
      <c r="O122" s="9" t="str">
        <f>CONCATENATE(A122,B122,C122,D122,E122,F122)</f>
        <v>311114</v>
      </c>
      <c r="P122" s="9" t="str">
        <f>CONCATENATE(G122,H122,I122,J122,K122,L122)</f>
        <v>Regiduría</v>
      </c>
      <c r="T122" s="12"/>
      <c r="U122" s="12"/>
    </row>
    <row r="123" spans="1:21" s="9" customFormat="1" x14ac:dyDescent="0.2">
      <c r="A123" s="9">
        <v>3</v>
      </c>
      <c r="B123" s="9">
        <v>1</v>
      </c>
      <c r="C123" s="9">
        <v>1</v>
      </c>
      <c r="D123" s="9">
        <v>1</v>
      </c>
      <c r="E123" s="46">
        <v>1</v>
      </c>
      <c r="F123" s="36">
        <v>5</v>
      </c>
      <c r="L123" s="66" t="s">
        <v>50</v>
      </c>
      <c r="O123" s="9" t="str">
        <f t="shared" si="2"/>
        <v>311115</v>
      </c>
      <c r="P123" s="9" t="str">
        <f t="shared" si="3"/>
        <v>Tesorería Municipal</v>
      </c>
      <c r="T123" s="12"/>
      <c r="U123" s="12"/>
    </row>
    <row r="124" spans="1:21" s="9" customFormat="1" x14ac:dyDescent="0.2">
      <c r="A124" s="9">
        <v>3</v>
      </c>
      <c r="B124" s="9">
        <v>1</v>
      </c>
      <c r="C124" s="9">
        <v>1</v>
      </c>
      <c r="D124" s="9">
        <v>1</v>
      </c>
      <c r="E124" s="46">
        <v>1</v>
      </c>
      <c r="F124" s="36">
        <v>6</v>
      </c>
      <c r="L124" s="66" t="s">
        <v>1075</v>
      </c>
      <c r="O124" s="9" t="str">
        <f t="shared" si="2"/>
        <v>311116</v>
      </c>
      <c r="P124" s="9" t="str">
        <f t="shared" si="3"/>
        <v>Contraloría Interna</v>
      </c>
      <c r="T124" s="12"/>
      <c r="U124" s="12"/>
    </row>
    <row r="125" spans="1:21" s="9" customFormat="1" x14ac:dyDescent="0.2">
      <c r="A125" s="9">
        <v>3</v>
      </c>
      <c r="B125" s="9">
        <v>1</v>
      </c>
      <c r="C125" s="9">
        <v>1</v>
      </c>
      <c r="D125" s="9">
        <v>1</v>
      </c>
      <c r="E125" s="46">
        <v>1</v>
      </c>
      <c r="F125" s="36">
        <v>7</v>
      </c>
      <c r="L125" s="66" t="s">
        <v>1074</v>
      </c>
      <c r="O125" s="9" t="str">
        <f t="shared" si="2"/>
        <v>311117</v>
      </c>
      <c r="P125" s="9" t="str">
        <f t="shared" si="3"/>
        <v>Oficialía Mayor</v>
      </c>
      <c r="T125" s="12"/>
      <c r="U125" s="12"/>
    </row>
    <row r="126" spans="1:21" s="9" customFormat="1" x14ac:dyDescent="0.2">
      <c r="A126" s="9">
        <v>3</v>
      </c>
      <c r="B126" s="9">
        <v>1</v>
      </c>
      <c r="C126" s="9">
        <v>1</v>
      </c>
      <c r="D126" s="9">
        <v>1</v>
      </c>
      <c r="E126" s="46">
        <v>1</v>
      </c>
      <c r="F126" s="36">
        <v>8</v>
      </c>
      <c r="L126" s="66" t="s">
        <v>1070</v>
      </c>
      <c r="O126" s="9" t="str">
        <f>CONCATENATE(A126,B126,C126,D126,E126,F126)</f>
        <v>311118</v>
      </c>
      <c r="P126" s="9" t="str">
        <f>CONCATENATE(G126,H126,I126,J126,K126,L126)</f>
        <v>Seguridad Pública y Tránsito</v>
      </c>
      <c r="T126" s="12"/>
      <c r="U126" s="12"/>
    </row>
    <row r="127" spans="1:21" s="9" customFormat="1" x14ac:dyDescent="0.2">
      <c r="A127" s="9">
        <v>3</v>
      </c>
      <c r="B127" s="9">
        <v>1</v>
      </c>
      <c r="C127" s="9">
        <v>1</v>
      </c>
      <c r="D127" s="9">
        <v>1</v>
      </c>
      <c r="E127" s="46">
        <v>1</v>
      </c>
      <c r="F127" s="36">
        <v>9</v>
      </c>
      <c r="L127" s="66" t="s">
        <v>1068</v>
      </c>
      <c r="O127" s="9" t="str">
        <f>CONCATENATE(A127,B127,C127,D127,E127,F127)</f>
        <v>311119</v>
      </c>
      <c r="P127" s="9" t="str">
        <f>CONCATENATE(G127,H127,I127,J127,K127,L127)</f>
        <v>Obras Públicas y Desarrollo Urbano</v>
      </c>
      <c r="T127" s="12"/>
      <c r="U127" s="12"/>
    </row>
    <row r="128" spans="1:21" s="9" customFormat="1" x14ac:dyDescent="0.2">
      <c r="A128" s="9">
        <v>3</v>
      </c>
      <c r="B128" s="9">
        <v>1</v>
      </c>
      <c r="C128" s="9">
        <v>1</v>
      </c>
      <c r="D128" s="9">
        <v>1</v>
      </c>
      <c r="E128" s="46">
        <v>1</v>
      </c>
      <c r="F128" s="36">
        <v>10</v>
      </c>
      <c r="L128" s="66" t="s">
        <v>1077</v>
      </c>
      <c r="O128" s="9" t="str">
        <f t="shared" si="2"/>
        <v>3111110</v>
      </c>
      <c r="P128" s="9" t="str">
        <f t="shared" si="3"/>
        <v>Planeación y/o Evaluación</v>
      </c>
      <c r="T128" s="12"/>
      <c r="U128" s="12"/>
    </row>
    <row r="129" spans="1:21" s="9" customFormat="1" x14ac:dyDescent="0.2">
      <c r="A129" s="9">
        <v>3</v>
      </c>
      <c r="B129" s="9">
        <v>1</v>
      </c>
      <c r="C129" s="9">
        <v>1</v>
      </c>
      <c r="D129" s="9">
        <v>1</v>
      </c>
      <c r="E129" s="46">
        <v>1</v>
      </c>
      <c r="F129" s="36">
        <v>11</v>
      </c>
      <c r="L129" s="66" t="s">
        <v>434</v>
      </c>
      <c r="O129" s="9" t="str">
        <f t="shared" si="2"/>
        <v>3111111</v>
      </c>
      <c r="P129" s="9" t="str">
        <f t="shared" si="3"/>
        <v>Asuntos Jurídicos</v>
      </c>
      <c r="T129" s="12"/>
      <c r="U129" s="12"/>
    </row>
    <row r="130" spans="1:21" s="9" customFormat="1" x14ac:dyDescent="0.2">
      <c r="A130" s="9">
        <v>3</v>
      </c>
      <c r="B130" s="9">
        <v>1</v>
      </c>
      <c r="C130" s="9">
        <v>1</v>
      </c>
      <c r="D130" s="9">
        <v>1</v>
      </c>
      <c r="E130" s="46">
        <v>1</v>
      </c>
      <c r="F130" s="36">
        <v>12</v>
      </c>
      <c r="L130" s="66" t="s">
        <v>1076</v>
      </c>
      <c r="O130" s="9" t="str">
        <f t="shared" si="2"/>
        <v>3111112</v>
      </c>
      <c r="P130" s="9" t="str">
        <f t="shared" si="3"/>
        <v>Comunicación Social</v>
      </c>
      <c r="T130" s="12"/>
      <c r="U130" s="12"/>
    </row>
    <row r="131" spans="1:21" s="9" customFormat="1" x14ac:dyDescent="0.2">
      <c r="A131" s="9">
        <v>3</v>
      </c>
      <c r="B131" s="9">
        <v>1</v>
      </c>
      <c r="C131" s="9">
        <v>1</v>
      </c>
      <c r="D131" s="9">
        <v>1</v>
      </c>
      <c r="E131" s="46">
        <v>1</v>
      </c>
      <c r="F131" s="36">
        <v>13</v>
      </c>
      <c r="L131" s="66" t="s">
        <v>1066</v>
      </c>
      <c r="O131" s="9" t="str">
        <f t="shared" si="2"/>
        <v>3111113</v>
      </c>
      <c r="P131" s="9" t="str">
        <f t="shared" si="3"/>
        <v>Servicios Públicos</v>
      </c>
      <c r="T131" s="12"/>
      <c r="U131" s="12"/>
    </row>
    <row r="132" spans="1:21" s="9" customFormat="1" x14ac:dyDescent="0.2">
      <c r="A132" s="9">
        <v>3</v>
      </c>
      <c r="B132" s="9">
        <v>1</v>
      </c>
      <c r="C132" s="9">
        <v>1</v>
      </c>
      <c r="D132" s="9">
        <v>1</v>
      </c>
      <c r="E132" s="46">
        <v>1</v>
      </c>
      <c r="F132" s="36">
        <v>14</v>
      </c>
      <c r="L132" s="66" t="s">
        <v>1062</v>
      </c>
      <c r="O132" s="9" t="str">
        <f t="shared" si="2"/>
        <v>3111114</v>
      </c>
      <c r="P132" s="9" t="str">
        <f t="shared" si="3"/>
        <v>Alumbrado Público</v>
      </c>
      <c r="T132" s="12"/>
      <c r="U132" s="12"/>
    </row>
    <row r="133" spans="1:21" s="9" customFormat="1" x14ac:dyDescent="0.2">
      <c r="A133" s="9">
        <v>3</v>
      </c>
      <c r="B133" s="9">
        <v>1</v>
      </c>
      <c r="C133" s="9">
        <v>1</v>
      </c>
      <c r="D133" s="9">
        <v>1</v>
      </c>
      <c r="E133" s="46">
        <v>1</v>
      </c>
      <c r="F133" s="36">
        <v>15</v>
      </c>
      <c r="L133" s="66" t="s">
        <v>1067</v>
      </c>
      <c r="O133" s="9" t="str">
        <f t="shared" si="2"/>
        <v>3111115</v>
      </c>
      <c r="P133" s="9" t="str">
        <f t="shared" si="3"/>
        <v>Limpia Pública</v>
      </c>
      <c r="T133" s="12"/>
      <c r="U133" s="12"/>
    </row>
    <row r="134" spans="1:21" s="9" customFormat="1" x14ac:dyDescent="0.2">
      <c r="A134" s="9">
        <v>3</v>
      </c>
      <c r="B134" s="9">
        <v>1</v>
      </c>
      <c r="C134" s="9">
        <v>1</v>
      </c>
      <c r="D134" s="9">
        <v>1</v>
      </c>
      <c r="E134" s="46">
        <v>1</v>
      </c>
      <c r="F134" s="36">
        <v>16</v>
      </c>
      <c r="L134" s="66" t="s">
        <v>1069</v>
      </c>
      <c r="O134" s="9" t="str">
        <f t="shared" si="2"/>
        <v>3111116</v>
      </c>
      <c r="P134" s="9" t="str">
        <f t="shared" si="3"/>
        <v>Desarrollo Económico</v>
      </c>
      <c r="T134" s="12"/>
      <c r="U134" s="12"/>
    </row>
    <row r="135" spans="1:21" s="9" customFormat="1" x14ac:dyDescent="0.2">
      <c r="A135" s="9">
        <v>3</v>
      </c>
      <c r="B135" s="9">
        <v>1</v>
      </c>
      <c r="C135" s="9">
        <v>1</v>
      </c>
      <c r="D135" s="9">
        <v>1</v>
      </c>
      <c r="E135" s="46">
        <v>1</v>
      </c>
      <c r="F135" s="36">
        <v>17</v>
      </c>
      <c r="L135" s="66" t="s">
        <v>1061</v>
      </c>
      <c r="O135" s="9" t="str">
        <f t="shared" si="2"/>
        <v>3111117</v>
      </c>
      <c r="P135" s="9" t="str">
        <f t="shared" si="3"/>
        <v>Desarrollo Social</v>
      </c>
      <c r="T135" s="12"/>
      <c r="U135" s="12"/>
    </row>
    <row r="136" spans="1:21" s="9" customFormat="1" x14ac:dyDescent="0.2">
      <c r="A136" s="9">
        <v>3</v>
      </c>
      <c r="B136" s="9">
        <v>1</v>
      </c>
      <c r="C136" s="9">
        <v>1</v>
      </c>
      <c r="D136" s="9">
        <v>1</v>
      </c>
      <c r="E136" s="46">
        <v>1</v>
      </c>
      <c r="F136" s="36">
        <v>18</v>
      </c>
      <c r="L136" s="66" t="s">
        <v>1078</v>
      </c>
      <c r="O136" s="9" t="str">
        <f t="shared" si="2"/>
        <v>3111118</v>
      </c>
      <c r="P136" s="9" t="str">
        <f t="shared" si="3"/>
        <v>Salud</v>
      </c>
      <c r="T136" s="12"/>
      <c r="U136" s="12"/>
    </row>
    <row r="137" spans="1:21" s="9" customFormat="1" x14ac:dyDescent="0.2">
      <c r="A137" s="9">
        <v>3</v>
      </c>
      <c r="B137" s="9">
        <v>1</v>
      </c>
      <c r="C137" s="9">
        <v>1</v>
      </c>
      <c r="D137" s="9">
        <v>1</v>
      </c>
      <c r="E137" s="46">
        <v>1</v>
      </c>
      <c r="F137" s="36">
        <v>19</v>
      </c>
      <c r="L137" s="66" t="s">
        <v>1080</v>
      </c>
      <c r="O137" s="9" t="str">
        <f t="shared" si="2"/>
        <v>3111119</v>
      </c>
      <c r="P137" s="9" t="str">
        <f t="shared" si="3"/>
        <v>Fomento Educativo, Cultural y Deportivo</v>
      </c>
      <c r="T137" s="12"/>
      <c r="U137" s="12"/>
    </row>
    <row r="138" spans="1:21" s="47" customFormat="1" x14ac:dyDescent="0.2">
      <c r="A138" s="9">
        <v>3</v>
      </c>
      <c r="B138" s="9">
        <v>1</v>
      </c>
      <c r="C138" s="9">
        <v>1</v>
      </c>
      <c r="D138" s="9">
        <v>1</v>
      </c>
      <c r="E138" s="46">
        <v>1</v>
      </c>
      <c r="F138" s="36">
        <v>20</v>
      </c>
      <c r="L138" s="66" t="s">
        <v>1079</v>
      </c>
      <c r="O138" s="9" t="str">
        <f t="shared" si="2"/>
        <v>3111120</v>
      </c>
      <c r="P138" s="9" t="str">
        <f t="shared" si="3"/>
        <v>Ecología</v>
      </c>
      <c r="T138" s="12"/>
      <c r="U138" s="12"/>
    </row>
    <row r="139" spans="1:21" s="9" customFormat="1" x14ac:dyDescent="0.2">
      <c r="A139" s="9">
        <v>3</v>
      </c>
      <c r="B139" s="9">
        <v>1</v>
      </c>
      <c r="C139" s="9">
        <v>1</v>
      </c>
      <c r="D139" s="9">
        <v>1</v>
      </c>
      <c r="E139" s="46">
        <v>1</v>
      </c>
      <c r="F139" s="36">
        <v>21</v>
      </c>
      <c r="L139" s="66" t="s">
        <v>450</v>
      </c>
      <c r="O139" s="9" t="str">
        <f t="shared" si="2"/>
        <v>3111121</v>
      </c>
      <c r="P139" s="9" t="str">
        <f t="shared" si="3"/>
        <v>Protección Civil</v>
      </c>
      <c r="T139" s="12"/>
      <c r="U139" s="12"/>
    </row>
    <row r="140" spans="1:21" s="9" customFormat="1" x14ac:dyDescent="0.2">
      <c r="A140" s="9">
        <v>3</v>
      </c>
      <c r="B140" s="9">
        <v>1</v>
      </c>
      <c r="C140" s="9">
        <v>1</v>
      </c>
      <c r="D140" s="9">
        <v>1</v>
      </c>
      <c r="E140" s="46">
        <v>1</v>
      </c>
      <c r="F140" s="36">
        <v>22</v>
      </c>
      <c r="L140" s="66" t="s">
        <v>1071</v>
      </c>
      <c r="M140" s="67"/>
      <c r="N140" s="67"/>
      <c r="O140" s="9" t="str">
        <f t="shared" si="2"/>
        <v>3111122</v>
      </c>
      <c r="P140" s="9" t="str">
        <f t="shared" si="3"/>
        <v>Participación Ciudadana</v>
      </c>
      <c r="T140" s="12"/>
      <c r="U140" s="12"/>
    </row>
    <row r="141" spans="1:21" s="9" customFormat="1" x14ac:dyDescent="0.2">
      <c r="A141" s="9">
        <v>3</v>
      </c>
      <c r="B141" s="9">
        <v>1</v>
      </c>
      <c r="C141" s="9">
        <v>1</v>
      </c>
      <c r="D141" s="9">
        <v>1</v>
      </c>
      <c r="E141" s="46">
        <v>1</v>
      </c>
      <c r="F141" s="36">
        <v>23</v>
      </c>
      <c r="L141" s="66" t="s">
        <v>1073</v>
      </c>
      <c r="M141" s="67"/>
      <c r="N141" s="67"/>
      <c r="O141" s="9" t="str">
        <f t="shared" si="2"/>
        <v>3111123</v>
      </c>
      <c r="P141" s="9" t="str">
        <f t="shared" si="3"/>
        <v>Justicia Municipal</v>
      </c>
      <c r="T141" s="12"/>
      <c r="U141" s="12"/>
    </row>
    <row r="142" spans="1:21" s="9" customFormat="1" x14ac:dyDescent="0.2">
      <c r="A142" s="9">
        <v>3</v>
      </c>
      <c r="B142" s="9">
        <v>1</v>
      </c>
      <c r="C142" s="9">
        <v>1</v>
      </c>
      <c r="D142" s="9">
        <v>1</v>
      </c>
      <c r="E142" s="46">
        <v>1</v>
      </c>
      <c r="F142" s="36">
        <v>24</v>
      </c>
      <c r="L142" s="66" t="s">
        <v>1072</v>
      </c>
      <c r="O142" s="9" t="str">
        <f t="shared" si="2"/>
        <v>3111124</v>
      </c>
      <c r="P142" s="9" t="str">
        <f t="shared" si="3"/>
        <v>Agua Potable, Saneamiento y Alcantarillado</v>
      </c>
      <c r="T142" s="12"/>
      <c r="U142" s="12"/>
    </row>
    <row r="143" spans="1:21" s="9" customFormat="1" x14ac:dyDescent="0.2">
      <c r="A143" s="9">
        <v>3</v>
      </c>
      <c r="B143" s="9">
        <v>1</v>
      </c>
      <c r="C143" s="9">
        <v>1</v>
      </c>
      <c r="D143" s="9">
        <v>1</v>
      </c>
      <c r="E143" s="46">
        <v>1</v>
      </c>
      <c r="F143" s="36">
        <v>25</v>
      </c>
      <c r="L143" s="66" t="s">
        <v>1081</v>
      </c>
      <c r="M143" s="66"/>
      <c r="N143" s="66"/>
      <c r="O143" s="9" t="str">
        <f t="shared" si="2"/>
        <v>3111125</v>
      </c>
      <c r="P143" s="9" t="str">
        <f t="shared" si="3"/>
        <v>Sistema Municipal para el Desarrollo Integral de la Familia</v>
      </c>
      <c r="T143" s="12"/>
      <c r="U143" s="12"/>
    </row>
    <row r="144" spans="1:21" s="9" customFormat="1" ht="12" customHeight="1" x14ac:dyDescent="0.2">
      <c r="A144" s="9">
        <v>3</v>
      </c>
      <c r="B144" s="9">
        <v>1</v>
      </c>
      <c r="C144" s="9">
        <v>1</v>
      </c>
      <c r="D144" s="9">
        <v>2</v>
      </c>
      <c r="E144" s="46"/>
      <c r="F144" s="21"/>
      <c r="I144" s="66"/>
      <c r="J144" s="66" t="s">
        <v>20</v>
      </c>
      <c r="K144" s="66"/>
      <c r="L144" s="66"/>
      <c r="M144" s="66"/>
      <c r="N144" s="66"/>
      <c r="O144" s="9" t="str">
        <f t="shared" si="2"/>
        <v>3112</v>
      </c>
      <c r="P144" s="9" t="str">
        <f t="shared" si="3"/>
        <v>Entidades Paraestatales y Fideicomisos No Empresariales y No Financieros</v>
      </c>
      <c r="T144" s="12"/>
      <c r="U144" s="12"/>
    </row>
    <row r="145" spans="1:21" s="9" customFormat="1" ht="12" customHeight="1" x14ac:dyDescent="0.2">
      <c r="A145" s="9">
        <v>3</v>
      </c>
      <c r="B145" s="9">
        <v>1</v>
      </c>
      <c r="C145" s="9">
        <v>1</v>
      </c>
      <c r="D145" s="9">
        <v>2</v>
      </c>
      <c r="E145" s="46">
        <v>1</v>
      </c>
      <c r="F145" s="21"/>
      <c r="I145" s="66"/>
      <c r="J145" s="66"/>
      <c r="K145" s="66"/>
      <c r="L145" s="66" t="s">
        <v>1276</v>
      </c>
      <c r="M145" s="66"/>
      <c r="N145" s="66"/>
      <c r="O145" s="9" t="str">
        <f t="shared" si="2"/>
        <v>31121</v>
      </c>
      <c r="P145" s="9" t="str">
        <f t="shared" si="3"/>
        <v>Comisión de Agua Potable y Alcantarillado de Taxco (CAPAT)</v>
      </c>
      <c r="T145" s="12"/>
      <c r="U145" s="12"/>
    </row>
    <row r="146" spans="1:21" s="9" customFormat="1" ht="12" customHeight="1" x14ac:dyDescent="0.2">
      <c r="A146" s="9">
        <v>3</v>
      </c>
      <c r="B146" s="9">
        <v>1</v>
      </c>
      <c r="C146" s="9">
        <v>1</v>
      </c>
      <c r="D146" s="9">
        <v>2</v>
      </c>
      <c r="E146" s="46">
        <v>2</v>
      </c>
      <c r="F146" s="21"/>
      <c r="I146" s="66"/>
      <c r="J146" s="66"/>
      <c r="K146" s="66"/>
      <c r="L146" s="66" t="s">
        <v>1277</v>
      </c>
      <c r="M146" s="66"/>
      <c r="N146" s="66"/>
      <c r="O146" s="9" t="str">
        <f t="shared" si="2"/>
        <v>31122</v>
      </c>
      <c r="P146" s="9" t="str">
        <f t="shared" si="3"/>
        <v>Comisión de Agua Potable y Alcantarillado del Municipio de Acapulco (CAPAMA)</v>
      </c>
      <c r="T146" s="12"/>
      <c r="U146" s="12"/>
    </row>
    <row r="147" spans="1:21" s="9" customFormat="1" ht="12" customHeight="1" x14ac:dyDescent="0.2">
      <c r="A147" s="9">
        <v>3</v>
      </c>
      <c r="B147" s="9">
        <v>1</v>
      </c>
      <c r="C147" s="9">
        <v>2</v>
      </c>
      <c r="E147" s="46"/>
      <c r="F147" s="21"/>
      <c r="I147" s="66" t="s">
        <v>51</v>
      </c>
      <c r="J147" s="66"/>
      <c r="K147" s="66"/>
      <c r="L147" s="66"/>
      <c r="M147" s="66"/>
      <c r="N147" s="66"/>
      <c r="O147" s="9" t="str">
        <f t="shared" si="2"/>
        <v>312</v>
      </c>
      <c r="P147" s="9" t="str">
        <f t="shared" si="3"/>
        <v>ENTIDADES PARAMUNICIPALES EMPRESARIALES NO FINANCIERAS CON PARTICIPACIÓN ESTATAL MAYORITARIA</v>
      </c>
      <c r="T147" s="12"/>
      <c r="U147" s="12"/>
    </row>
    <row r="148" spans="1:21" s="9" customFormat="1" ht="12" customHeight="1" x14ac:dyDescent="0.2">
      <c r="A148" s="9">
        <v>3</v>
      </c>
      <c r="B148" s="9">
        <v>1</v>
      </c>
      <c r="C148" s="9">
        <v>2</v>
      </c>
      <c r="D148" s="9">
        <v>1</v>
      </c>
      <c r="E148" s="46"/>
      <c r="F148" s="21"/>
      <c r="I148" s="66"/>
      <c r="J148" s="66" t="s">
        <v>52</v>
      </c>
      <c r="K148" s="66"/>
      <c r="L148" s="66"/>
      <c r="M148" s="66"/>
      <c r="N148" s="66"/>
      <c r="O148" s="9" t="str">
        <f t="shared" si="2"/>
        <v>3121</v>
      </c>
      <c r="P148" s="9" t="str">
        <f t="shared" si="3"/>
        <v>Entidades Paramunicipales Empresariales No Financieras con Participación Estatal Mayoritaria</v>
      </c>
      <c r="T148" s="12"/>
      <c r="U148" s="12"/>
    </row>
    <row r="149" spans="1:21" s="9" customFormat="1" ht="12" customHeight="1" x14ac:dyDescent="0.2">
      <c r="A149" s="9">
        <v>3</v>
      </c>
      <c r="B149" s="9">
        <v>1</v>
      </c>
      <c r="C149" s="9">
        <v>2</v>
      </c>
      <c r="D149" s="9">
        <v>2</v>
      </c>
      <c r="E149" s="46"/>
      <c r="F149" s="21"/>
      <c r="I149" s="66"/>
      <c r="J149" s="66" t="s">
        <v>53</v>
      </c>
      <c r="K149" s="66"/>
      <c r="L149" s="66"/>
      <c r="M149" s="66"/>
      <c r="N149" s="66"/>
      <c r="O149" s="9" t="str">
        <f t="shared" si="2"/>
        <v>3122</v>
      </c>
      <c r="P149" s="9" t="str">
        <f t="shared" si="3"/>
        <v>Fideicomisos Paramunicipales Empresariales No Financieros con Participación Estatal Mayoritaria</v>
      </c>
      <c r="T149" s="12"/>
      <c r="U149" s="12"/>
    </row>
    <row r="150" spans="1:21" s="9" customFormat="1" x14ac:dyDescent="0.2">
      <c r="A150" s="9">
        <v>3</v>
      </c>
      <c r="B150" s="9">
        <v>2</v>
      </c>
      <c r="E150" s="46"/>
      <c r="F150" s="21"/>
      <c r="H150" s="66" t="s">
        <v>25</v>
      </c>
      <c r="I150" s="66"/>
      <c r="J150" s="66"/>
      <c r="K150" s="66"/>
      <c r="L150" s="66"/>
      <c r="M150" s="66"/>
      <c r="N150" s="66"/>
      <c r="O150" s="9" t="str">
        <f t="shared" si="2"/>
        <v>32</v>
      </c>
      <c r="P150" s="9" t="str">
        <f t="shared" si="3"/>
        <v>SECTOR PÚBLICO FINANCIERO</v>
      </c>
      <c r="Q150" s="66"/>
      <c r="T150" s="12"/>
      <c r="U150" s="12"/>
    </row>
    <row r="151" spans="1:21" s="9" customFormat="1" x14ac:dyDescent="0.2">
      <c r="A151" s="9">
        <v>3</v>
      </c>
      <c r="B151" s="9">
        <v>2</v>
      </c>
      <c r="C151" s="9">
        <v>1</v>
      </c>
      <c r="E151" s="46"/>
      <c r="F151" s="21"/>
      <c r="H151" s="66"/>
      <c r="I151" s="69" t="s">
        <v>42</v>
      </c>
      <c r="J151" s="66"/>
      <c r="K151" s="66"/>
      <c r="L151" s="66"/>
      <c r="M151" s="66"/>
      <c r="N151" s="66"/>
      <c r="O151" s="9" t="str">
        <f t="shared" si="2"/>
        <v>321</v>
      </c>
      <c r="P151" s="9" t="str">
        <f t="shared" si="3"/>
        <v>(Queda libre dado que no poseen ni pueden poseer Banco Central)</v>
      </c>
      <c r="Q151" s="66"/>
      <c r="T151" s="12"/>
      <c r="U151" s="12"/>
    </row>
    <row r="152" spans="1:21" ht="12" customHeight="1" x14ac:dyDescent="0.2">
      <c r="A152" s="12">
        <v>3</v>
      </c>
      <c r="B152" s="12">
        <v>2</v>
      </c>
      <c r="C152" s="12">
        <v>2</v>
      </c>
      <c r="E152" s="46"/>
      <c r="F152" s="21"/>
      <c r="H152" s="26"/>
      <c r="I152" s="26" t="s">
        <v>54</v>
      </c>
      <c r="J152" s="26"/>
      <c r="K152" s="26"/>
      <c r="M152" s="26"/>
      <c r="N152" s="26"/>
      <c r="O152" s="9" t="str">
        <f t="shared" si="2"/>
        <v>322</v>
      </c>
      <c r="P152" s="9" t="str">
        <f t="shared" si="3"/>
        <v>ENTIDADES PARAMUNICIPALES EMPRESARIALES FINANCIERAS MONETARIAS CON PARTICIPACIÓN ESTATAL MAYORITARIA</v>
      </c>
      <c r="Q152" s="26"/>
    </row>
    <row r="153" spans="1:21" x14ac:dyDescent="0.2">
      <c r="A153" s="12">
        <v>3</v>
      </c>
      <c r="B153" s="12">
        <v>2</v>
      </c>
      <c r="C153" s="12">
        <v>2</v>
      </c>
      <c r="D153" s="12">
        <v>1</v>
      </c>
      <c r="E153" s="46"/>
      <c r="F153" s="21"/>
      <c r="H153" s="26"/>
      <c r="I153" s="26"/>
      <c r="J153" s="26" t="s">
        <v>28</v>
      </c>
      <c r="K153" s="26"/>
      <c r="M153" s="26"/>
      <c r="N153" s="26"/>
      <c r="O153" s="9" t="str">
        <f t="shared" si="2"/>
        <v>3221</v>
      </c>
      <c r="P153" s="9" t="str">
        <f t="shared" si="3"/>
        <v>Bancos de Inversión y Desarrollo</v>
      </c>
      <c r="Q153" s="26"/>
    </row>
    <row r="154" spans="1:21" x14ac:dyDescent="0.2">
      <c r="A154" s="12">
        <v>3</v>
      </c>
      <c r="B154" s="12">
        <v>2</v>
      </c>
      <c r="C154" s="12">
        <v>2</v>
      </c>
      <c r="D154" s="12">
        <v>2</v>
      </c>
      <c r="E154" s="46"/>
      <c r="F154" s="21"/>
      <c r="H154" s="26"/>
      <c r="I154" s="26"/>
      <c r="J154" s="26" t="s">
        <v>29</v>
      </c>
      <c r="K154" s="26"/>
      <c r="M154" s="26"/>
      <c r="N154" s="26"/>
      <c r="O154" s="9" t="str">
        <f t="shared" si="2"/>
        <v>3222</v>
      </c>
      <c r="P154" s="9" t="str">
        <f t="shared" si="3"/>
        <v>Bancos Comerciales</v>
      </c>
      <c r="Q154" s="26"/>
    </row>
    <row r="155" spans="1:21" x14ac:dyDescent="0.2">
      <c r="A155" s="12">
        <v>3</v>
      </c>
      <c r="B155" s="12">
        <v>2</v>
      </c>
      <c r="C155" s="12">
        <v>2</v>
      </c>
      <c r="D155" s="12">
        <v>3</v>
      </c>
      <c r="E155" s="46"/>
      <c r="F155" s="21"/>
      <c r="H155" s="26"/>
      <c r="I155" s="26"/>
      <c r="J155" s="26" t="s">
        <v>30</v>
      </c>
      <c r="K155" s="26"/>
      <c r="M155" s="26"/>
      <c r="N155" s="26"/>
      <c r="O155" s="9" t="str">
        <f t="shared" si="2"/>
        <v>3223</v>
      </c>
      <c r="P155" s="9" t="str">
        <f t="shared" si="3"/>
        <v>Otros Bancos</v>
      </c>
      <c r="Q155" s="26"/>
    </row>
    <row r="156" spans="1:21" x14ac:dyDescent="0.2">
      <c r="A156" s="12">
        <v>3</v>
      </c>
      <c r="B156" s="12">
        <v>2</v>
      </c>
      <c r="C156" s="12">
        <v>2</v>
      </c>
      <c r="D156" s="12">
        <v>4</v>
      </c>
      <c r="E156" s="46"/>
      <c r="F156" s="21"/>
      <c r="H156" s="26"/>
      <c r="I156" s="26"/>
      <c r="J156" s="26" t="s">
        <v>31</v>
      </c>
      <c r="K156" s="26"/>
      <c r="M156" s="26"/>
      <c r="N156" s="26"/>
      <c r="O156" s="9" t="str">
        <f t="shared" si="2"/>
        <v>3224</v>
      </c>
      <c r="P156" s="9" t="str">
        <f t="shared" si="3"/>
        <v>Fondos del Mercado de Dinero</v>
      </c>
      <c r="Q156" s="26"/>
    </row>
    <row r="157" spans="1:21" ht="12" customHeight="1" x14ac:dyDescent="0.2">
      <c r="A157" s="12">
        <v>3</v>
      </c>
      <c r="B157" s="12">
        <v>2</v>
      </c>
      <c r="C157" s="12">
        <v>3</v>
      </c>
      <c r="E157" s="46"/>
      <c r="F157" s="21"/>
      <c r="H157" s="26"/>
      <c r="I157" s="26" t="s">
        <v>55</v>
      </c>
      <c r="J157" s="26"/>
      <c r="K157" s="26"/>
      <c r="M157" s="26"/>
      <c r="N157" s="26"/>
      <c r="O157" s="9" t="str">
        <f t="shared" si="2"/>
        <v>323</v>
      </c>
      <c r="P157" s="9" t="str">
        <f t="shared" si="3"/>
        <v>ENTIDADES PARAMUNICIPALES EMPRESARIALES FINANCIERAS NO MONETARIAS CON PARTICIPACIÓN ESTATAL MAYORITARIA</v>
      </c>
      <c r="Q157" s="26"/>
    </row>
    <row r="158" spans="1:21" x14ac:dyDescent="0.2">
      <c r="A158" s="12">
        <v>3</v>
      </c>
      <c r="B158" s="12">
        <v>2</v>
      </c>
      <c r="C158" s="12">
        <v>3</v>
      </c>
      <c r="D158" s="12">
        <v>1</v>
      </c>
      <c r="E158" s="46"/>
      <c r="F158" s="21"/>
      <c r="H158" s="26"/>
      <c r="I158" s="26"/>
      <c r="J158" s="26" t="s">
        <v>33</v>
      </c>
      <c r="K158" s="26"/>
      <c r="M158" s="26"/>
      <c r="N158" s="26"/>
      <c r="O158" s="9" t="str">
        <f t="shared" si="2"/>
        <v>3231</v>
      </c>
      <c r="P158" s="9" t="str">
        <f t="shared" si="3"/>
        <v>Fondos de Inversión fuera del Mercado de Dinero</v>
      </c>
      <c r="Q158" s="26"/>
    </row>
    <row r="159" spans="1:21" ht="12" customHeight="1" x14ac:dyDescent="0.2">
      <c r="A159" s="12">
        <v>3</v>
      </c>
      <c r="B159" s="12">
        <v>2</v>
      </c>
      <c r="C159" s="12">
        <v>3</v>
      </c>
      <c r="D159" s="12">
        <v>2</v>
      </c>
      <c r="E159" s="46"/>
      <c r="F159" s="21"/>
      <c r="H159" s="26"/>
      <c r="I159" s="26"/>
      <c r="J159" s="26" t="s">
        <v>34</v>
      </c>
      <c r="K159" s="26"/>
      <c r="M159" s="26"/>
      <c r="N159" s="26"/>
      <c r="O159" s="9" t="str">
        <f t="shared" si="2"/>
        <v>3232</v>
      </c>
      <c r="P159" s="9" t="str">
        <f t="shared" si="3"/>
        <v>Otros Intermediarios Financieros, excepto Sociedades de Seguros y Fondos de Pensiones</v>
      </c>
      <c r="Q159" s="26"/>
    </row>
    <row r="160" spans="1:21" x14ac:dyDescent="0.2">
      <c r="A160" s="12">
        <v>3</v>
      </c>
      <c r="B160" s="12">
        <v>2</v>
      </c>
      <c r="C160" s="12">
        <v>3</v>
      </c>
      <c r="D160" s="12">
        <v>3</v>
      </c>
      <c r="E160" s="46"/>
      <c r="F160" s="21"/>
      <c r="H160" s="26"/>
      <c r="I160" s="26"/>
      <c r="J160" s="26" t="s">
        <v>35</v>
      </c>
      <c r="K160" s="26"/>
      <c r="M160" s="26"/>
      <c r="N160" s="26"/>
      <c r="O160" s="9" t="str">
        <f t="shared" si="2"/>
        <v>3233</v>
      </c>
      <c r="P160" s="9" t="str">
        <f t="shared" si="3"/>
        <v>Auxiliares Financieros</v>
      </c>
      <c r="Q160" s="26"/>
    </row>
    <row r="161" spans="1:17" x14ac:dyDescent="0.2">
      <c r="A161" s="12">
        <v>3</v>
      </c>
      <c r="B161" s="12">
        <v>2</v>
      </c>
      <c r="C161" s="12">
        <v>3</v>
      </c>
      <c r="D161" s="12">
        <v>4</v>
      </c>
      <c r="E161" s="46"/>
      <c r="F161" s="21"/>
      <c r="H161" s="26"/>
      <c r="I161" s="26"/>
      <c r="J161" s="26" t="s">
        <v>36</v>
      </c>
      <c r="K161" s="26"/>
      <c r="M161" s="26"/>
      <c r="N161" s="26"/>
      <c r="O161" s="9" t="str">
        <f t="shared" si="2"/>
        <v>3234</v>
      </c>
      <c r="P161" s="9" t="str">
        <f t="shared" si="3"/>
        <v>Instituciones Financieras Cautivas y Prestamistas de Dinero</v>
      </c>
      <c r="Q161" s="26"/>
    </row>
    <row r="162" spans="1:17" x14ac:dyDescent="0.2">
      <c r="A162" s="12">
        <v>3</v>
      </c>
      <c r="B162" s="12">
        <v>2</v>
      </c>
      <c r="C162" s="12">
        <v>3</v>
      </c>
      <c r="D162" s="12">
        <v>5</v>
      </c>
      <c r="E162" s="46"/>
      <c r="F162" s="21"/>
      <c r="H162" s="26"/>
      <c r="I162" s="26"/>
      <c r="J162" s="26" t="s">
        <v>37</v>
      </c>
      <c r="K162" s="26"/>
      <c r="M162" s="26"/>
      <c r="N162" s="26"/>
      <c r="O162" s="9" t="str">
        <f t="shared" si="2"/>
        <v>3235</v>
      </c>
      <c r="P162" s="9" t="str">
        <f t="shared" si="3"/>
        <v>Sociedades de Seguros (SS) y Fondos de Pensiones (FP)</v>
      </c>
      <c r="Q162" s="26"/>
    </row>
    <row r="163" spans="1:17" ht="12" customHeight="1" x14ac:dyDescent="0.2">
      <c r="A163" s="12">
        <v>3</v>
      </c>
      <c r="B163" s="12">
        <v>2</v>
      </c>
      <c r="C163" s="12">
        <v>4</v>
      </c>
      <c r="E163" s="46"/>
      <c r="F163" s="21"/>
      <c r="H163" s="26"/>
      <c r="I163" s="26" t="s">
        <v>38</v>
      </c>
      <c r="J163" s="26"/>
      <c r="K163" s="26"/>
      <c r="M163" s="26"/>
      <c r="N163" s="26"/>
      <c r="O163" s="9" t="str">
        <f t="shared" si="2"/>
        <v>324</v>
      </c>
      <c r="P163" s="9" t="str">
        <f t="shared" si="3"/>
        <v>FIDEICOMISOS FINANCIEROS PÚBLICOS CON PARTICIPACIÓN ESTATAL MAYORITARIA</v>
      </c>
      <c r="Q163" s="26"/>
    </row>
    <row r="164" spans="1:17" x14ac:dyDescent="0.2">
      <c r="A164" s="12">
        <v>3</v>
      </c>
      <c r="B164" s="12">
        <v>2</v>
      </c>
      <c r="C164" s="12">
        <v>4</v>
      </c>
      <c r="D164" s="12">
        <v>1</v>
      </c>
      <c r="E164" s="46"/>
      <c r="F164" s="21"/>
      <c r="H164" s="26"/>
      <c r="I164" s="26"/>
      <c r="J164" s="26" t="s">
        <v>33</v>
      </c>
      <c r="K164" s="26"/>
      <c r="M164" s="26"/>
      <c r="N164" s="26"/>
      <c r="O164" s="9" t="str">
        <f t="shared" si="2"/>
        <v>3241</v>
      </c>
      <c r="P164" s="9" t="str">
        <f t="shared" si="3"/>
        <v>Fondos de Inversión fuera del Mercado de Dinero</v>
      </c>
      <c r="Q164" s="26"/>
    </row>
    <row r="165" spans="1:17" ht="12" customHeight="1" x14ac:dyDescent="0.2">
      <c r="A165" s="12">
        <v>3</v>
      </c>
      <c r="B165" s="12">
        <v>2</v>
      </c>
      <c r="C165" s="12">
        <v>4</v>
      </c>
      <c r="D165" s="12">
        <v>2</v>
      </c>
      <c r="E165" s="46"/>
      <c r="F165" s="21"/>
      <c r="H165" s="26"/>
      <c r="I165" s="26"/>
      <c r="J165" s="26" t="s">
        <v>34</v>
      </c>
      <c r="K165" s="26"/>
      <c r="M165" s="26"/>
      <c r="N165" s="26"/>
      <c r="O165" s="9" t="str">
        <f t="shared" si="2"/>
        <v>3242</v>
      </c>
      <c r="P165" s="9" t="str">
        <f t="shared" si="3"/>
        <v>Otros Intermediarios Financieros, excepto Sociedades de Seguros y Fondos de Pensiones</v>
      </c>
      <c r="Q165" s="26"/>
    </row>
    <row r="166" spans="1:17" x14ac:dyDescent="0.2">
      <c r="A166" s="12">
        <v>3</v>
      </c>
      <c r="B166" s="12">
        <v>2</v>
      </c>
      <c r="C166" s="12">
        <v>4</v>
      </c>
      <c r="D166" s="12">
        <v>3</v>
      </c>
      <c r="E166" s="46"/>
      <c r="F166" s="21"/>
      <c r="H166" s="26"/>
      <c r="I166" s="26"/>
      <c r="J166" s="26" t="s">
        <v>35</v>
      </c>
      <c r="K166" s="26"/>
      <c r="M166" s="26"/>
      <c r="N166" s="26"/>
      <c r="O166" s="9" t="str">
        <f t="shared" si="2"/>
        <v>3243</v>
      </c>
      <c r="P166" s="9" t="str">
        <f t="shared" si="3"/>
        <v>Auxiliares Financieros</v>
      </c>
      <c r="Q166" s="26"/>
    </row>
    <row r="167" spans="1:17" x14ac:dyDescent="0.2">
      <c r="A167" s="12">
        <v>3</v>
      </c>
      <c r="B167" s="12">
        <v>2</v>
      </c>
      <c r="C167" s="12">
        <v>4</v>
      </c>
      <c r="D167" s="12">
        <v>4</v>
      </c>
      <c r="E167" s="46"/>
      <c r="F167" s="21"/>
      <c r="H167" s="26"/>
      <c r="I167" s="26"/>
      <c r="J167" s="26" t="s">
        <v>36</v>
      </c>
      <c r="K167" s="26"/>
      <c r="M167" s="26"/>
      <c r="N167" s="26"/>
      <c r="O167" s="9" t="str">
        <f t="shared" si="2"/>
        <v>3244</v>
      </c>
      <c r="P167" s="9" t="str">
        <f t="shared" si="3"/>
        <v>Instituciones Financieras Cautivas y Prestamistas de Dinero</v>
      </c>
      <c r="Q167" s="26"/>
    </row>
    <row r="168" spans="1:17" x14ac:dyDescent="0.2">
      <c r="A168" s="12">
        <v>3</v>
      </c>
      <c r="B168" s="12">
        <v>2</v>
      </c>
      <c r="C168" s="12">
        <v>4</v>
      </c>
      <c r="D168" s="12">
        <v>5</v>
      </c>
      <c r="E168" s="46"/>
      <c r="F168" s="21"/>
      <c r="H168" s="26"/>
      <c r="I168" s="26"/>
      <c r="J168" s="26" t="s">
        <v>37</v>
      </c>
      <c r="K168" s="26"/>
      <c r="M168" s="26"/>
      <c r="N168" s="26"/>
      <c r="O168" s="9" t="str">
        <f t="shared" si="2"/>
        <v>3245</v>
      </c>
      <c r="P168" s="9" t="str">
        <f t="shared" si="3"/>
        <v>Sociedades de Seguros (SS) y Fondos de Pensiones (FP)</v>
      </c>
      <c r="Q168" s="26"/>
    </row>
    <row r="169" spans="1:17" x14ac:dyDescent="0.2">
      <c r="E169" s="46"/>
      <c r="H169" s="26"/>
      <c r="I169" s="26"/>
      <c r="J169" s="26"/>
      <c r="K169" s="26"/>
      <c r="M169" s="26"/>
      <c r="N169" s="26"/>
      <c r="O169" s="26"/>
      <c r="P169" s="26"/>
      <c r="Q169" s="26"/>
    </row>
    <row r="170" spans="1:17" x14ac:dyDescent="0.2">
      <c r="E170" s="46"/>
      <c r="H170" s="26"/>
      <c r="I170" s="26"/>
      <c r="J170" s="26"/>
      <c r="K170" s="26"/>
      <c r="M170" s="26"/>
      <c r="N170" s="26"/>
      <c r="O170" s="26"/>
      <c r="P170" s="26"/>
      <c r="Q170" s="26"/>
    </row>
    <row r="171" spans="1:17" x14ac:dyDescent="0.2">
      <c r="E171" s="46"/>
      <c r="H171" s="26"/>
      <c r="I171" s="26"/>
      <c r="J171" s="26"/>
      <c r="K171" s="26"/>
      <c r="M171" s="26"/>
      <c r="N171" s="26"/>
      <c r="O171" s="26"/>
      <c r="P171" s="26"/>
      <c r="Q171" s="26"/>
    </row>
    <row r="172" spans="1:17" x14ac:dyDescent="0.2">
      <c r="H172" s="26"/>
      <c r="I172" s="26"/>
      <c r="J172" s="26"/>
      <c r="K172" s="26"/>
      <c r="M172" s="26"/>
      <c r="N172" s="26"/>
      <c r="O172" s="26"/>
      <c r="P172" s="26"/>
      <c r="Q172" s="26"/>
    </row>
    <row r="173" spans="1:17" x14ac:dyDescent="0.2">
      <c r="H173" s="26"/>
      <c r="I173" s="26"/>
      <c r="J173" s="26"/>
      <c r="K173" s="26"/>
      <c r="M173" s="26"/>
      <c r="N173" s="26"/>
      <c r="O173" s="26"/>
      <c r="P173" s="26"/>
      <c r="Q173" s="26"/>
    </row>
    <row r="174" spans="1:17" x14ac:dyDescent="0.2">
      <c r="H174" s="26"/>
      <c r="I174" s="26"/>
      <c r="J174" s="26"/>
      <c r="K174" s="26"/>
      <c r="M174" s="26"/>
      <c r="N174" s="26"/>
      <c r="O174" s="26"/>
      <c r="P174" s="26"/>
      <c r="Q174" s="26"/>
    </row>
    <row r="175" spans="1:17" x14ac:dyDescent="0.2">
      <c r="H175" s="26"/>
      <c r="I175" s="26"/>
      <c r="J175" s="26"/>
      <c r="K175" s="26"/>
      <c r="M175" s="26"/>
      <c r="N175" s="26"/>
      <c r="O175" s="26"/>
      <c r="P175" s="26"/>
      <c r="Q175" s="26"/>
    </row>
    <row r="176" spans="1:17" x14ac:dyDescent="0.2">
      <c r="H176" s="26"/>
      <c r="I176" s="26"/>
      <c r="J176" s="26"/>
      <c r="K176" s="26"/>
      <c r="M176" s="26"/>
      <c r="N176" s="26"/>
      <c r="O176" s="26"/>
      <c r="P176" s="26"/>
      <c r="Q176" s="26"/>
    </row>
    <row r="177" spans="8:17" x14ac:dyDescent="0.2">
      <c r="H177" s="26"/>
      <c r="I177" s="26"/>
      <c r="J177" s="26"/>
      <c r="K177" s="26"/>
      <c r="M177" s="26"/>
      <c r="N177" s="26"/>
      <c r="O177" s="26"/>
      <c r="P177" s="26"/>
      <c r="Q177" s="26"/>
    </row>
    <row r="178" spans="8:17" x14ac:dyDescent="0.2">
      <c r="H178" s="26"/>
      <c r="I178" s="26"/>
      <c r="J178" s="26"/>
      <c r="K178" s="26"/>
      <c r="M178" s="26"/>
      <c r="N178" s="26"/>
      <c r="O178" s="26"/>
      <c r="P178" s="26"/>
      <c r="Q178" s="26"/>
    </row>
    <row r="179" spans="8:17" x14ac:dyDescent="0.2">
      <c r="H179" s="26"/>
      <c r="I179" s="26"/>
      <c r="J179" s="26"/>
      <c r="K179" s="26"/>
      <c r="M179" s="26"/>
      <c r="N179" s="26"/>
      <c r="O179" s="26"/>
      <c r="P179" s="26"/>
      <c r="Q179" s="26"/>
    </row>
    <row r="180" spans="8:17" x14ac:dyDescent="0.2">
      <c r="H180" s="26"/>
      <c r="I180" s="26"/>
      <c r="J180" s="26"/>
      <c r="K180" s="26"/>
      <c r="M180" s="26"/>
      <c r="N180" s="26"/>
      <c r="O180" s="26"/>
      <c r="P180" s="26"/>
      <c r="Q180" s="26"/>
    </row>
    <row r="181" spans="8:17" x14ac:dyDescent="0.2">
      <c r="H181" s="26"/>
      <c r="I181" s="26"/>
      <c r="J181" s="26"/>
      <c r="K181" s="26"/>
      <c r="M181" s="26"/>
      <c r="N181" s="26"/>
      <c r="O181" s="26"/>
      <c r="P181" s="26"/>
      <c r="Q181" s="26"/>
    </row>
    <row r="182" spans="8:17" x14ac:dyDescent="0.2">
      <c r="H182" s="26"/>
      <c r="I182" s="26"/>
      <c r="J182" s="26"/>
      <c r="K182" s="26"/>
      <c r="M182" s="26"/>
      <c r="N182" s="26"/>
      <c r="O182" s="26"/>
      <c r="P182" s="26"/>
      <c r="Q182" s="26"/>
    </row>
    <row r="183" spans="8:17" x14ac:dyDescent="0.2">
      <c r="H183" s="26"/>
      <c r="I183" s="26"/>
      <c r="J183" s="26"/>
      <c r="K183" s="26"/>
      <c r="M183" s="26"/>
      <c r="N183" s="26"/>
      <c r="O183" s="26"/>
      <c r="P183" s="26"/>
      <c r="Q183" s="26"/>
    </row>
  </sheetData>
  <mergeCells count="11">
    <mergeCell ref="J15:O15"/>
    <mergeCell ref="A1:E1"/>
    <mergeCell ref="G2:O2"/>
    <mergeCell ref="J11:O11"/>
    <mergeCell ref="I13:O13"/>
    <mergeCell ref="J14:O14"/>
    <mergeCell ref="I18:O18"/>
    <mergeCell ref="I23:O23"/>
    <mergeCell ref="J25:O25"/>
    <mergeCell ref="I29:O29"/>
    <mergeCell ref="J31:O31"/>
  </mergeCells>
  <pageMargins left="0.74803149606299213" right="0.74803149606299213" top="0.98425196850393704" bottom="0.98425196850393704" header="0.51181102362204722" footer="0.51181102362204722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P145"/>
  <sheetViews>
    <sheetView zoomScale="110" zoomScaleNormal="110" zoomScaleSheetLayoutView="100" zoomScalePageLayoutView="150" workbookViewId="0">
      <selection activeCell="A130" sqref="A130:XFD130"/>
    </sheetView>
  </sheetViews>
  <sheetFormatPr baseColWidth="10" defaultRowHeight="12" x14ac:dyDescent="0.2"/>
  <cols>
    <col min="1" max="1" width="3.140625" style="31" customWidth="1"/>
    <col min="2" max="3" width="3" style="31" customWidth="1"/>
    <col min="4" max="5" width="2.42578125" style="12" customWidth="1"/>
    <col min="6" max="6" width="3.85546875" style="12" customWidth="1"/>
    <col min="7" max="7" width="2.85546875" style="12" customWidth="1"/>
    <col min="8" max="8" width="1.85546875" style="12" hidden="1" customWidth="1"/>
    <col min="9" max="9" width="2.42578125" style="12" customWidth="1"/>
    <col min="10" max="10" width="15.28515625" style="12" customWidth="1"/>
    <col min="11" max="11" width="11.42578125" style="12"/>
    <col min="12" max="12" width="14.7109375" style="12" customWidth="1"/>
    <col min="13" max="13" width="13.5703125" style="12" customWidth="1"/>
    <col min="14" max="14" width="29" style="12" customWidth="1"/>
    <col min="15" max="15" width="10.7109375" style="12" hidden="1" customWidth="1"/>
    <col min="16" max="16" width="0" style="12" hidden="1" customWidth="1"/>
    <col min="17" max="16384" width="11.42578125" style="12"/>
  </cols>
  <sheetData>
    <row r="1" spans="1:16" s="26" customFormat="1" x14ac:dyDescent="0.2">
      <c r="A1" s="242" t="s">
        <v>10</v>
      </c>
      <c r="B1" s="242"/>
      <c r="C1" s="242"/>
      <c r="D1" s="24"/>
      <c r="E1" s="24"/>
      <c r="F1" s="25"/>
    </row>
    <row r="2" spans="1:16" x14ac:dyDescent="0.2">
      <c r="A2" s="27">
        <v>1</v>
      </c>
      <c r="B2" s="27">
        <v>2</v>
      </c>
      <c r="C2" s="27">
        <v>3</v>
      </c>
      <c r="D2" s="28"/>
      <c r="E2" s="28"/>
      <c r="F2" s="28"/>
      <c r="G2" s="243" t="s">
        <v>419</v>
      </c>
      <c r="H2" s="244"/>
      <c r="I2" s="244"/>
      <c r="J2" s="244"/>
      <c r="K2" s="244"/>
      <c r="L2" s="244"/>
      <c r="M2" s="244"/>
      <c r="N2" s="245"/>
    </row>
    <row r="3" spans="1:16" s="82" customFormat="1" x14ac:dyDescent="0.2">
      <c r="A3" s="77">
        <v>1</v>
      </c>
      <c r="B3" s="78"/>
      <c r="C3" s="78"/>
      <c r="D3" s="79"/>
      <c r="E3" s="79"/>
      <c r="F3" s="79"/>
      <c r="G3" s="80" t="s">
        <v>420</v>
      </c>
      <c r="H3" s="25"/>
      <c r="I3" s="81"/>
      <c r="O3" s="12" t="str">
        <f>CONCATENATE(A3,B3,C3)</f>
        <v>1</v>
      </c>
      <c r="P3" s="32" t="str">
        <f>CONCATENATE(G3,I3,J3)</f>
        <v>GOBIERNO</v>
      </c>
    </row>
    <row r="4" spans="1:16" s="90" customFormat="1" x14ac:dyDescent="0.2">
      <c r="A4" s="86">
        <v>1</v>
      </c>
      <c r="B4" s="86">
        <v>1</v>
      </c>
      <c r="C4" s="86"/>
      <c r="D4" s="87"/>
      <c r="E4" s="87"/>
      <c r="F4" s="87"/>
      <c r="G4" s="88"/>
      <c r="H4" s="28"/>
      <c r="I4" s="89" t="s">
        <v>421</v>
      </c>
      <c r="O4" s="12" t="str">
        <f t="shared" ref="O4:O67" si="0">CONCATENATE(A4,B4,C4)</f>
        <v>11</v>
      </c>
      <c r="P4" s="32" t="str">
        <f t="shared" ref="P4:P67" si="1">CONCATENATE(G4,I4,J4)</f>
        <v>LEGISLACIÓN</v>
      </c>
    </row>
    <row r="5" spans="1:16" x14ac:dyDescent="0.2">
      <c r="A5" s="24">
        <v>1</v>
      </c>
      <c r="B5" s="24">
        <v>1</v>
      </c>
      <c r="C5" s="24">
        <v>1</v>
      </c>
      <c r="D5" s="28"/>
      <c r="E5" s="28"/>
      <c r="F5" s="28"/>
      <c r="G5" s="11"/>
      <c r="H5" s="28"/>
      <c r="I5" s="8"/>
      <c r="J5" s="12" t="s">
        <v>422</v>
      </c>
      <c r="O5" s="12" t="str">
        <f t="shared" si="0"/>
        <v>111</v>
      </c>
      <c r="P5" s="32" t="str">
        <f t="shared" si="1"/>
        <v>Legislación</v>
      </c>
    </row>
    <row r="6" spans="1:16" x14ac:dyDescent="0.2">
      <c r="A6" s="24">
        <v>1</v>
      </c>
      <c r="B6" s="24">
        <v>1</v>
      </c>
      <c r="C6" s="24">
        <v>2</v>
      </c>
      <c r="D6" s="28"/>
      <c r="E6" s="28"/>
      <c r="F6" s="28"/>
      <c r="G6" s="11"/>
      <c r="H6" s="28"/>
      <c r="I6" s="8"/>
      <c r="J6" s="12" t="s">
        <v>423</v>
      </c>
      <c r="O6" s="12" t="str">
        <f t="shared" si="0"/>
        <v>112</v>
      </c>
      <c r="P6" s="32" t="str">
        <f t="shared" si="1"/>
        <v>Fiscalización</v>
      </c>
    </row>
    <row r="7" spans="1:16" s="90" customFormat="1" x14ac:dyDescent="0.2">
      <c r="A7" s="86">
        <v>1</v>
      </c>
      <c r="B7" s="86">
        <v>2</v>
      </c>
      <c r="C7" s="86"/>
      <c r="D7" s="87"/>
      <c r="E7" s="87"/>
      <c r="F7" s="87"/>
      <c r="G7" s="88"/>
      <c r="H7" s="28"/>
      <c r="I7" s="89" t="s">
        <v>424</v>
      </c>
      <c r="O7" s="12" t="str">
        <f t="shared" si="0"/>
        <v>12</v>
      </c>
      <c r="P7" s="32" t="str">
        <f t="shared" si="1"/>
        <v>JUSTICIA</v>
      </c>
    </row>
    <row r="8" spans="1:16" x14ac:dyDescent="0.2">
      <c r="A8" s="24">
        <v>1</v>
      </c>
      <c r="B8" s="24">
        <v>2</v>
      </c>
      <c r="C8" s="24">
        <v>1</v>
      </c>
      <c r="D8" s="28"/>
      <c r="E8" s="28"/>
      <c r="F8" s="28"/>
      <c r="G8" s="11"/>
      <c r="H8" s="28"/>
      <c r="I8" s="8"/>
      <c r="J8" s="12" t="s">
        <v>425</v>
      </c>
      <c r="O8" s="12" t="str">
        <f t="shared" si="0"/>
        <v>121</v>
      </c>
      <c r="P8" s="32" t="str">
        <f t="shared" si="1"/>
        <v>Impartición de Justicia</v>
      </c>
    </row>
    <row r="9" spans="1:16" x14ac:dyDescent="0.2">
      <c r="A9" s="24">
        <v>1</v>
      </c>
      <c r="B9" s="24">
        <v>2</v>
      </c>
      <c r="C9" s="24">
        <v>2</v>
      </c>
      <c r="D9" s="28"/>
      <c r="E9" s="28"/>
      <c r="F9" s="28"/>
      <c r="G9" s="11"/>
      <c r="H9" s="28"/>
      <c r="I9" s="8"/>
      <c r="J9" s="12" t="s">
        <v>426</v>
      </c>
      <c r="O9" s="12" t="str">
        <f t="shared" si="0"/>
        <v>122</v>
      </c>
      <c r="P9" s="32" t="str">
        <f t="shared" si="1"/>
        <v>Procuración de Justicia</v>
      </c>
    </row>
    <row r="10" spans="1:16" x14ac:dyDescent="0.2">
      <c r="A10" s="24">
        <v>1</v>
      </c>
      <c r="B10" s="24">
        <v>2</v>
      </c>
      <c r="C10" s="24">
        <v>3</v>
      </c>
      <c r="D10" s="28"/>
      <c r="E10" s="28"/>
      <c r="F10" s="28"/>
      <c r="G10" s="11"/>
      <c r="H10" s="28"/>
      <c r="I10" s="8"/>
      <c r="J10" s="12" t="s">
        <v>427</v>
      </c>
      <c r="O10" s="12" t="str">
        <f t="shared" si="0"/>
        <v>123</v>
      </c>
      <c r="P10" s="32" t="str">
        <f t="shared" si="1"/>
        <v>Reclusión y Readaptación Social</v>
      </c>
    </row>
    <row r="11" spans="1:16" x14ac:dyDescent="0.2">
      <c r="A11" s="24">
        <v>1</v>
      </c>
      <c r="B11" s="24">
        <v>2</v>
      </c>
      <c r="C11" s="24">
        <v>4</v>
      </c>
      <c r="D11" s="28"/>
      <c r="E11" s="28"/>
      <c r="F11" s="28"/>
      <c r="G11" s="11"/>
      <c r="H11" s="28"/>
      <c r="I11" s="8"/>
      <c r="J11" s="12" t="s">
        <v>428</v>
      </c>
      <c r="O11" s="12" t="str">
        <f t="shared" si="0"/>
        <v>124</v>
      </c>
      <c r="P11" s="32" t="str">
        <f t="shared" si="1"/>
        <v>Derechos humanos</v>
      </c>
    </row>
    <row r="12" spans="1:16" s="90" customFormat="1" x14ac:dyDescent="0.2">
      <c r="A12" s="86">
        <v>1</v>
      </c>
      <c r="B12" s="86">
        <v>3</v>
      </c>
      <c r="C12" s="86"/>
      <c r="D12" s="87"/>
      <c r="E12" s="87"/>
      <c r="F12" s="87"/>
      <c r="G12" s="88"/>
      <c r="H12" s="28"/>
      <c r="I12" s="89" t="s">
        <v>429</v>
      </c>
      <c r="O12" s="12" t="str">
        <f t="shared" si="0"/>
        <v>13</v>
      </c>
      <c r="P12" s="32" t="str">
        <f t="shared" si="1"/>
        <v>COORDINACIÓN DE LA POLÍTICA DE GOBIERNO</v>
      </c>
    </row>
    <row r="13" spans="1:16" x14ac:dyDescent="0.2">
      <c r="A13" s="24">
        <v>1</v>
      </c>
      <c r="B13" s="24">
        <v>3</v>
      </c>
      <c r="C13" s="24">
        <v>1</v>
      </c>
      <c r="D13" s="28"/>
      <c r="E13" s="28"/>
      <c r="F13" s="28"/>
      <c r="G13" s="11"/>
      <c r="H13" s="28"/>
      <c r="I13" s="8"/>
      <c r="J13" s="12" t="s">
        <v>430</v>
      </c>
      <c r="O13" s="12" t="str">
        <f t="shared" si="0"/>
        <v>131</v>
      </c>
      <c r="P13" s="32" t="str">
        <f t="shared" si="1"/>
        <v>Presidencia / Gubernatura</v>
      </c>
    </row>
    <row r="14" spans="1:16" x14ac:dyDescent="0.2">
      <c r="A14" s="24">
        <v>1</v>
      </c>
      <c r="B14" s="24">
        <v>3</v>
      </c>
      <c r="C14" s="24">
        <v>2</v>
      </c>
      <c r="D14" s="28"/>
      <c r="E14" s="28"/>
      <c r="F14" s="28"/>
      <c r="G14" s="11"/>
      <c r="H14" s="28"/>
      <c r="I14" s="8"/>
      <c r="J14" s="12" t="s">
        <v>431</v>
      </c>
      <c r="O14" s="12" t="str">
        <f t="shared" si="0"/>
        <v>132</v>
      </c>
      <c r="P14" s="32" t="str">
        <f t="shared" si="1"/>
        <v>Política interior</v>
      </c>
    </row>
    <row r="15" spans="1:16" x14ac:dyDescent="0.2">
      <c r="A15" s="24">
        <v>1</v>
      </c>
      <c r="B15" s="24">
        <v>3</v>
      </c>
      <c r="C15" s="24">
        <v>3</v>
      </c>
      <c r="D15" s="28"/>
      <c r="E15" s="28"/>
      <c r="F15" s="28"/>
      <c r="G15" s="11"/>
      <c r="H15" s="28"/>
      <c r="I15" s="8"/>
      <c r="J15" s="12" t="s">
        <v>432</v>
      </c>
      <c r="O15" s="12" t="str">
        <f t="shared" si="0"/>
        <v>133</v>
      </c>
      <c r="P15" s="32" t="str">
        <f t="shared" si="1"/>
        <v>Preservación y Cuidado del Patrimonio Público</v>
      </c>
    </row>
    <row r="16" spans="1:16" x14ac:dyDescent="0.2">
      <c r="A16" s="24">
        <v>1</v>
      </c>
      <c r="B16" s="24">
        <v>3</v>
      </c>
      <c r="C16" s="24">
        <v>4</v>
      </c>
      <c r="D16" s="28"/>
      <c r="E16" s="28"/>
      <c r="F16" s="28"/>
      <c r="G16" s="11"/>
      <c r="H16" s="28"/>
      <c r="I16" s="8"/>
      <c r="J16" s="12" t="s">
        <v>433</v>
      </c>
      <c r="O16" s="12" t="str">
        <f t="shared" si="0"/>
        <v>134</v>
      </c>
      <c r="P16" s="32" t="str">
        <f t="shared" si="1"/>
        <v>Función Pública</v>
      </c>
    </row>
    <row r="17" spans="1:16" x14ac:dyDescent="0.2">
      <c r="A17" s="24">
        <v>1</v>
      </c>
      <c r="B17" s="24">
        <v>3</v>
      </c>
      <c r="C17" s="24">
        <v>5</v>
      </c>
      <c r="D17" s="28"/>
      <c r="E17" s="28"/>
      <c r="F17" s="28"/>
      <c r="G17" s="11"/>
      <c r="H17" s="28"/>
      <c r="I17" s="8"/>
      <c r="J17" s="12" t="s">
        <v>434</v>
      </c>
      <c r="O17" s="12" t="str">
        <f t="shared" si="0"/>
        <v>135</v>
      </c>
      <c r="P17" s="32" t="str">
        <f t="shared" si="1"/>
        <v>Asuntos Jurídicos</v>
      </c>
    </row>
    <row r="18" spans="1:16" x14ac:dyDescent="0.2">
      <c r="A18" s="24">
        <v>1</v>
      </c>
      <c r="B18" s="24">
        <v>3</v>
      </c>
      <c r="C18" s="24">
        <v>6</v>
      </c>
      <c r="D18" s="28"/>
      <c r="E18" s="28"/>
      <c r="F18" s="28"/>
      <c r="G18" s="11"/>
      <c r="H18" s="28"/>
      <c r="I18" s="8"/>
      <c r="J18" s="12" t="s">
        <v>435</v>
      </c>
      <c r="O18" s="12" t="str">
        <f t="shared" si="0"/>
        <v>136</v>
      </c>
      <c r="P18" s="32" t="str">
        <f t="shared" si="1"/>
        <v>Organización de Procesos Electorales</v>
      </c>
    </row>
    <row r="19" spans="1:16" x14ac:dyDescent="0.2">
      <c r="A19" s="24">
        <v>1</v>
      </c>
      <c r="B19" s="24">
        <v>3</v>
      </c>
      <c r="C19" s="24">
        <v>7</v>
      </c>
      <c r="D19" s="28"/>
      <c r="E19" s="28"/>
      <c r="F19" s="28"/>
      <c r="G19" s="11"/>
      <c r="H19" s="28"/>
      <c r="I19" s="8"/>
      <c r="J19" s="12" t="s">
        <v>436</v>
      </c>
      <c r="O19" s="12" t="str">
        <f t="shared" si="0"/>
        <v>137</v>
      </c>
      <c r="P19" s="32" t="str">
        <f t="shared" si="1"/>
        <v>Población</v>
      </c>
    </row>
    <row r="20" spans="1:16" x14ac:dyDescent="0.2">
      <c r="A20" s="24">
        <v>1</v>
      </c>
      <c r="B20" s="24">
        <v>3</v>
      </c>
      <c r="C20" s="24">
        <v>8</v>
      </c>
      <c r="D20" s="28"/>
      <c r="E20" s="28"/>
      <c r="F20" s="28"/>
      <c r="G20" s="11"/>
      <c r="H20" s="28"/>
      <c r="I20" s="8"/>
      <c r="J20" s="12" t="s">
        <v>437</v>
      </c>
      <c r="O20" s="12" t="str">
        <f t="shared" si="0"/>
        <v>138</v>
      </c>
      <c r="P20" s="32" t="str">
        <f t="shared" si="1"/>
        <v>Territorio</v>
      </c>
    </row>
    <row r="21" spans="1:16" x14ac:dyDescent="0.2">
      <c r="A21" s="24">
        <v>1</v>
      </c>
      <c r="B21" s="24">
        <v>3</v>
      </c>
      <c r="C21" s="24">
        <v>9</v>
      </c>
      <c r="D21" s="28"/>
      <c r="E21" s="28"/>
      <c r="F21" s="28"/>
      <c r="G21" s="11"/>
      <c r="H21" s="28"/>
      <c r="I21" s="8"/>
      <c r="J21" s="12" t="s">
        <v>438</v>
      </c>
      <c r="O21" s="12" t="str">
        <f t="shared" si="0"/>
        <v>139</v>
      </c>
      <c r="P21" s="32" t="str">
        <f t="shared" si="1"/>
        <v>Otros</v>
      </c>
    </row>
    <row r="22" spans="1:16" s="90" customFormat="1" x14ac:dyDescent="0.2">
      <c r="A22" s="86">
        <v>1</v>
      </c>
      <c r="B22" s="86">
        <v>4</v>
      </c>
      <c r="C22" s="86"/>
      <c r="D22" s="87"/>
      <c r="E22" s="87"/>
      <c r="F22" s="87"/>
      <c r="G22" s="88"/>
      <c r="H22" s="28"/>
      <c r="I22" s="89" t="s">
        <v>439</v>
      </c>
      <c r="O22" s="12" t="str">
        <f t="shared" si="0"/>
        <v>14</v>
      </c>
      <c r="P22" s="32" t="str">
        <f t="shared" si="1"/>
        <v>RELACIONES EXTERIORES</v>
      </c>
    </row>
    <row r="23" spans="1:16" x14ac:dyDescent="0.2">
      <c r="A23" s="24">
        <v>1</v>
      </c>
      <c r="B23" s="24">
        <v>4</v>
      </c>
      <c r="C23" s="24">
        <v>1</v>
      </c>
      <c r="D23" s="28"/>
      <c r="E23" s="28"/>
      <c r="F23" s="28"/>
      <c r="G23" s="11"/>
      <c r="H23" s="28"/>
      <c r="I23" s="8"/>
      <c r="J23" s="12" t="s">
        <v>440</v>
      </c>
      <c r="O23" s="12" t="str">
        <f t="shared" si="0"/>
        <v>141</v>
      </c>
      <c r="P23" s="32" t="str">
        <f t="shared" si="1"/>
        <v>Relaciones Exteriores</v>
      </c>
    </row>
    <row r="24" spans="1:16" s="90" customFormat="1" x14ac:dyDescent="0.2">
      <c r="A24" s="86">
        <v>1</v>
      </c>
      <c r="B24" s="86">
        <v>5</v>
      </c>
      <c r="C24" s="86"/>
      <c r="D24" s="87"/>
      <c r="E24" s="87"/>
      <c r="F24" s="87"/>
      <c r="G24" s="88"/>
      <c r="H24" s="28"/>
      <c r="I24" s="89" t="s">
        <v>441</v>
      </c>
      <c r="O24" s="12" t="str">
        <f t="shared" si="0"/>
        <v>15</v>
      </c>
      <c r="P24" s="32" t="str">
        <f t="shared" si="1"/>
        <v>ASUNTOS FINANCIEROS Y HACENDARIOS</v>
      </c>
    </row>
    <row r="25" spans="1:16" x14ac:dyDescent="0.2">
      <c r="A25" s="24">
        <v>1</v>
      </c>
      <c r="B25" s="24">
        <v>5</v>
      </c>
      <c r="C25" s="24">
        <v>1</v>
      </c>
      <c r="D25" s="28"/>
      <c r="E25" s="28"/>
      <c r="F25" s="28"/>
      <c r="G25" s="11"/>
      <c r="H25" s="28"/>
      <c r="I25" s="8"/>
      <c r="J25" s="12" t="s">
        <v>442</v>
      </c>
      <c r="O25" s="12" t="str">
        <f t="shared" si="0"/>
        <v>151</v>
      </c>
      <c r="P25" s="32" t="str">
        <f t="shared" si="1"/>
        <v xml:space="preserve">Asuntos Financieros </v>
      </c>
    </row>
    <row r="26" spans="1:16" x14ac:dyDescent="0.2">
      <c r="A26" s="24">
        <v>1</v>
      </c>
      <c r="B26" s="24">
        <v>5</v>
      </c>
      <c r="C26" s="24">
        <v>2</v>
      </c>
      <c r="D26" s="28"/>
      <c r="E26" s="28"/>
      <c r="F26" s="28"/>
      <c r="G26" s="11"/>
      <c r="H26" s="28"/>
      <c r="I26" s="8"/>
      <c r="J26" s="12" t="s">
        <v>443</v>
      </c>
      <c r="O26" s="12" t="str">
        <f t="shared" si="0"/>
        <v>152</v>
      </c>
      <c r="P26" s="32" t="str">
        <f t="shared" si="1"/>
        <v>Asuntos Hacendarios</v>
      </c>
    </row>
    <row r="27" spans="1:16" s="90" customFormat="1" x14ac:dyDescent="0.2">
      <c r="A27" s="86">
        <v>1</v>
      </c>
      <c r="B27" s="86">
        <v>6</v>
      </c>
      <c r="C27" s="86"/>
      <c r="D27" s="87"/>
      <c r="E27" s="87"/>
      <c r="F27" s="87"/>
      <c r="G27" s="88"/>
      <c r="H27" s="28"/>
      <c r="I27" s="89" t="s">
        <v>444</v>
      </c>
      <c r="O27" s="12" t="str">
        <f t="shared" si="0"/>
        <v>16</v>
      </c>
      <c r="P27" s="32" t="str">
        <f t="shared" si="1"/>
        <v>SEGURIDAD NACIONAL</v>
      </c>
    </row>
    <row r="28" spans="1:16" x14ac:dyDescent="0.2">
      <c r="A28" s="24">
        <v>1</v>
      </c>
      <c r="B28" s="24">
        <v>6</v>
      </c>
      <c r="C28" s="24">
        <v>1</v>
      </c>
      <c r="D28" s="28"/>
      <c r="E28" s="28"/>
      <c r="F28" s="28"/>
      <c r="G28" s="11"/>
      <c r="H28" s="28"/>
      <c r="I28" s="8"/>
      <c r="J28" s="12" t="s">
        <v>445</v>
      </c>
      <c r="O28" s="12" t="str">
        <f t="shared" si="0"/>
        <v>161</v>
      </c>
      <c r="P28" s="32" t="str">
        <f t="shared" si="1"/>
        <v>Defensa</v>
      </c>
    </row>
    <row r="29" spans="1:16" x14ac:dyDescent="0.2">
      <c r="A29" s="24">
        <v>1</v>
      </c>
      <c r="B29" s="24">
        <v>6</v>
      </c>
      <c r="C29" s="24">
        <v>2</v>
      </c>
      <c r="D29" s="28"/>
      <c r="E29" s="28"/>
      <c r="F29" s="28"/>
      <c r="G29" s="11"/>
      <c r="H29" s="28"/>
      <c r="I29" s="8"/>
      <c r="J29" s="12" t="s">
        <v>446</v>
      </c>
      <c r="O29" s="12" t="str">
        <f t="shared" si="0"/>
        <v>162</v>
      </c>
      <c r="P29" s="32" t="str">
        <f t="shared" si="1"/>
        <v>Marina</v>
      </c>
    </row>
    <row r="30" spans="1:16" x14ac:dyDescent="0.2">
      <c r="A30" s="24">
        <v>1</v>
      </c>
      <c r="B30" s="24">
        <v>6</v>
      </c>
      <c r="C30" s="24">
        <v>3</v>
      </c>
      <c r="D30" s="28"/>
      <c r="E30" s="28"/>
      <c r="F30" s="28"/>
      <c r="G30" s="11"/>
      <c r="H30" s="28"/>
      <c r="I30" s="8"/>
      <c r="J30" s="12" t="s">
        <v>447</v>
      </c>
      <c r="O30" s="12" t="str">
        <f t="shared" si="0"/>
        <v>163</v>
      </c>
      <c r="P30" s="32" t="str">
        <f t="shared" si="1"/>
        <v>Inteligencia para la Preservación de la Seguridad Nacional</v>
      </c>
    </row>
    <row r="31" spans="1:16" s="90" customFormat="1" x14ac:dyDescent="0.2">
      <c r="A31" s="86">
        <v>1</v>
      </c>
      <c r="B31" s="86">
        <v>7</v>
      </c>
      <c r="C31" s="86"/>
      <c r="D31" s="87"/>
      <c r="E31" s="87"/>
      <c r="F31" s="87"/>
      <c r="G31" s="88"/>
      <c r="H31" s="28"/>
      <c r="I31" s="89" t="s">
        <v>448</v>
      </c>
      <c r="O31" s="12" t="str">
        <f t="shared" si="0"/>
        <v>17</v>
      </c>
      <c r="P31" s="32" t="str">
        <f t="shared" si="1"/>
        <v>ASUNTOS DE ORDEN PÚBLICO Y DE SEGURIDAD INTERIOR</v>
      </c>
    </row>
    <row r="32" spans="1:16" x14ac:dyDescent="0.2">
      <c r="A32" s="24">
        <v>1</v>
      </c>
      <c r="B32" s="24">
        <v>7</v>
      </c>
      <c r="C32" s="24">
        <v>1</v>
      </c>
      <c r="D32" s="28"/>
      <c r="E32" s="28"/>
      <c r="F32" s="28"/>
      <c r="G32" s="11"/>
      <c r="H32" s="28"/>
      <c r="I32" s="8"/>
      <c r="J32" s="12" t="s">
        <v>449</v>
      </c>
      <c r="O32" s="12" t="str">
        <f t="shared" si="0"/>
        <v>171</v>
      </c>
      <c r="P32" s="32" t="str">
        <f t="shared" si="1"/>
        <v>Policia</v>
      </c>
    </row>
    <row r="33" spans="1:16" x14ac:dyDescent="0.2">
      <c r="A33" s="24">
        <v>1</v>
      </c>
      <c r="B33" s="24">
        <v>7</v>
      </c>
      <c r="C33" s="24">
        <v>2</v>
      </c>
      <c r="D33" s="28"/>
      <c r="E33" s="28"/>
      <c r="F33" s="28"/>
      <c r="G33" s="11"/>
      <c r="H33" s="28"/>
      <c r="I33" s="8"/>
      <c r="J33" s="12" t="s">
        <v>450</v>
      </c>
      <c r="O33" s="12" t="str">
        <f t="shared" si="0"/>
        <v>172</v>
      </c>
      <c r="P33" s="32" t="str">
        <f t="shared" si="1"/>
        <v>Protección Civil</v>
      </c>
    </row>
    <row r="34" spans="1:16" x14ac:dyDescent="0.2">
      <c r="A34" s="24">
        <v>1</v>
      </c>
      <c r="B34" s="24">
        <v>7</v>
      </c>
      <c r="C34" s="24">
        <v>3</v>
      </c>
      <c r="D34" s="28"/>
      <c r="E34" s="28"/>
      <c r="F34" s="28"/>
      <c r="G34" s="11"/>
      <c r="H34" s="28"/>
      <c r="I34" s="8"/>
      <c r="J34" s="12" t="s">
        <v>451</v>
      </c>
      <c r="O34" s="12" t="str">
        <f t="shared" si="0"/>
        <v>173</v>
      </c>
      <c r="P34" s="32" t="str">
        <f t="shared" si="1"/>
        <v>Otros Asuntos de Orden Público y Seguridad</v>
      </c>
    </row>
    <row r="35" spans="1:16" x14ac:dyDescent="0.2">
      <c r="A35" s="24">
        <v>1</v>
      </c>
      <c r="B35" s="24">
        <v>7</v>
      </c>
      <c r="C35" s="24">
        <v>4</v>
      </c>
      <c r="D35" s="28"/>
      <c r="E35" s="28"/>
      <c r="F35" s="28"/>
      <c r="G35" s="11"/>
      <c r="H35" s="28"/>
      <c r="I35" s="8"/>
      <c r="J35" s="12" t="s">
        <v>452</v>
      </c>
      <c r="O35" s="12" t="str">
        <f t="shared" si="0"/>
        <v>174</v>
      </c>
      <c r="P35" s="32" t="str">
        <f t="shared" si="1"/>
        <v>Sistema Nacional de Seguridad Pública</v>
      </c>
    </row>
    <row r="36" spans="1:16" s="90" customFormat="1" x14ac:dyDescent="0.2">
      <c r="A36" s="86">
        <v>1</v>
      </c>
      <c r="B36" s="86">
        <v>8</v>
      </c>
      <c r="C36" s="86"/>
      <c r="D36" s="87"/>
      <c r="E36" s="87"/>
      <c r="F36" s="87"/>
      <c r="G36" s="88"/>
      <c r="H36" s="28"/>
      <c r="I36" s="89" t="s">
        <v>267</v>
      </c>
      <c r="O36" s="12" t="str">
        <f t="shared" si="0"/>
        <v>18</v>
      </c>
      <c r="P36" s="32" t="str">
        <f t="shared" si="1"/>
        <v>OTROS SERVICIOS GENERALES</v>
      </c>
    </row>
    <row r="37" spans="1:16" x14ac:dyDescent="0.2">
      <c r="A37" s="24">
        <v>1</v>
      </c>
      <c r="B37" s="24">
        <v>8</v>
      </c>
      <c r="C37" s="24">
        <v>1</v>
      </c>
      <c r="D37" s="28"/>
      <c r="E37" s="28"/>
      <c r="F37" s="28"/>
      <c r="G37" s="11"/>
      <c r="H37" s="28"/>
      <c r="I37" s="8"/>
      <c r="J37" s="12" t="s">
        <v>453</v>
      </c>
      <c r="O37" s="12" t="str">
        <f t="shared" si="0"/>
        <v>181</v>
      </c>
      <c r="P37" s="32" t="str">
        <f t="shared" si="1"/>
        <v>Servicios Registrales, Administrativos y Patrimoniales</v>
      </c>
    </row>
    <row r="38" spans="1:16" x14ac:dyDescent="0.2">
      <c r="A38" s="24">
        <v>1</v>
      </c>
      <c r="B38" s="24">
        <v>8</v>
      </c>
      <c r="C38" s="24">
        <v>2</v>
      </c>
      <c r="D38" s="28"/>
      <c r="E38" s="28"/>
      <c r="F38" s="28"/>
      <c r="G38" s="11"/>
      <c r="H38" s="28"/>
      <c r="I38" s="8"/>
      <c r="J38" s="12" t="s">
        <v>454</v>
      </c>
      <c r="O38" s="12" t="str">
        <f t="shared" si="0"/>
        <v>182</v>
      </c>
      <c r="P38" s="32" t="str">
        <f t="shared" si="1"/>
        <v>Servicios Estadísticos</v>
      </c>
    </row>
    <row r="39" spans="1:16" x14ac:dyDescent="0.2">
      <c r="A39" s="24">
        <v>1</v>
      </c>
      <c r="B39" s="24">
        <v>8</v>
      </c>
      <c r="C39" s="24">
        <v>3</v>
      </c>
      <c r="D39" s="28"/>
      <c r="E39" s="28"/>
      <c r="F39" s="28"/>
      <c r="G39" s="11"/>
      <c r="H39" s="28"/>
      <c r="I39" s="8"/>
      <c r="J39" s="12" t="s">
        <v>455</v>
      </c>
      <c r="O39" s="12" t="str">
        <f t="shared" si="0"/>
        <v>183</v>
      </c>
      <c r="P39" s="32" t="str">
        <f t="shared" si="1"/>
        <v>Servicios de Comunicación y Medios</v>
      </c>
    </row>
    <row r="40" spans="1:16" x14ac:dyDescent="0.2">
      <c r="A40" s="24">
        <v>1</v>
      </c>
      <c r="B40" s="24">
        <v>8</v>
      </c>
      <c r="C40" s="24">
        <v>4</v>
      </c>
      <c r="D40" s="28"/>
      <c r="E40" s="28"/>
      <c r="F40" s="28"/>
      <c r="G40" s="11"/>
      <c r="H40" s="28"/>
      <c r="I40" s="8"/>
      <c r="J40" s="12" t="s">
        <v>456</v>
      </c>
      <c r="O40" s="12" t="str">
        <f t="shared" si="0"/>
        <v>184</v>
      </c>
      <c r="P40" s="32" t="str">
        <f t="shared" si="1"/>
        <v>Acceso a la Información Pública Gubernamental</v>
      </c>
    </row>
    <row r="41" spans="1:16" x14ac:dyDescent="0.2">
      <c r="A41" s="24">
        <v>1</v>
      </c>
      <c r="B41" s="24">
        <v>8</v>
      </c>
      <c r="C41" s="24">
        <v>5</v>
      </c>
      <c r="D41" s="28"/>
      <c r="E41" s="28"/>
      <c r="F41" s="28"/>
      <c r="G41" s="11"/>
      <c r="H41" s="28"/>
      <c r="I41" s="8"/>
      <c r="J41" s="12" t="s">
        <v>438</v>
      </c>
      <c r="O41" s="12" t="str">
        <f t="shared" si="0"/>
        <v>185</v>
      </c>
      <c r="P41" s="32" t="str">
        <f t="shared" si="1"/>
        <v>Otros</v>
      </c>
    </row>
    <row r="42" spans="1:16" s="85" customFormat="1" x14ac:dyDescent="0.2">
      <c r="A42" s="77">
        <v>2</v>
      </c>
      <c r="B42" s="77"/>
      <c r="C42" s="77"/>
      <c r="D42" s="83"/>
      <c r="E42" s="83"/>
      <c r="F42" s="83"/>
      <c r="G42" s="80" t="s">
        <v>457</v>
      </c>
      <c r="H42" s="25"/>
      <c r="I42" s="84"/>
      <c r="O42" s="12" t="str">
        <f t="shared" si="0"/>
        <v>2</v>
      </c>
      <c r="P42" s="32" t="str">
        <f t="shared" si="1"/>
        <v>DESARROLLO SOCIAL</v>
      </c>
    </row>
    <row r="43" spans="1:16" s="90" customFormat="1" x14ac:dyDescent="0.2">
      <c r="A43" s="86">
        <v>2</v>
      </c>
      <c r="B43" s="86">
        <v>1</v>
      </c>
      <c r="C43" s="86"/>
      <c r="D43" s="87"/>
      <c r="E43" s="87"/>
      <c r="F43" s="87"/>
      <c r="G43" s="88"/>
      <c r="H43" s="28"/>
      <c r="I43" s="89" t="s">
        <v>458</v>
      </c>
      <c r="O43" s="12" t="str">
        <f t="shared" si="0"/>
        <v>21</v>
      </c>
      <c r="P43" s="32" t="str">
        <f t="shared" si="1"/>
        <v>PROTECCIÓN AMBIENTAL</v>
      </c>
    </row>
    <row r="44" spans="1:16" x14ac:dyDescent="0.2">
      <c r="A44" s="24">
        <v>2</v>
      </c>
      <c r="B44" s="24">
        <v>1</v>
      </c>
      <c r="C44" s="24">
        <v>1</v>
      </c>
      <c r="D44" s="28"/>
      <c r="E44" s="28"/>
      <c r="F44" s="28"/>
      <c r="G44" s="11"/>
      <c r="H44" s="28"/>
      <c r="I44" s="8"/>
      <c r="J44" s="12" t="s">
        <v>459</v>
      </c>
      <c r="O44" s="12" t="str">
        <f t="shared" si="0"/>
        <v>211</v>
      </c>
      <c r="P44" s="32" t="str">
        <f t="shared" si="1"/>
        <v>Ordenación de Desechos</v>
      </c>
    </row>
    <row r="45" spans="1:16" x14ac:dyDescent="0.2">
      <c r="A45" s="24">
        <v>2</v>
      </c>
      <c r="B45" s="24">
        <v>1</v>
      </c>
      <c r="C45" s="24">
        <v>2</v>
      </c>
      <c r="D45" s="28"/>
      <c r="E45" s="28"/>
      <c r="F45" s="28"/>
      <c r="G45" s="11"/>
      <c r="H45" s="28"/>
      <c r="I45" s="8"/>
      <c r="J45" s="12" t="s">
        <v>460</v>
      </c>
      <c r="O45" s="12" t="str">
        <f t="shared" si="0"/>
        <v>212</v>
      </c>
      <c r="P45" s="32" t="str">
        <f t="shared" si="1"/>
        <v>Administración del Agua</v>
      </c>
    </row>
    <row r="46" spans="1:16" x14ac:dyDescent="0.2">
      <c r="A46" s="24">
        <v>2</v>
      </c>
      <c r="B46" s="24">
        <v>1</v>
      </c>
      <c r="C46" s="24">
        <v>3</v>
      </c>
      <c r="D46" s="28"/>
      <c r="E46" s="28"/>
      <c r="F46" s="28"/>
      <c r="G46" s="11"/>
      <c r="H46" s="28"/>
      <c r="I46" s="8"/>
      <c r="J46" s="12" t="s">
        <v>461</v>
      </c>
      <c r="O46" s="12" t="str">
        <f t="shared" si="0"/>
        <v>213</v>
      </c>
      <c r="P46" s="32" t="str">
        <f t="shared" si="1"/>
        <v>Ordenación de Aguas Residuales, Drenaje y Alcantarillado</v>
      </c>
    </row>
    <row r="47" spans="1:16" x14ac:dyDescent="0.2">
      <c r="A47" s="24">
        <v>2</v>
      </c>
      <c r="B47" s="24">
        <v>1</v>
      </c>
      <c r="C47" s="24">
        <v>4</v>
      </c>
      <c r="D47" s="28"/>
      <c r="E47" s="28"/>
      <c r="F47" s="28"/>
      <c r="G47" s="11"/>
      <c r="H47" s="28"/>
      <c r="I47" s="8"/>
      <c r="J47" s="12" t="s">
        <v>462</v>
      </c>
      <c r="O47" s="12" t="str">
        <f t="shared" si="0"/>
        <v>214</v>
      </c>
      <c r="P47" s="32" t="str">
        <f t="shared" si="1"/>
        <v>Reducción de la Contaminación</v>
      </c>
    </row>
    <row r="48" spans="1:16" x14ac:dyDescent="0.2">
      <c r="A48" s="24">
        <v>2</v>
      </c>
      <c r="B48" s="24">
        <v>1</v>
      </c>
      <c r="C48" s="24">
        <v>5</v>
      </c>
      <c r="D48" s="28"/>
      <c r="E48" s="28"/>
      <c r="F48" s="28"/>
      <c r="G48" s="11"/>
      <c r="H48" s="28"/>
      <c r="I48" s="8"/>
      <c r="J48" s="12" t="s">
        <v>463</v>
      </c>
      <c r="O48" s="12" t="str">
        <f t="shared" si="0"/>
        <v>215</v>
      </c>
      <c r="P48" s="32" t="str">
        <f t="shared" si="1"/>
        <v>Protección de la Diversidad Biológica y del Paisaje</v>
      </c>
    </row>
    <row r="49" spans="1:16" x14ac:dyDescent="0.2">
      <c r="A49" s="24">
        <v>2</v>
      </c>
      <c r="B49" s="24">
        <v>1</v>
      </c>
      <c r="C49" s="24">
        <v>6</v>
      </c>
      <c r="D49" s="28"/>
      <c r="E49" s="28"/>
      <c r="F49" s="28"/>
      <c r="G49" s="11"/>
      <c r="H49" s="28"/>
      <c r="I49" s="8"/>
      <c r="J49" s="12" t="s">
        <v>464</v>
      </c>
      <c r="O49" s="12" t="str">
        <f t="shared" si="0"/>
        <v>216</v>
      </c>
      <c r="P49" s="32" t="str">
        <f t="shared" si="1"/>
        <v>Otros de Protección Ambiental</v>
      </c>
    </row>
    <row r="50" spans="1:16" s="90" customFormat="1" x14ac:dyDescent="0.2">
      <c r="A50" s="86">
        <v>2</v>
      </c>
      <c r="B50" s="86">
        <v>2</v>
      </c>
      <c r="C50" s="86"/>
      <c r="D50" s="87"/>
      <c r="E50" s="87"/>
      <c r="F50" s="87"/>
      <c r="G50" s="88"/>
      <c r="H50" s="28"/>
      <c r="I50" s="89" t="s">
        <v>465</v>
      </c>
      <c r="O50" s="12" t="str">
        <f t="shared" si="0"/>
        <v>22</v>
      </c>
      <c r="P50" s="32" t="str">
        <f t="shared" si="1"/>
        <v>VIVIENDA Y SERVICIOS A LA COMUNIDAD</v>
      </c>
    </row>
    <row r="51" spans="1:16" x14ac:dyDescent="0.2">
      <c r="A51" s="24">
        <v>2</v>
      </c>
      <c r="B51" s="24">
        <v>2</v>
      </c>
      <c r="C51" s="24">
        <v>1</v>
      </c>
      <c r="D51" s="28"/>
      <c r="E51" s="28"/>
      <c r="F51" s="28"/>
      <c r="G51" s="11"/>
      <c r="H51" s="28"/>
      <c r="I51" s="8"/>
      <c r="J51" s="12" t="s">
        <v>466</v>
      </c>
      <c r="O51" s="12" t="str">
        <f t="shared" si="0"/>
        <v>221</v>
      </c>
      <c r="P51" s="32" t="str">
        <f t="shared" si="1"/>
        <v>Urbanización</v>
      </c>
    </row>
    <row r="52" spans="1:16" x14ac:dyDescent="0.2">
      <c r="A52" s="24">
        <v>2</v>
      </c>
      <c r="B52" s="24">
        <v>2</v>
      </c>
      <c r="C52" s="24">
        <v>2</v>
      </c>
      <c r="D52" s="28"/>
      <c r="E52" s="28"/>
      <c r="F52" s="28"/>
      <c r="G52" s="11"/>
      <c r="H52" s="28"/>
      <c r="I52" s="8"/>
      <c r="J52" s="12" t="s">
        <v>467</v>
      </c>
      <c r="O52" s="12" t="str">
        <f t="shared" si="0"/>
        <v>222</v>
      </c>
      <c r="P52" s="32" t="str">
        <f t="shared" si="1"/>
        <v>Desarrollo Comunitario</v>
      </c>
    </row>
    <row r="53" spans="1:16" x14ac:dyDescent="0.2">
      <c r="A53" s="24">
        <v>2</v>
      </c>
      <c r="B53" s="24">
        <v>2</v>
      </c>
      <c r="C53" s="24">
        <v>3</v>
      </c>
      <c r="D53" s="28"/>
      <c r="E53" s="28"/>
      <c r="F53" s="28"/>
      <c r="G53" s="11"/>
      <c r="H53" s="28"/>
      <c r="I53" s="8"/>
      <c r="J53" s="12" t="s">
        <v>468</v>
      </c>
      <c r="O53" s="12" t="str">
        <f t="shared" si="0"/>
        <v>223</v>
      </c>
      <c r="P53" s="32" t="str">
        <f t="shared" si="1"/>
        <v>Abastecimiento de Agua</v>
      </c>
    </row>
    <row r="54" spans="1:16" x14ac:dyDescent="0.2">
      <c r="A54" s="24">
        <v>2</v>
      </c>
      <c r="B54" s="24">
        <v>2</v>
      </c>
      <c r="C54" s="24">
        <v>4</v>
      </c>
      <c r="D54" s="28"/>
      <c r="E54" s="28"/>
      <c r="F54" s="28"/>
      <c r="G54" s="11"/>
      <c r="H54" s="28"/>
      <c r="I54" s="8"/>
      <c r="J54" s="12" t="s">
        <v>1062</v>
      </c>
      <c r="O54" s="12" t="str">
        <f t="shared" si="0"/>
        <v>224</v>
      </c>
      <c r="P54" s="32" t="str">
        <f t="shared" si="1"/>
        <v>Alumbrado Público</v>
      </c>
    </row>
    <row r="55" spans="1:16" x14ac:dyDescent="0.2">
      <c r="A55" s="24">
        <v>2</v>
      </c>
      <c r="B55" s="24">
        <v>2</v>
      </c>
      <c r="C55" s="24">
        <v>5</v>
      </c>
      <c r="D55" s="28"/>
      <c r="E55" s="28"/>
      <c r="F55" s="28"/>
      <c r="G55" s="11"/>
      <c r="H55" s="28"/>
      <c r="I55" s="8"/>
      <c r="J55" s="12" t="s">
        <v>469</v>
      </c>
      <c r="O55" s="12" t="str">
        <f t="shared" si="0"/>
        <v>225</v>
      </c>
      <c r="P55" s="32" t="str">
        <f t="shared" si="1"/>
        <v>Vivienda</v>
      </c>
    </row>
    <row r="56" spans="1:16" x14ac:dyDescent="0.2">
      <c r="A56" s="24">
        <v>2</v>
      </c>
      <c r="B56" s="24">
        <v>2</v>
      </c>
      <c r="C56" s="24">
        <v>6</v>
      </c>
      <c r="D56" s="28"/>
      <c r="E56" s="28"/>
      <c r="F56" s="28"/>
      <c r="G56" s="11"/>
      <c r="H56" s="28"/>
      <c r="I56" s="8"/>
      <c r="J56" s="12" t="s">
        <v>470</v>
      </c>
      <c r="O56" s="12" t="str">
        <f t="shared" si="0"/>
        <v>226</v>
      </c>
      <c r="P56" s="32" t="str">
        <f t="shared" si="1"/>
        <v>Servicios Comunales</v>
      </c>
    </row>
    <row r="57" spans="1:16" x14ac:dyDescent="0.2">
      <c r="A57" s="24">
        <v>2</v>
      </c>
      <c r="B57" s="24">
        <v>2</v>
      </c>
      <c r="C57" s="24">
        <v>7</v>
      </c>
      <c r="D57" s="28"/>
      <c r="E57" s="28"/>
      <c r="F57" s="28"/>
      <c r="G57" s="11"/>
      <c r="H57" s="28"/>
      <c r="I57" s="8"/>
      <c r="J57" s="12" t="s">
        <v>471</v>
      </c>
      <c r="O57" s="12" t="str">
        <f t="shared" si="0"/>
        <v>227</v>
      </c>
      <c r="P57" s="32" t="str">
        <f t="shared" si="1"/>
        <v>Desarrollo Regional</v>
      </c>
    </row>
    <row r="58" spans="1:16" s="90" customFormat="1" x14ac:dyDescent="0.2">
      <c r="A58" s="86">
        <v>2</v>
      </c>
      <c r="B58" s="86">
        <v>3</v>
      </c>
      <c r="C58" s="86"/>
      <c r="D58" s="87"/>
      <c r="E58" s="87"/>
      <c r="F58" s="87"/>
      <c r="G58" s="88"/>
      <c r="H58" s="28"/>
      <c r="I58" s="89" t="s">
        <v>472</v>
      </c>
      <c r="O58" s="12" t="str">
        <f t="shared" si="0"/>
        <v>23</v>
      </c>
      <c r="P58" s="32" t="str">
        <f t="shared" si="1"/>
        <v>SALUD</v>
      </c>
    </row>
    <row r="59" spans="1:16" x14ac:dyDescent="0.2">
      <c r="A59" s="24">
        <v>2</v>
      </c>
      <c r="B59" s="24">
        <v>3</v>
      </c>
      <c r="C59" s="24">
        <v>1</v>
      </c>
      <c r="D59" s="28"/>
      <c r="E59" s="28"/>
      <c r="F59" s="28"/>
      <c r="G59" s="11"/>
      <c r="H59" s="28"/>
      <c r="I59" s="8"/>
      <c r="J59" s="12" t="s">
        <v>473</v>
      </c>
      <c r="O59" s="12" t="str">
        <f t="shared" si="0"/>
        <v>231</v>
      </c>
      <c r="P59" s="32" t="str">
        <f t="shared" si="1"/>
        <v>Prestación de Servicios de Salud a la Comunidad</v>
      </c>
    </row>
    <row r="60" spans="1:16" x14ac:dyDescent="0.2">
      <c r="A60" s="24">
        <v>2</v>
      </c>
      <c r="B60" s="24">
        <v>3</v>
      </c>
      <c r="C60" s="24">
        <v>2</v>
      </c>
      <c r="D60" s="28"/>
      <c r="E60" s="28"/>
      <c r="F60" s="28"/>
      <c r="G60" s="11"/>
      <c r="H60" s="28"/>
      <c r="I60" s="8"/>
      <c r="J60" s="12" t="s">
        <v>474</v>
      </c>
      <c r="O60" s="12" t="str">
        <f t="shared" si="0"/>
        <v>232</v>
      </c>
      <c r="P60" s="32" t="str">
        <f t="shared" si="1"/>
        <v>Prestación de Servicios de Salud a la Persona</v>
      </c>
    </row>
    <row r="61" spans="1:16" x14ac:dyDescent="0.2">
      <c r="A61" s="24">
        <v>2</v>
      </c>
      <c r="B61" s="24">
        <v>3</v>
      </c>
      <c r="C61" s="24">
        <v>3</v>
      </c>
      <c r="D61" s="28"/>
      <c r="E61" s="28"/>
      <c r="F61" s="28"/>
      <c r="G61" s="11"/>
      <c r="H61" s="28"/>
      <c r="I61" s="8"/>
      <c r="J61" s="12" t="s">
        <v>475</v>
      </c>
      <c r="O61" s="12" t="str">
        <f t="shared" si="0"/>
        <v>233</v>
      </c>
      <c r="P61" s="32" t="str">
        <f t="shared" si="1"/>
        <v>Generación de Recursos para la Salud</v>
      </c>
    </row>
    <row r="62" spans="1:16" x14ac:dyDescent="0.2">
      <c r="A62" s="24">
        <v>2</v>
      </c>
      <c r="B62" s="24">
        <v>3</v>
      </c>
      <c r="C62" s="24">
        <v>4</v>
      </c>
      <c r="D62" s="28"/>
      <c r="E62" s="28"/>
      <c r="F62" s="28"/>
      <c r="G62" s="11"/>
      <c r="H62" s="28"/>
      <c r="I62" s="8"/>
      <c r="J62" s="12" t="s">
        <v>476</v>
      </c>
      <c r="O62" s="12" t="str">
        <f t="shared" si="0"/>
        <v>234</v>
      </c>
      <c r="P62" s="32" t="str">
        <f t="shared" si="1"/>
        <v>Rectoría del Sistema de Salud</v>
      </c>
    </row>
    <row r="63" spans="1:16" x14ac:dyDescent="0.2">
      <c r="A63" s="24">
        <v>2</v>
      </c>
      <c r="B63" s="24">
        <v>3</v>
      </c>
      <c r="C63" s="24">
        <v>5</v>
      </c>
      <c r="D63" s="28"/>
      <c r="E63" s="28"/>
      <c r="F63" s="28"/>
      <c r="G63" s="11"/>
      <c r="H63" s="28"/>
      <c r="I63" s="8"/>
      <c r="J63" s="12" t="s">
        <v>477</v>
      </c>
      <c r="O63" s="12" t="str">
        <f t="shared" si="0"/>
        <v>235</v>
      </c>
      <c r="P63" s="32" t="str">
        <f t="shared" si="1"/>
        <v>Protección Social en Salud</v>
      </c>
    </row>
    <row r="64" spans="1:16" s="90" customFormat="1" x14ac:dyDescent="0.2">
      <c r="A64" s="86">
        <v>2</v>
      </c>
      <c r="B64" s="86">
        <v>4</v>
      </c>
      <c r="C64" s="86"/>
      <c r="D64" s="87"/>
      <c r="E64" s="87"/>
      <c r="F64" s="87"/>
      <c r="G64" s="88"/>
      <c r="H64" s="28"/>
      <c r="I64" s="89" t="s">
        <v>478</v>
      </c>
      <c r="O64" s="12" t="str">
        <f t="shared" si="0"/>
        <v>24</v>
      </c>
      <c r="P64" s="32" t="str">
        <f t="shared" si="1"/>
        <v>RECREACIÓN, CULTURA Y OTRAS MANIFESTACIONES SOCIALES</v>
      </c>
    </row>
    <row r="65" spans="1:16" x14ac:dyDescent="0.2">
      <c r="A65" s="24">
        <v>2</v>
      </c>
      <c r="B65" s="24">
        <v>4</v>
      </c>
      <c r="C65" s="24">
        <v>1</v>
      </c>
      <c r="D65" s="28"/>
      <c r="E65" s="28"/>
      <c r="F65" s="28"/>
      <c r="G65" s="11"/>
      <c r="H65" s="28"/>
      <c r="I65" s="8"/>
      <c r="J65" s="12" t="s">
        <v>479</v>
      </c>
      <c r="O65" s="12" t="str">
        <f t="shared" si="0"/>
        <v>241</v>
      </c>
      <c r="P65" s="32" t="str">
        <f t="shared" si="1"/>
        <v>Deporte y Recreación</v>
      </c>
    </row>
    <row r="66" spans="1:16" x14ac:dyDescent="0.2">
      <c r="A66" s="24">
        <v>2</v>
      </c>
      <c r="B66" s="24">
        <v>4</v>
      </c>
      <c r="C66" s="24">
        <v>2</v>
      </c>
      <c r="D66" s="28"/>
      <c r="E66" s="28"/>
      <c r="F66" s="28"/>
      <c r="G66" s="11"/>
      <c r="H66" s="28"/>
      <c r="I66" s="8"/>
      <c r="J66" s="12" t="s">
        <v>480</v>
      </c>
      <c r="O66" s="12" t="str">
        <f t="shared" si="0"/>
        <v>242</v>
      </c>
      <c r="P66" s="32" t="str">
        <f t="shared" si="1"/>
        <v>Cultura</v>
      </c>
    </row>
    <row r="67" spans="1:16" x14ac:dyDescent="0.2">
      <c r="A67" s="24">
        <v>2</v>
      </c>
      <c r="B67" s="24">
        <v>4</v>
      </c>
      <c r="C67" s="24">
        <v>3</v>
      </c>
      <c r="D67" s="28"/>
      <c r="E67" s="28"/>
      <c r="F67" s="28"/>
      <c r="G67" s="11"/>
      <c r="H67" s="28"/>
      <c r="I67" s="8"/>
      <c r="J67" s="12" t="s">
        <v>481</v>
      </c>
      <c r="O67" s="12" t="str">
        <f t="shared" si="0"/>
        <v>243</v>
      </c>
      <c r="P67" s="32" t="str">
        <f t="shared" si="1"/>
        <v>Radio, Televisión y Editoriales</v>
      </c>
    </row>
    <row r="68" spans="1:16" x14ac:dyDescent="0.2">
      <c r="A68" s="24">
        <v>2</v>
      </c>
      <c r="B68" s="24">
        <v>4</v>
      </c>
      <c r="C68" s="24">
        <v>4</v>
      </c>
      <c r="D68" s="28"/>
      <c r="E68" s="28"/>
      <c r="F68" s="28"/>
      <c r="G68" s="11"/>
      <c r="H68" s="28"/>
      <c r="I68" s="8"/>
      <c r="J68" s="12" t="s">
        <v>482</v>
      </c>
      <c r="O68" s="12" t="str">
        <f t="shared" ref="O68:O87" si="2">CONCATENATE(A68,B68,C68)</f>
        <v>244</v>
      </c>
      <c r="P68" s="32" t="str">
        <f t="shared" ref="P68:P87" si="3">CONCATENATE(G68,I68,J68)</f>
        <v>Asuntos Religiososy Otras Manifestaciones Sociales</v>
      </c>
    </row>
    <row r="69" spans="1:16" s="90" customFormat="1" x14ac:dyDescent="0.2">
      <c r="A69" s="86">
        <v>2</v>
      </c>
      <c r="B69" s="86">
        <v>5</v>
      </c>
      <c r="C69" s="86"/>
      <c r="D69" s="87"/>
      <c r="E69" s="87"/>
      <c r="F69" s="87"/>
      <c r="G69" s="88"/>
      <c r="H69" s="28"/>
      <c r="I69" s="89" t="s">
        <v>483</v>
      </c>
      <c r="O69" s="12" t="str">
        <f t="shared" si="2"/>
        <v>25</v>
      </c>
      <c r="P69" s="32" t="str">
        <f t="shared" si="3"/>
        <v>EDUCACIÓN</v>
      </c>
    </row>
    <row r="70" spans="1:16" x14ac:dyDescent="0.2">
      <c r="A70" s="24">
        <v>2</v>
      </c>
      <c r="B70" s="24">
        <v>5</v>
      </c>
      <c r="C70" s="24">
        <v>1</v>
      </c>
      <c r="D70" s="28"/>
      <c r="E70" s="28"/>
      <c r="F70" s="28"/>
      <c r="G70" s="11"/>
      <c r="H70" s="28"/>
      <c r="I70" s="8"/>
      <c r="J70" s="12" t="s">
        <v>484</v>
      </c>
      <c r="O70" s="12" t="str">
        <f t="shared" si="2"/>
        <v>251</v>
      </c>
      <c r="P70" s="32" t="str">
        <f t="shared" si="3"/>
        <v>Educación Básica</v>
      </c>
    </row>
    <row r="71" spans="1:16" x14ac:dyDescent="0.2">
      <c r="A71" s="24">
        <v>2</v>
      </c>
      <c r="B71" s="24">
        <v>5</v>
      </c>
      <c r="C71" s="24">
        <v>2</v>
      </c>
      <c r="D71" s="28"/>
      <c r="E71" s="28"/>
      <c r="F71" s="28"/>
      <c r="G71" s="11"/>
      <c r="H71" s="28"/>
      <c r="I71" s="8"/>
      <c r="J71" s="12" t="s">
        <v>485</v>
      </c>
      <c r="O71" s="12" t="str">
        <f t="shared" si="2"/>
        <v>252</v>
      </c>
      <c r="P71" s="32" t="str">
        <f t="shared" si="3"/>
        <v>Educación Media Superior</v>
      </c>
    </row>
    <row r="72" spans="1:16" x14ac:dyDescent="0.2">
      <c r="A72" s="24">
        <v>2</v>
      </c>
      <c r="B72" s="24">
        <v>5</v>
      </c>
      <c r="C72" s="24">
        <v>3</v>
      </c>
      <c r="D72" s="28"/>
      <c r="E72" s="28"/>
      <c r="F72" s="28"/>
      <c r="G72" s="11"/>
      <c r="H72" s="28"/>
      <c r="I72" s="8"/>
      <c r="J72" s="12" t="s">
        <v>486</v>
      </c>
      <c r="O72" s="12" t="str">
        <f t="shared" si="2"/>
        <v>253</v>
      </c>
      <c r="P72" s="32" t="str">
        <f t="shared" si="3"/>
        <v>Educación Superior</v>
      </c>
    </row>
    <row r="73" spans="1:16" x14ac:dyDescent="0.2">
      <c r="A73" s="24">
        <v>2</v>
      </c>
      <c r="B73" s="24">
        <v>5</v>
      </c>
      <c r="C73" s="24">
        <v>4</v>
      </c>
      <c r="D73" s="28"/>
      <c r="E73" s="28"/>
      <c r="F73" s="28"/>
      <c r="G73" s="11"/>
      <c r="H73" s="28"/>
      <c r="I73" s="8"/>
      <c r="J73" s="12" t="s">
        <v>487</v>
      </c>
      <c r="O73" s="12" t="str">
        <f t="shared" si="2"/>
        <v>254</v>
      </c>
      <c r="P73" s="32" t="str">
        <f t="shared" si="3"/>
        <v>Posgrado</v>
      </c>
    </row>
    <row r="74" spans="1:16" x14ac:dyDescent="0.2">
      <c r="A74" s="24">
        <v>2</v>
      </c>
      <c r="B74" s="24">
        <v>5</v>
      </c>
      <c r="C74" s="24">
        <v>5</v>
      </c>
      <c r="D74" s="28"/>
      <c r="E74" s="28"/>
      <c r="F74" s="28"/>
      <c r="G74" s="11"/>
      <c r="H74" s="28"/>
      <c r="I74" s="8"/>
      <c r="J74" s="12" t="s">
        <v>488</v>
      </c>
      <c r="O74" s="12" t="str">
        <f t="shared" si="2"/>
        <v>255</v>
      </c>
      <c r="P74" s="32" t="str">
        <f t="shared" si="3"/>
        <v>Educación para Adultos</v>
      </c>
    </row>
    <row r="75" spans="1:16" x14ac:dyDescent="0.2">
      <c r="A75" s="24">
        <v>2</v>
      </c>
      <c r="B75" s="24">
        <v>5</v>
      </c>
      <c r="C75" s="24">
        <v>6</v>
      </c>
      <c r="D75" s="28"/>
      <c r="E75" s="28"/>
      <c r="F75" s="28"/>
      <c r="G75" s="11"/>
      <c r="H75" s="28"/>
      <c r="I75" s="8"/>
      <c r="J75" s="12" t="s">
        <v>489</v>
      </c>
      <c r="O75" s="12" t="str">
        <f t="shared" si="2"/>
        <v>256</v>
      </c>
      <c r="P75" s="32" t="str">
        <f t="shared" si="3"/>
        <v>Otros Servicios Educativos y Actividades Inherentes</v>
      </c>
    </row>
    <row r="76" spans="1:16" s="90" customFormat="1" x14ac:dyDescent="0.2">
      <c r="A76" s="86">
        <v>2</v>
      </c>
      <c r="B76" s="86">
        <v>6</v>
      </c>
      <c r="C76" s="86"/>
      <c r="D76" s="87"/>
      <c r="E76" s="87"/>
      <c r="F76" s="87"/>
      <c r="G76" s="88"/>
      <c r="H76" s="28"/>
      <c r="I76" s="89" t="s">
        <v>490</v>
      </c>
      <c r="O76" s="12" t="str">
        <f t="shared" si="2"/>
        <v>26</v>
      </c>
      <c r="P76" s="32" t="str">
        <f t="shared" si="3"/>
        <v>PROTECCIÓN SOCIAL</v>
      </c>
    </row>
    <row r="77" spans="1:16" x14ac:dyDescent="0.2">
      <c r="A77" s="24">
        <v>2</v>
      </c>
      <c r="B77" s="24">
        <v>6</v>
      </c>
      <c r="C77" s="24">
        <v>1</v>
      </c>
      <c r="D77" s="28"/>
      <c r="E77" s="28"/>
      <c r="F77" s="28"/>
      <c r="G77" s="11"/>
      <c r="H77" s="28"/>
      <c r="I77" s="8"/>
      <c r="J77" s="12" t="s">
        <v>491</v>
      </c>
      <c r="O77" s="12" t="str">
        <f t="shared" si="2"/>
        <v>261</v>
      </c>
      <c r="P77" s="32" t="str">
        <f t="shared" si="3"/>
        <v>Enfermedad e Incapacidad</v>
      </c>
    </row>
    <row r="78" spans="1:16" x14ac:dyDescent="0.2">
      <c r="A78" s="24">
        <v>2</v>
      </c>
      <c r="B78" s="24">
        <v>6</v>
      </c>
      <c r="C78" s="24">
        <v>2</v>
      </c>
      <c r="D78" s="28"/>
      <c r="E78" s="28"/>
      <c r="F78" s="28"/>
      <c r="G78" s="11"/>
      <c r="H78" s="28"/>
      <c r="I78" s="8"/>
      <c r="J78" s="12" t="s">
        <v>492</v>
      </c>
      <c r="O78" s="12" t="str">
        <f t="shared" si="2"/>
        <v>262</v>
      </c>
      <c r="P78" s="32" t="str">
        <f t="shared" si="3"/>
        <v>Edad Avanzada</v>
      </c>
    </row>
    <row r="79" spans="1:16" x14ac:dyDescent="0.2">
      <c r="A79" s="24">
        <v>2</v>
      </c>
      <c r="B79" s="24">
        <v>6</v>
      </c>
      <c r="C79" s="24">
        <v>3</v>
      </c>
      <c r="D79" s="28"/>
      <c r="E79" s="28"/>
      <c r="F79" s="28"/>
      <c r="G79" s="11"/>
      <c r="H79" s="28"/>
      <c r="I79" s="8"/>
      <c r="J79" s="12" t="s">
        <v>493</v>
      </c>
      <c r="O79" s="12" t="str">
        <f t="shared" si="2"/>
        <v>263</v>
      </c>
      <c r="P79" s="32" t="str">
        <f t="shared" si="3"/>
        <v>Familia e Hijos</v>
      </c>
    </row>
    <row r="80" spans="1:16" x14ac:dyDescent="0.2">
      <c r="A80" s="24">
        <v>2</v>
      </c>
      <c r="B80" s="24">
        <v>6</v>
      </c>
      <c r="C80" s="24">
        <v>4</v>
      </c>
      <c r="D80" s="28"/>
      <c r="E80" s="28"/>
      <c r="F80" s="28"/>
      <c r="G80" s="11"/>
      <c r="H80" s="28"/>
      <c r="I80" s="8"/>
      <c r="J80" s="12" t="s">
        <v>494</v>
      </c>
      <c r="O80" s="12" t="str">
        <f t="shared" si="2"/>
        <v>264</v>
      </c>
      <c r="P80" s="32" t="str">
        <f t="shared" si="3"/>
        <v>Desempleo</v>
      </c>
    </row>
    <row r="81" spans="1:16" x14ac:dyDescent="0.2">
      <c r="A81" s="24">
        <v>2</v>
      </c>
      <c r="B81" s="24">
        <v>6</v>
      </c>
      <c r="C81" s="24">
        <v>5</v>
      </c>
      <c r="D81" s="28"/>
      <c r="E81" s="28"/>
      <c r="F81" s="28"/>
      <c r="G81" s="11"/>
      <c r="H81" s="28"/>
      <c r="I81" s="8"/>
      <c r="J81" s="12" t="s">
        <v>495</v>
      </c>
      <c r="O81" s="12" t="str">
        <f t="shared" si="2"/>
        <v>265</v>
      </c>
      <c r="P81" s="32" t="str">
        <f t="shared" si="3"/>
        <v>Alimentación y Nutrición</v>
      </c>
    </row>
    <row r="82" spans="1:16" x14ac:dyDescent="0.2">
      <c r="A82" s="24">
        <v>2</v>
      </c>
      <c r="B82" s="24">
        <v>6</v>
      </c>
      <c r="C82" s="24">
        <v>6</v>
      </c>
      <c r="D82" s="28"/>
      <c r="E82" s="28"/>
      <c r="F82" s="28"/>
      <c r="G82" s="11"/>
      <c r="H82" s="28"/>
      <c r="I82" s="8"/>
      <c r="J82" s="12" t="s">
        <v>496</v>
      </c>
      <c r="O82" s="12" t="str">
        <f t="shared" si="2"/>
        <v>266</v>
      </c>
      <c r="P82" s="32" t="str">
        <f t="shared" si="3"/>
        <v>Apoyo Social para la Vivienda</v>
      </c>
    </row>
    <row r="83" spans="1:16" x14ac:dyDescent="0.2">
      <c r="A83" s="24">
        <v>2</v>
      </c>
      <c r="B83" s="24">
        <v>6</v>
      </c>
      <c r="C83" s="24">
        <v>7</v>
      </c>
      <c r="D83" s="28"/>
      <c r="E83" s="28"/>
      <c r="F83" s="28"/>
      <c r="G83" s="11"/>
      <c r="H83" s="28"/>
      <c r="I83" s="8"/>
      <c r="J83" s="12" t="s">
        <v>497</v>
      </c>
      <c r="O83" s="12" t="str">
        <f t="shared" si="2"/>
        <v>267</v>
      </c>
      <c r="P83" s="32" t="str">
        <f t="shared" si="3"/>
        <v>Indígenas</v>
      </c>
    </row>
    <row r="84" spans="1:16" x14ac:dyDescent="0.2">
      <c r="A84" s="24">
        <v>2</v>
      </c>
      <c r="B84" s="24">
        <v>6</v>
      </c>
      <c r="C84" s="24">
        <v>8</v>
      </c>
      <c r="D84" s="28"/>
      <c r="E84" s="28"/>
      <c r="F84" s="28"/>
      <c r="G84" s="11"/>
      <c r="H84" s="28"/>
      <c r="I84" s="8"/>
      <c r="J84" s="12" t="s">
        <v>498</v>
      </c>
      <c r="O84" s="12" t="str">
        <f t="shared" si="2"/>
        <v>268</v>
      </c>
      <c r="P84" s="32" t="str">
        <f t="shared" si="3"/>
        <v>Otros Grupos Vulnerables</v>
      </c>
    </row>
    <row r="85" spans="1:16" x14ac:dyDescent="0.2">
      <c r="A85" s="24">
        <v>2</v>
      </c>
      <c r="B85" s="24">
        <v>6</v>
      </c>
      <c r="C85" s="24">
        <v>9</v>
      </c>
      <c r="D85" s="28"/>
      <c r="E85" s="28"/>
      <c r="F85" s="28"/>
      <c r="G85" s="11"/>
      <c r="H85" s="28"/>
      <c r="I85" s="8"/>
      <c r="J85" s="12" t="s">
        <v>499</v>
      </c>
      <c r="O85" s="12" t="str">
        <f t="shared" si="2"/>
        <v>269</v>
      </c>
      <c r="P85" s="32" t="str">
        <f t="shared" si="3"/>
        <v>Otros de Seguridad Social Asistencia Social</v>
      </c>
    </row>
    <row r="86" spans="1:16" s="90" customFormat="1" x14ac:dyDescent="0.2">
      <c r="A86" s="86">
        <v>2</v>
      </c>
      <c r="B86" s="86">
        <v>7</v>
      </c>
      <c r="C86" s="86"/>
      <c r="D86" s="87"/>
      <c r="E86" s="87"/>
      <c r="F86" s="87"/>
      <c r="G86" s="88"/>
      <c r="H86" s="28"/>
      <c r="I86" s="89" t="s">
        <v>500</v>
      </c>
      <c r="O86" s="12" t="str">
        <f t="shared" si="2"/>
        <v>27</v>
      </c>
      <c r="P86" s="32" t="str">
        <f t="shared" si="3"/>
        <v>OTROS ASUNTOS SOCIALES</v>
      </c>
    </row>
    <row r="87" spans="1:16" x14ac:dyDescent="0.2">
      <c r="A87" s="24">
        <v>2</v>
      </c>
      <c r="B87" s="24">
        <v>7</v>
      </c>
      <c r="C87" s="24">
        <v>1</v>
      </c>
      <c r="D87" s="28"/>
      <c r="E87" s="28"/>
      <c r="F87" s="28"/>
      <c r="G87" s="11"/>
      <c r="H87" s="28"/>
      <c r="I87" s="8"/>
      <c r="J87" s="12" t="s">
        <v>501</v>
      </c>
      <c r="O87" s="12" t="str">
        <f t="shared" si="2"/>
        <v>271</v>
      </c>
      <c r="P87" s="32" t="str">
        <f t="shared" si="3"/>
        <v>Otros Asuntos Sociales</v>
      </c>
    </row>
    <row r="88" spans="1:16" s="82" customFormat="1" x14ac:dyDescent="0.2">
      <c r="A88" s="77">
        <v>3</v>
      </c>
      <c r="B88" s="78"/>
      <c r="C88" s="78"/>
      <c r="D88" s="79"/>
      <c r="E88" s="79"/>
      <c r="F88" s="79"/>
      <c r="G88" s="80" t="s">
        <v>502</v>
      </c>
      <c r="H88" s="25"/>
      <c r="I88" s="81"/>
      <c r="O88" s="12" t="str">
        <f t="shared" ref="O88:O130" si="4">CONCATENATE(A88,B88,C88)</f>
        <v>3</v>
      </c>
      <c r="P88" s="32" t="str">
        <f t="shared" ref="P88:P130" si="5">CONCATENATE(G88,I88,J88)</f>
        <v>DESARROLLO ECONÓMICO</v>
      </c>
    </row>
    <row r="89" spans="1:16" s="90" customFormat="1" x14ac:dyDescent="0.2">
      <c r="A89" s="86">
        <v>3</v>
      </c>
      <c r="B89" s="86">
        <v>1</v>
      </c>
      <c r="C89" s="86"/>
      <c r="D89" s="87"/>
      <c r="E89" s="87"/>
      <c r="F89" s="87"/>
      <c r="G89" s="88"/>
      <c r="H89" s="28"/>
      <c r="I89" s="240" t="s">
        <v>503</v>
      </c>
      <c r="J89" s="240"/>
      <c r="K89" s="240"/>
      <c r="L89" s="240"/>
      <c r="M89" s="240"/>
      <c r="N89" s="240"/>
      <c r="O89" s="12" t="str">
        <f t="shared" si="4"/>
        <v>31</v>
      </c>
      <c r="P89" s="32" t="str">
        <f t="shared" si="5"/>
        <v>ASUNTOS ECONÓMICOS, COMERCIALES Y LABORALES EN GENERAL</v>
      </c>
    </row>
    <row r="90" spans="1:16" x14ac:dyDescent="0.2">
      <c r="A90" s="24">
        <v>3</v>
      </c>
      <c r="B90" s="24">
        <v>1</v>
      </c>
      <c r="C90" s="24">
        <v>1</v>
      </c>
      <c r="D90" s="28"/>
      <c r="E90" s="28"/>
      <c r="F90" s="28"/>
      <c r="G90" s="11"/>
      <c r="H90" s="28"/>
      <c r="I90" s="8"/>
      <c r="J90" s="8" t="s">
        <v>504</v>
      </c>
      <c r="O90" s="12" t="str">
        <f t="shared" si="4"/>
        <v>311</v>
      </c>
      <c r="P90" s="32" t="str">
        <f t="shared" si="5"/>
        <v>Asuntos Económicos y Comerciales en General</v>
      </c>
    </row>
    <row r="91" spans="1:16" x14ac:dyDescent="0.2">
      <c r="A91" s="24">
        <v>3</v>
      </c>
      <c r="B91" s="24">
        <v>1</v>
      </c>
      <c r="C91" s="24">
        <v>2</v>
      </c>
      <c r="D91" s="28"/>
      <c r="E91" s="28"/>
      <c r="F91" s="28"/>
      <c r="G91" s="11"/>
      <c r="H91" s="28"/>
      <c r="I91" s="8"/>
      <c r="J91" s="8" t="s">
        <v>505</v>
      </c>
      <c r="O91" s="12" t="str">
        <f t="shared" si="4"/>
        <v>312</v>
      </c>
      <c r="P91" s="32" t="str">
        <f t="shared" si="5"/>
        <v>Asuntos Laborales Generales</v>
      </c>
    </row>
    <row r="92" spans="1:16" s="90" customFormat="1" x14ac:dyDescent="0.2">
      <c r="A92" s="86">
        <v>3</v>
      </c>
      <c r="B92" s="86">
        <v>2</v>
      </c>
      <c r="C92" s="86"/>
      <c r="D92" s="87"/>
      <c r="E92" s="87"/>
      <c r="F92" s="87"/>
      <c r="G92" s="88"/>
      <c r="H92" s="28"/>
      <c r="I92" s="89" t="s">
        <v>506</v>
      </c>
      <c r="O92" s="12" t="str">
        <f t="shared" si="4"/>
        <v>32</v>
      </c>
      <c r="P92" s="32" t="str">
        <f t="shared" si="5"/>
        <v>AGROPECUARIA, SILVICULTURA, PESCA Y CAZA</v>
      </c>
    </row>
    <row r="93" spans="1:16" x14ac:dyDescent="0.2">
      <c r="A93" s="24">
        <v>3</v>
      </c>
      <c r="B93" s="24">
        <v>2</v>
      </c>
      <c r="C93" s="24">
        <v>1</v>
      </c>
      <c r="D93" s="28"/>
      <c r="E93" s="28"/>
      <c r="F93" s="28"/>
      <c r="G93" s="11"/>
      <c r="H93" s="28"/>
      <c r="I93" s="8"/>
      <c r="J93" s="12" t="s">
        <v>507</v>
      </c>
      <c r="O93" s="12" t="str">
        <f t="shared" si="4"/>
        <v>321</v>
      </c>
      <c r="P93" s="32" t="str">
        <f t="shared" si="5"/>
        <v>Agropecuaría</v>
      </c>
    </row>
    <row r="94" spans="1:16" x14ac:dyDescent="0.2">
      <c r="A94" s="24">
        <v>3</v>
      </c>
      <c r="B94" s="24">
        <v>2</v>
      </c>
      <c r="C94" s="24">
        <v>2</v>
      </c>
      <c r="D94" s="28"/>
      <c r="E94" s="28"/>
      <c r="F94" s="28"/>
      <c r="G94" s="11"/>
      <c r="H94" s="28"/>
      <c r="I94" s="8"/>
      <c r="J94" s="12" t="s">
        <v>508</v>
      </c>
      <c r="O94" s="12" t="str">
        <f t="shared" si="4"/>
        <v>322</v>
      </c>
      <c r="P94" s="32" t="str">
        <f t="shared" si="5"/>
        <v>Silvicultura</v>
      </c>
    </row>
    <row r="95" spans="1:16" x14ac:dyDescent="0.2">
      <c r="A95" s="24">
        <v>3</v>
      </c>
      <c r="B95" s="24">
        <v>2</v>
      </c>
      <c r="C95" s="24">
        <v>3</v>
      </c>
      <c r="D95" s="28"/>
      <c r="E95" s="28"/>
      <c r="F95" s="28"/>
      <c r="G95" s="11"/>
      <c r="H95" s="28"/>
      <c r="I95" s="8"/>
      <c r="J95" s="12" t="s">
        <v>509</v>
      </c>
      <c r="O95" s="12" t="str">
        <f t="shared" si="4"/>
        <v>323</v>
      </c>
      <c r="P95" s="32" t="str">
        <f t="shared" si="5"/>
        <v>Acuacultura, Pesca y Caza</v>
      </c>
    </row>
    <row r="96" spans="1:16" x14ac:dyDescent="0.2">
      <c r="A96" s="24">
        <v>3</v>
      </c>
      <c r="B96" s="24">
        <v>2</v>
      </c>
      <c r="C96" s="24">
        <v>4</v>
      </c>
      <c r="D96" s="28"/>
      <c r="E96" s="28"/>
      <c r="F96" s="28"/>
      <c r="G96" s="11"/>
      <c r="H96" s="28"/>
      <c r="I96" s="8"/>
      <c r="J96" s="12" t="s">
        <v>510</v>
      </c>
      <c r="O96" s="12" t="str">
        <f t="shared" si="4"/>
        <v>324</v>
      </c>
      <c r="P96" s="32" t="str">
        <f t="shared" si="5"/>
        <v>Agroindustrial</v>
      </c>
    </row>
    <row r="97" spans="1:16" x14ac:dyDescent="0.2">
      <c r="A97" s="24">
        <v>3</v>
      </c>
      <c r="B97" s="24">
        <v>2</v>
      </c>
      <c r="C97" s="24">
        <v>5</v>
      </c>
      <c r="D97" s="28"/>
      <c r="E97" s="28"/>
      <c r="F97" s="28"/>
      <c r="G97" s="11"/>
      <c r="H97" s="28"/>
      <c r="I97" s="8"/>
      <c r="J97" s="12" t="s">
        <v>511</v>
      </c>
      <c r="O97" s="12" t="str">
        <f t="shared" si="4"/>
        <v>325</v>
      </c>
      <c r="P97" s="32" t="str">
        <f t="shared" si="5"/>
        <v>Hidroagrícola</v>
      </c>
    </row>
    <row r="98" spans="1:16" x14ac:dyDescent="0.2">
      <c r="A98" s="24">
        <v>3</v>
      </c>
      <c r="B98" s="24">
        <v>2</v>
      </c>
      <c r="C98" s="24">
        <v>6</v>
      </c>
      <c r="D98" s="28"/>
      <c r="E98" s="28"/>
      <c r="F98" s="28"/>
      <c r="G98" s="11"/>
      <c r="H98" s="28"/>
      <c r="I98" s="8"/>
      <c r="J98" s="12" t="s">
        <v>512</v>
      </c>
      <c r="O98" s="12" t="str">
        <f t="shared" si="4"/>
        <v>326</v>
      </c>
      <c r="P98" s="32" t="str">
        <f t="shared" si="5"/>
        <v>Apoyo Financiero a la Banca y Seguro Agropecuario</v>
      </c>
    </row>
    <row r="99" spans="1:16" s="90" customFormat="1" x14ac:dyDescent="0.2">
      <c r="A99" s="86">
        <v>3</v>
      </c>
      <c r="B99" s="86">
        <v>3</v>
      </c>
      <c r="C99" s="86"/>
      <c r="D99" s="87"/>
      <c r="E99" s="87"/>
      <c r="F99" s="87"/>
      <c r="G99" s="88"/>
      <c r="H99" s="28"/>
      <c r="I99" s="89" t="s">
        <v>513</v>
      </c>
      <c r="O99" s="12" t="str">
        <f t="shared" si="4"/>
        <v>33</v>
      </c>
      <c r="P99" s="32" t="str">
        <f t="shared" si="5"/>
        <v>COMBUSTIBLES Y ENERGÍA</v>
      </c>
    </row>
    <row r="100" spans="1:16" x14ac:dyDescent="0.2">
      <c r="A100" s="24">
        <v>3</v>
      </c>
      <c r="B100" s="24">
        <v>3</v>
      </c>
      <c r="C100" s="24">
        <v>1</v>
      </c>
      <c r="D100" s="28"/>
      <c r="E100" s="28"/>
      <c r="F100" s="28"/>
      <c r="G100" s="11"/>
      <c r="H100" s="28"/>
      <c r="I100" s="8"/>
      <c r="J100" s="12" t="s">
        <v>514</v>
      </c>
      <c r="O100" s="12" t="str">
        <f t="shared" si="4"/>
        <v>331</v>
      </c>
      <c r="P100" s="32" t="str">
        <f t="shared" si="5"/>
        <v>Caebón y Otros CombustiblesMinerales S-ólidos</v>
      </c>
    </row>
    <row r="101" spans="1:16" x14ac:dyDescent="0.2">
      <c r="A101" s="24">
        <v>3</v>
      </c>
      <c r="B101" s="24">
        <v>3</v>
      </c>
      <c r="C101" s="24">
        <v>2</v>
      </c>
      <c r="D101" s="28"/>
      <c r="E101" s="28"/>
      <c r="F101" s="28"/>
      <c r="G101" s="11"/>
      <c r="H101" s="28"/>
      <c r="I101" s="8"/>
      <c r="J101" s="12" t="s">
        <v>515</v>
      </c>
      <c r="O101" s="12" t="str">
        <f t="shared" si="4"/>
        <v>332</v>
      </c>
      <c r="P101" s="32" t="str">
        <f t="shared" si="5"/>
        <v>Poetróleo y Gas Natural (Hidrocarburos)</v>
      </c>
    </row>
    <row r="102" spans="1:16" x14ac:dyDescent="0.2">
      <c r="A102" s="24">
        <v>3</v>
      </c>
      <c r="B102" s="24">
        <v>3</v>
      </c>
      <c r="C102" s="24">
        <v>3</v>
      </c>
      <c r="D102" s="28"/>
      <c r="E102" s="28"/>
      <c r="F102" s="28"/>
      <c r="G102" s="11"/>
      <c r="H102" s="28"/>
      <c r="I102" s="8"/>
      <c r="J102" s="12" t="s">
        <v>516</v>
      </c>
      <c r="O102" s="12" t="str">
        <f t="shared" si="4"/>
        <v>333</v>
      </c>
      <c r="P102" s="32" t="str">
        <f t="shared" si="5"/>
        <v>Combustibles Nucleares</v>
      </c>
    </row>
    <row r="103" spans="1:16" x14ac:dyDescent="0.2">
      <c r="A103" s="24">
        <v>3</v>
      </c>
      <c r="B103" s="24">
        <v>3</v>
      </c>
      <c r="C103" s="24">
        <v>4</v>
      </c>
      <c r="D103" s="28"/>
      <c r="E103" s="28"/>
      <c r="F103" s="28"/>
      <c r="G103" s="11"/>
      <c r="H103" s="28"/>
      <c r="I103" s="8"/>
      <c r="J103" s="12" t="s">
        <v>517</v>
      </c>
      <c r="O103" s="12" t="str">
        <f t="shared" si="4"/>
        <v>334</v>
      </c>
      <c r="P103" s="32" t="str">
        <f t="shared" si="5"/>
        <v>Otros Combustibles</v>
      </c>
    </row>
    <row r="104" spans="1:16" x14ac:dyDescent="0.2">
      <c r="A104" s="24">
        <v>3</v>
      </c>
      <c r="B104" s="24">
        <v>3</v>
      </c>
      <c r="C104" s="24">
        <v>5</v>
      </c>
      <c r="D104" s="28"/>
      <c r="E104" s="28"/>
      <c r="F104" s="28"/>
      <c r="G104" s="11"/>
      <c r="H104" s="28"/>
      <c r="I104" s="8"/>
      <c r="J104" s="12" t="s">
        <v>518</v>
      </c>
      <c r="O104" s="12" t="str">
        <f t="shared" si="4"/>
        <v>335</v>
      </c>
      <c r="P104" s="32" t="str">
        <f t="shared" si="5"/>
        <v>Electricidad</v>
      </c>
    </row>
    <row r="105" spans="1:16" x14ac:dyDescent="0.2">
      <c r="A105" s="24">
        <v>3</v>
      </c>
      <c r="B105" s="24">
        <v>3</v>
      </c>
      <c r="C105" s="24">
        <v>6</v>
      </c>
      <c r="D105" s="28"/>
      <c r="E105" s="28"/>
      <c r="F105" s="28"/>
      <c r="G105" s="11"/>
      <c r="H105" s="28"/>
      <c r="I105" s="8"/>
      <c r="J105" s="12" t="s">
        <v>519</v>
      </c>
      <c r="O105" s="12" t="str">
        <f t="shared" si="4"/>
        <v>336</v>
      </c>
      <c r="P105" s="32" t="str">
        <f t="shared" si="5"/>
        <v>Energía no Eléctrica</v>
      </c>
    </row>
    <row r="106" spans="1:16" s="90" customFormat="1" x14ac:dyDescent="0.2">
      <c r="A106" s="86">
        <v>3</v>
      </c>
      <c r="B106" s="86">
        <v>4</v>
      </c>
      <c r="C106" s="86"/>
      <c r="D106" s="87"/>
      <c r="E106" s="87"/>
      <c r="F106" s="87"/>
      <c r="G106" s="88"/>
      <c r="H106" s="28"/>
      <c r="I106" s="89" t="s">
        <v>520</v>
      </c>
      <c r="O106" s="12" t="str">
        <f t="shared" si="4"/>
        <v>34</v>
      </c>
      <c r="P106" s="32" t="str">
        <f t="shared" si="5"/>
        <v>MINERÍA, MANUFACTURAS Y CONSTRUCCIÓN</v>
      </c>
    </row>
    <row r="107" spans="1:16" x14ac:dyDescent="0.2">
      <c r="A107" s="24">
        <v>3</v>
      </c>
      <c r="B107" s="24">
        <v>4</v>
      </c>
      <c r="C107" s="24">
        <v>1</v>
      </c>
      <c r="D107" s="28"/>
      <c r="E107" s="28"/>
      <c r="F107" s="28"/>
      <c r="G107" s="11"/>
      <c r="H107" s="28"/>
      <c r="I107" s="8"/>
      <c r="J107" s="12" t="s">
        <v>521</v>
      </c>
      <c r="O107" s="12" t="str">
        <f t="shared" si="4"/>
        <v>341</v>
      </c>
      <c r="P107" s="32" t="str">
        <f t="shared" si="5"/>
        <v>Extracción de Recursos Minerales excepto los Combustibles Minerales</v>
      </c>
    </row>
    <row r="108" spans="1:16" x14ac:dyDescent="0.2">
      <c r="A108" s="24">
        <v>3</v>
      </c>
      <c r="B108" s="24">
        <v>4</v>
      </c>
      <c r="C108" s="24">
        <v>2</v>
      </c>
      <c r="D108" s="28"/>
      <c r="E108" s="28"/>
      <c r="F108" s="28"/>
      <c r="G108" s="11"/>
      <c r="H108" s="28"/>
      <c r="I108" s="8"/>
      <c r="J108" s="12" t="s">
        <v>522</v>
      </c>
      <c r="O108" s="12" t="str">
        <f t="shared" si="4"/>
        <v>342</v>
      </c>
      <c r="P108" s="32" t="str">
        <f t="shared" si="5"/>
        <v>Manufacturas</v>
      </c>
    </row>
    <row r="109" spans="1:16" x14ac:dyDescent="0.2">
      <c r="A109" s="24">
        <v>3</v>
      </c>
      <c r="B109" s="24">
        <v>4</v>
      </c>
      <c r="C109" s="24">
        <v>3</v>
      </c>
      <c r="D109" s="28"/>
      <c r="E109" s="28"/>
      <c r="F109" s="28"/>
      <c r="G109" s="11"/>
      <c r="H109" s="28"/>
      <c r="I109" s="8"/>
      <c r="J109" s="12" t="s">
        <v>523</v>
      </c>
      <c r="O109" s="12" t="str">
        <f t="shared" si="4"/>
        <v>343</v>
      </c>
      <c r="P109" s="32" t="str">
        <f t="shared" si="5"/>
        <v>Construcción</v>
      </c>
    </row>
    <row r="110" spans="1:16" s="90" customFormat="1" x14ac:dyDescent="0.2">
      <c r="A110" s="86">
        <v>3</v>
      </c>
      <c r="B110" s="86">
        <v>5</v>
      </c>
      <c r="C110" s="86"/>
      <c r="D110" s="87"/>
      <c r="E110" s="87"/>
      <c r="F110" s="87"/>
      <c r="G110" s="88"/>
      <c r="H110" s="28"/>
      <c r="I110" s="89" t="s">
        <v>524</v>
      </c>
      <c r="O110" s="12" t="str">
        <f t="shared" si="4"/>
        <v>35</v>
      </c>
      <c r="P110" s="32" t="str">
        <f t="shared" si="5"/>
        <v>TRANSPORTE</v>
      </c>
    </row>
    <row r="111" spans="1:16" x14ac:dyDescent="0.2">
      <c r="A111" s="24">
        <v>3</v>
      </c>
      <c r="B111" s="24">
        <v>5</v>
      </c>
      <c r="C111" s="24">
        <v>1</v>
      </c>
      <c r="D111" s="28"/>
      <c r="E111" s="28"/>
      <c r="F111" s="28"/>
      <c r="G111" s="11"/>
      <c r="H111" s="28"/>
      <c r="I111" s="8"/>
      <c r="J111" s="12" t="s">
        <v>525</v>
      </c>
      <c r="O111" s="12" t="str">
        <f t="shared" si="4"/>
        <v>351</v>
      </c>
      <c r="P111" s="32" t="str">
        <f t="shared" si="5"/>
        <v>Transporte por Carretera</v>
      </c>
    </row>
    <row r="112" spans="1:16" x14ac:dyDescent="0.2">
      <c r="A112" s="24">
        <v>3</v>
      </c>
      <c r="B112" s="24">
        <v>5</v>
      </c>
      <c r="C112" s="24">
        <v>2</v>
      </c>
      <c r="D112" s="28"/>
      <c r="E112" s="28"/>
      <c r="F112" s="28"/>
      <c r="G112" s="11"/>
      <c r="H112" s="28"/>
      <c r="I112" s="8"/>
      <c r="J112" s="12" t="s">
        <v>526</v>
      </c>
      <c r="O112" s="12" t="str">
        <f t="shared" si="4"/>
        <v>352</v>
      </c>
      <c r="P112" s="32" t="str">
        <f t="shared" si="5"/>
        <v xml:space="preserve">Transporte por Agua y Puertos </v>
      </c>
    </row>
    <row r="113" spans="1:16" x14ac:dyDescent="0.2">
      <c r="A113" s="24">
        <v>3</v>
      </c>
      <c r="B113" s="24">
        <v>5</v>
      </c>
      <c r="C113" s="24">
        <v>3</v>
      </c>
      <c r="D113" s="28"/>
      <c r="E113" s="28"/>
      <c r="F113" s="28"/>
      <c r="G113" s="11"/>
      <c r="H113" s="28"/>
      <c r="I113" s="8"/>
      <c r="J113" s="30" t="s">
        <v>527</v>
      </c>
      <c r="O113" s="12" t="str">
        <f t="shared" si="4"/>
        <v>353</v>
      </c>
      <c r="P113" s="32" t="str">
        <f t="shared" si="5"/>
        <v>Transporte por Ferrocarril</v>
      </c>
    </row>
    <row r="114" spans="1:16" x14ac:dyDescent="0.2">
      <c r="A114" s="24">
        <v>3</v>
      </c>
      <c r="B114" s="24">
        <v>5</v>
      </c>
      <c r="C114" s="24">
        <v>4</v>
      </c>
      <c r="D114" s="28"/>
      <c r="E114" s="28"/>
      <c r="F114" s="28"/>
      <c r="G114" s="11"/>
      <c r="H114" s="28"/>
      <c r="I114" s="8"/>
      <c r="J114" s="30" t="s">
        <v>528</v>
      </c>
      <c r="O114" s="12" t="str">
        <f t="shared" si="4"/>
        <v>354</v>
      </c>
      <c r="P114" s="32" t="str">
        <f t="shared" si="5"/>
        <v>Transporte Aéreo</v>
      </c>
    </row>
    <row r="115" spans="1:16" x14ac:dyDescent="0.2">
      <c r="A115" s="24">
        <v>3</v>
      </c>
      <c r="B115" s="24">
        <v>5</v>
      </c>
      <c r="C115" s="24">
        <v>5</v>
      </c>
      <c r="D115" s="28"/>
      <c r="E115" s="28"/>
      <c r="F115" s="28"/>
      <c r="G115" s="11"/>
      <c r="H115" s="28"/>
      <c r="I115" s="8"/>
      <c r="J115" s="246" t="s">
        <v>529</v>
      </c>
      <c r="K115" s="246"/>
      <c r="L115" s="246"/>
      <c r="M115" s="246"/>
      <c r="N115" s="246"/>
      <c r="O115" s="12" t="str">
        <f t="shared" si="4"/>
        <v>355</v>
      </c>
      <c r="P115" s="32" t="str">
        <f t="shared" si="5"/>
        <v>Transporte de Oleoductosy Gasoductos y otros Sistemas de Transporte</v>
      </c>
    </row>
    <row r="116" spans="1:16" x14ac:dyDescent="0.2">
      <c r="A116" s="24">
        <v>3</v>
      </c>
      <c r="B116" s="24">
        <v>5</v>
      </c>
      <c r="C116" s="24">
        <v>6</v>
      </c>
      <c r="D116" s="28"/>
      <c r="E116" s="28"/>
      <c r="F116" s="28"/>
      <c r="G116" s="11"/>
      <c r="H116" s="28"/>
      <c r="I116" s="8"/>
      <c r="J116" s="12" t="s">
        <v>530</v>
      </c>
      <c r="O116" s="12" t="str">
        <f t="shared" si="4"/>
        <v>356</v>
      </c>
      <c r="P116" s="32" t="str">
        <f t="shared" si="5"/>
        <v xml:space="preserve">Otros relacionados con Transporte </v>
      </c>
    </row>
    <row r="117" spans="1:16" s="90" customFormat="1" x14ac:dyDescent="0.2">
      <c r="A117" s="86">
        <v>3</v>
      </c>
      <c r="B117" s="86">
        <v>6</v>
      </c>
      <c r="C117" s="86"/>
      <c r="D117" s="87"/>
      <c r="E117" s="87"/>
      <c r="F117" s="87"/>
      <c r="G117" s="88"/>
      <c r="H117" s="28"/>
      <c r="I117" s="89" t="s">
        <v>531</v>
      </c>
      <c r="O117" s="12" t="str">
        <f t="shared" si="4"/>
        <v>36</v>
      </c>
      <c r="P117" s="32" t="str">
        <f t="shared" si="5"/>
        <v>COMUNICACIONES</v>
      </c>
    </row>
    <row r="118" spans="1:16" x14ac:dyDescent="0.2">
      <c r="A118" s="24">
        <v>3</v>
      </c>
      <c r="B118" s="24">
        <v>6</v>
      </c>
      <c r="C118" s="24">
        <v>1</v>
      </c>
      <c r="D118" s="28"/>
      <c r="E118" s="28"/>
      <c r="F118" s="28"/>
      <c r="G118" s="11"/>
      <c r="H118" s="28"/>
      <c r="I118" s="8"/>
      <c r="J118" s="12" t="s">
        <v>532</v>
      </c>
      <c r="O118" s="12" t="str">
        <f t="shared" si="4"/>
        <v>361</v>
      </c>
      <c r="P118" s="32" t="str">
        <f t="shared" si="5"/>
        <v>Comunicaciones</v>
      </c>
    </row>
    <row r="119" spans="1:16" s="90" customFormat="1" x14ac:dyDescent="0.2">
      <c r="A119" s="86">
        <v>3</v>
      </c>
      <c r="B119" s="86">
        <v>7</v>
      </c>
      <c r="C119" s="86"/>
      <c r="D119" s="87"/>
      <c r="E119" s="87"/>
      <c r="F119" s="87"/>
      <c r="G119" s="88"/>
      <c r="H119" s="28"/>
      <c r="I119" s="89" t="s">
        <v>533</v>
      </c>
      <c r="O119" s="12" t="str">
        <f t="shared" si="4"/>
        <v>37</v>
      </c>
      <c r="P119" s="32" t="str">
        <f t="shared" si="5"/>
        <v>TURISMO</v>
      </c>
    </row>
    <row r="120" spans="1:16" x14ac:dyDescent="0.2">
      <c r="A120" s="24">
        <v>3</v>
      </c>
      <c r="B120" s="24">
        <v>7</v>
      </c>
      <c r="C120" s="24">
        <v>1</v>
      </c>
      <c r="D120" s="28"/>
      <c r="E120" s="28"/>
      <c r="F120" s="28"/>
      <c r="G120" s="11"/>
      <c r="H120" s="28"/>
      <c r="I120" s="8"/>
      <c r="J120" s="12" t="s">
        <v>534</v>
      </c>
      <c r="O120" s="12" t="str">
        <f t="shared" si="4"/>
        <v>371</v>
      </c>
      <c r="P120" s="32" t="str">
        <f t="shared" si="5"/>
        <v>Turismo</v>
      </c>
    </row>
    <row r="121" spans="1:16" x14ac:dyDescent="0.2">
      <c r="A121" s="24">
        <v>3</v>
      </c>
      <c r="B121" s="24">
        <v>7</v>
      </c>
      <c r="C121" s="24">
        <v>2</v>
      </c>
      <c r="D121" s="28"/>
      <c r="E121" s="28"/>
      <c r="F121" s="28"/>
      <c r="G121" s="11"/>
      <c r="H121" s="28"/>
      <c r="I121" s="8"/>
      <c r="J121" s="12" t="s">
        <v>535</v>
      </c>
      <c r="O121" s="12" t="str">
        <f t="shared" si="4"/>
        <v>372</v>
      </c>
      <c r="P121" s="32" t="str">
        <f t="shared" si="5"/>
        <v>Hoteles y Restaurantes</v>
      </c>
    </row>
    <row r="122" spans="1:16" s="90" customFormat="1" x14ac:dyDescent="0.2">
      <c r="A122" s="86">
        <v>3</v>
      </c>
      <c r="B122" s="86">
        <v>8</v>
      </c>
      <c r="C122" s="86"/>
      <c r="D122" s="87"/>
      <c r="E122" s="87"/>
      <c r="F122" s="87"/>
      <c r="G122" s="88"/>
      <c r="H122" s="28"/>
      <c r="I122" s="91" t="s">
        <v>536</v>
      </c>
      <c r="J122" s="91"/>
      <c r="K122" s="91"/>
      <c r="L122" s="91"/>
      <c r="M122" s="91"/>
      <c r="O122" s="12" t="str">
        <f t="shared" si="4"/>
        <v>38</v>
      </c>
      <c r="P122" s="32" t="str">
        <f t="shared" si="5"/>
        <v xml:space="preserve">CIENCIA, TECNOLOGÏA E INNOVACIÖN </v>
      </c>
    </row>
    <row r="123" spans="1:16" x14ac:dyDescent="0.2">
      <c r="A123" s="24">
        <v>3</v>
      </c>
      <c r="B123" s="24">
        <v>8</v>
      </c>
      <c r="C123" s="24">
        <v>1</v>
      </c>
      <c r="D123" s="28"/>
      <c r="E123" s="28"/>
      <c r="F123" s="28"/>
      <c r="G123" s="11"/>
      <c r="H123" s="28"/>
      <c r="I123" s="10"/>
      <c r="J123" s="10" t="s">
        <v>537</v>
      </c>
      <c r="K123" s="10"/>
      <c r="L123" s="10"/>
      <c r="M123" s="10"/>
      <c r="O123" s="12" t="str">
        <f t="shared" si="4"/>
        <v>381</v>
      </c>
      <c r="P123" s="32" t="str">
        <f t="shared" si="5"/>
        <v>Investigación Científica</v>
      </c>
    </row>
    <row r="124" spans="1:16" x14ac:dyDescent="0.2">
      <c r="A124" s="24">
        <v>3</v>
      </c>
      <c r="B124" s="24">
        <v>8</v>
      </c>
      <c r="C124" s="24">
        <v>2</v>
      </c>
      <c r="D124" s="28"/>
      <c r="E124" s="28"/>
      <c r="F124" s="28"/>
      <c r="G124" s="11"/>
      <c r="H124" s="28"/>
      <c r="I124" s="10"/>
      <c r="J124" s="10" t="s">
        <v>538</v>
      </c>
      <c r="K124" s="10"/>
      <c r="L124" s="10"/>
      <c r="M124" s="10"/>
      <c r="O124" s="12" t="str">
        <f t="shared" si="4"/>
        <v>382</v>
      </c>
      <c r="P124" s="32" t="str">
        <f t="shared" si="5"/>
        <v>Desarrollo Tecnólogico</v>
      </c>
    </row>
    <row r="125" spans="1:16" x14ac:dyDescent="0.2">
      <c r="A125" s="24">
        <v>3</v>
      </c>
      <c r="B125" s="24">
        <v>8</v>
      </c>
      <c r="C125" s="24">
        <v>3</v>
      </c>
      <c r="D125" s="28"/>
      <c r="E125" s="28"/>
      <c r="F125" s="28"/>
      <c r="G125" s="11"/>
      <c r="H125" s="28"/>
      <c r="I125" s="10"/>
      <c r="J125" s="10" t="s">
        <v>539</v>
      </c>
      <c r="K125" s="10"/>
      <c r="L125" s="10"/>
      <c r="M125" s="10"/>
      <c r="O125" s="12" t="str">
        <f t="shared" si="4"/>
        <v>383</v>
      </c>
      <c r="P125" s="32" t="str">
        <f t="shared" si="5"/>
        <v>Sesrvicios Científicos y Tecnólogicos</v>
      </c>
    </row>
    <row r="126" spans="1:16" x14ac:dyDescent="0.2">
      <c r="A126" s="24">
        <v>3</v>
      </c>
      <c r="B126" s="24">
        <v>8</v>
      </c>
      <c r="C126" s="24">
        <v>4</v>
      </c>
      <c r="D126" s="28"/>
      <c r="E126" s="28"/>
      <c r="F126" s="28"/>
      <c r="G126" s="11"/>
      <c r="H126" s="28"/>
      <c r="I126" s="10"/>
      <c r="J126" s="10" t="s">
        <v>540</v>
      </c>
      <c r="K126" s="10"/>
      <c r="L126" s="10"/>
      <c r="M126" s="10"/>
      <c r="O126" s="12" t="str">
        <f t="shared" si="4"/>
        <v>384</v>
      </c>
      <c r="P126" s="32" t="str">
        <f t="shared" si="5"/>
        <v>Innovación</v>
      </c>
    </row>
    <row r="127" spans="1:16" s="90" customFormat="1" x14ac:dyDescent="0.2">
      <c r="A127" s="86">
        <v>3</v>
      </c>
      <c r="B127" s="86">
        <v>9</v>
      </c>
      <c r="C127" s="86"/>
      <c r="D127" s="87"/>
      <c r="E127" s="87"/>
      <c r="F127" s="87"/>
      <c r="G127" s="88"/>
      <c r="H127" s="28"/>
      <c r="I127" s="89" t="s">
        <v>541</v>
      </c>
      <c r="O127" s="12" t="str">
        <f t="shared" si="4"/>
        <v>39</v>
      </c>
      <c r="P127" s="32" t="str">
        <f t="shared" si="5"/>
        <v>OTRAS INDUSTRIAS Y OTROS ASUNTOS ECONÓMICOS</v>
      </c>
    </row>
    <row r="128" spans="1:16" x14ac:dyDescent="0.2">
      <c r="A128" s="24">
        <v>3</v>
      </c>
      <c r="B128" s="24">
        <v>9</v>
      </c>
      <c r="C128" s="24">
        <v>1</v>
      </c>
      <c r="D128" s="28"/>
      <c r="E128" s="28"/>
      <c r="F128" s="28"/>
      <c r="G128" s="11"/>
      <c r="H128" s="28"/>
      <c r="I128" s="8"/>
      <c r="J128" s="12" t="s">
        <v>542</v>
      </c>
      <c r="O128" s="12" t="str">
        <f t="shared" si="4"/>
        <v>391</v>
      </c>
      <c r="P128" s="32" t="str">
        <f t="shared" si="5"/>
        <v>Comercio, Distribución, Almacenamiento y Depósito</v>
      </c>
    </row>
    <row r="129" spans="1:16" x14ac:dyDescent="0.2">
      <c r="A129" s="24">
        <v>3</v>
      </c>
      <c r="B129" s="24">
        <v>9</v>
      </c>
      <c r="C129" s="24">
        <v>2</v>
      </c>
      <c r="D129" s="28"/>
      <c r="E129" s="28"/>
      <c r="F129" s="28"/>
      <c r="G129" s="11"/>
      <c r="H129" s="28"/>
      <c r="I129" s="8"/>
      <c r="J129" s="12" t="s">
        <v>543</v>
      </c>
      <c r="O129" s="12" t="str">
        <f t="shared" si="4"/>
        <v>392</v>
      </c>
      <c r="P129" s="32" t="str">
        <f t="shared" si="5"/>
        <v>Otras Industrias</v>
      </c>
    </row>
    <row r="130" spans="1:16" x14ac:dyDescent="0.2">
      <c r="A130" s="24">
        <v>3</v>
      </c>
      <c r="B130" s="24">
        <v>9</v>
      </c>
      <c r="C130" s="24">
        <v>3</v>
      </c>
      <c r="D130" s="28"/>
      <c r="E130" s="28"/>
      <c r="F130" s="28"/>
      <c r="G130" s="11"/>
      <c r="H130" s="28"/>
      <c r="I130" s="8"/>
      <c r="J130" s="12" t="s">
        <v>544</v>
      </c>
      <c r="O130" s="12" t="str">
        <f t="shared" si="4"/>
        <v>393</v>
      </c>
      <c r="P130" s="32" t="str">
        <f t="shared" si="5"/>
        <v>Otros Asuntos Económicos</v>
      </c>
    </row>
    <row r="131" spans="1:16" s="85" customFormat="1" x14ac:dyDescent="0.2">
      <c r="A131" s="77">
        <v>4</v>
      </c>
      <c r="B131" s="77"/>
      <c r="C131" s="77"/>
      <c r="D131" s="83"/>
      <c r="E131" s="83"/>
      <c r="F131" s="83"/>
      <c r="G131" s="80" t="s">
        <v>545</v>
      </c>
      <c r="H131" s="25"/>
      <c r="I131" s="84"/>
      <c r="O131" s="12" t="str">
        <f t="shared" ref="O131:O145" si="6">CONCATENATE(A131,B131,C131)</f>
        <v>4</v>
      </c>
      <c r="P131" s="32" t="str">
        <f t="shared" ref="P131:P145" si="7">CONCATENATE(G131,I131,J131)</f>
        <v>OTRAS NO CLASIFICADAS EN FUNCIONES ANTERIORES</v>
      </c>
    </row>
    <row r="132" spans="1:16" s="90" customFormat="1" x14ac:dyDescent="0.2">
      <c r="A132" s="86">
        <v>4</v>
      </c>
      <c r="B132" s="86">
        <v>1</v>
      </c>
      <c r="C132" s="86"/>
      <c r="D132" s="87"/>
      <c r="E132" s="87"/>
      <c r="F132" s="87"/>
      <c r="G132" s="88"/>
      <c r="H132" s="28"/>
      <c r="I132" s="240" t="s">
        <v>546</v>
      </c>
      <c r="J132" s="240"/>
      <c r="K132" s="240"/>
      <c r="L132" s="240"/>
      <c r="M132" s="240"/>
      <c r="N132" s="240"/>
      <c r="O132" s="12" t="str">
        <f t="shared" si="6"/>
        <v>41</v>
      </c>
      <c r="P132" s="32" t="str">
        <f t="shared" si="7"/>
        <v>TRANSACCIONES DE LA DEUDA PÚBLICA / COSTO FINANCIERO DE LA DEUDA</v>
      </c>
    </row>
    <row r="133" spans="1:16" x14ac:dyDescent="0.2">
      <c r="A133" s="24">
        <v>4</v>
      </c>
      <c r="B133" s="24">
        <v>1</v>
      </c>
      <c r="C133" s="24">
        <v>1</v>
      </c>
      <c r="D133" s="28"/>
      <c r="E133" s="28"/>
      <c r="F133" s="28"/>
      <c r="G133" s="11"/>
      <c r="H133" s="28"/>
      <c r="I133" s="18"/>
      <c r="J133" s="10" t="s">
        <v>547</v>
      </c>
      <c r="K133" s="10"/>
      <c r="L133" s="10"/>
      <c r="M133" s="10"/>
      <c r="O133" s="12" t="str">
        <f t="shared" si="6"/>
        <v>411</v>
      </c>
      <c r="P133" s="32" t="str">
        <f t="shared" si="7"/>
        <v>Deuda Pública Interna</v>
      </c>
    </row>
    <row r="134" spans="1:16" x14ac:dyDescent="0.2">
      <c r="A134" s="24">
        <v>4</v>
      </c>
      <c r="B134" s="24">
        <v>1</v>
      </c>
      <c r="C134" s="24">
        <v>2</v>
      </c>
      <c r="D134" s="28"/>
      <c r="E134" s="28"/>
      <c r="F134" s="28"/>
      <c r="G134" s="11"/>
      <c r="H134" s="28"/>
      <c r="I134" s="18"/>
      <c r="J134" s="10" t="s">
        <v>548</v>
      </c>
      <c r="K134" s="18"/>
      <c r="L134" s="18"/>
      <c r="M134" s="18"/>
      <c r="O134" s="12" t="str">
        <f t="shared" si="6"/>
        <v>412</v>
      </c>
      <c r="P134" s="32" t="str">
        <f t="shared" si="7"/>
        <v>Deuda PúblicaExterna</v>
      </c>
    </row>
    <row r="135" spans="1:16" s="90" customFormat="1" x14ac:dyDescent="0.2">
      <c r="A135" s="86">
        <v>4</v>
      </c>
      <c r="B135" s="86">
        <v>2</v>
      </c>
      <c r="C135" s="86"/>
      <c r="D135" s="87"/>
      <c r="E135" s="87"/>
      <c r="F135" s="87"/>
      <c r="G135" s="88"/>
      <c r="H135" s="28"/>
      <c r="I135" s="240" t="s">
        <v>549</v>
      </c>
      <c r="J135" s="240"/>
      <c r="K135" s="240"/>
      <c r="L135" s="240"/>
      <c r="M135" s="240"/>
      <c r="N135" s="240"/>
      <c r="O135" s="12" t="str">
        <f t="shared" si="6"/>
        <v>42</v>
      </c>
      <c r="P135" s="32" t="str">
        <f t="shared" si="7"/>
        <v>TRANSFERENCIAS, PARTICIPACIONES Y APORTACIONES ENTRE DIFERENTES NIVELES Y ÓRDENES DE GOBIERNO</v>
      </c>
    </row>
    <row r="136" spans="1:16" x14ac:dyDescent="0.2">
      <c r="A136" s="24">
        <v>4</v>
      </c>
      <c r="B136" s="24">
        <v>2</v>
      </c>
      <c r="C136" s="24">
        <v>1</v>
      </c>
      <c r="D136" s="28"/>
      <c r="E136" s="28"/>
      <c r="F136" s="28"/>
      <c r="G136" s="11"/>
      <c r="H136" s="28"/>
      <c r="I136" s="18"/>
      <c r="J136" s="10" t="s">
        <v>550</v>
      </c>
      <c r="K136" s="10"/>
      <c r="L136" s="10"/>
      <c r="M136" s="10"/>
      <c r="O136" s="12" t="str">
        <f t="shared" si="6"/>
        <v>421</v>
      </c>
      <c r="P136" s="32" t="str">
        <f t="shared" si="7"/>
        <v>Transferencias entre Diferentes Niveles Ordenes de Gobierno</v>
      </c>
    </row>
    <row r="137" spans="1:16" x14ac:dyDescent="0.2">
      <c r="A137" s="24">
        <v>4</v>
      </c>
      <c r="B137" s="24">
        <v>2</v>
      </c>
      <c r="C137" s="24">
        <v>2</v>
      </c>
      <c r="D137" s="28"/>
      <c r="E137" s="28"/>
      <c r="F137" s="28"/>
      <c r="G137" s="11"/>
      <c r="H137" s="28"/>
      <c r="I137" s="18"/>
      <c r="J137" s="10" t="s">
        <v>551</v>
      </c>
      <c r="K137" s="18"/>
      <c r="L137" s="18"/>
      <c r="M137" s="18"/>
      <c r="O137" s="12" t="str">
        <f t="shared" si="6"/>
        <v>422</v>
      </c>
      <c r="P137" s="32" t="str">
        <f t="shared" si="7"/>
        <v>Participaciones entre Diferentes Niveles Ordenes de Gobierno</v>
      </c>
    </row>
    <row r="138" spans="1:16" x14ac:dyDescent="0.2">
      <c r="A138" s="24">
        <v>4</v>
      </c>
      <c r="B138" s="24">
        <v>2</v>
      </c>
      <c r="C138" s="24">
        <v>3</v>
      </c>
      <c r="D138" s="28"/>
      <c r="E138" s="28"/>
      <c r="F138" s="28"/>
      <c r="G138" s="11"/>
      <c r="H138" s="28"/>
      <c r="I138" s="18"/>
      <c r="J138" s="10" t="s">
        <v>552</v>
      </c>
      <c r="K138" s="18"/>
      <c r="L138" s="18"/>
      <c r="M138" s="18"/>
      <c r="O138" s="12" t="str">
        <f t="shared" si="6"/>
        <v>423</v>
      </c>
      <c r="P138" s="32" t="str">
        <f t="shared" si="7"/>
        <v>Aportaciones entre Diferentes Niveles Ordenes de Gobierno</v>
      </c>
    </row>
    <row r="139" spans="1:16" s="90" customFormat="1" x14ac:dyDescent="0.2">
      <c r="A139" s="86">
        <v>4</v>
      </c>
      <c r="B139" s="86">
        <v>3</v>
      </c>
      <c r="C139" s="86"/>
      <c r="D139" s="87"/>
      <c r="E139" s="87"/>
      <c r="F139" s="87"/>
      <c r="G139" s="88"/>
      <c r="H139" s="28"/>
      <c r="I139" s="89" t="s">
        <v>553</v>
      </c>
      <c r="O139" s="12" t="str">
        <f t="shared" si="6"/>
        <v>43</v>
      </c>
      <c r="P139" s="32" t="str">
        <f t="shared" si="7"/>
        <v>SANEAMIENTO DEL SISTEMA FINANCIERO</v>
      </c>
    </row>
    <row r="140" spans="1:16" x14ac:dyDescent="0.2">
      <c r="A140" s="24">
        <v>4</v>
      </c>
      <c r="B140" s="24">
        <v>3</v>
      </c>
      <c r="C140" s="24">
        <v>1</v>
      </c>
      <c r="D140" s="28"/>
      <c r="E140" s="28"/>
      <c r="F140" s="28"/>
      <c r="G140" s="11"/>
      <c r="H140" s="28"/>
      <c r="I140" s="8"/>
      <c r="J140" s="12" t="s">
        <v>554</v>
      </c>
      <c r="O140" s="12" t="str">
        <f t="shared" si="6"/>
        <v>431</v>
      </c>
      <c r="P140" s="32" t="str">
        <f t="shared" si="7"/>
        <v>Saneamiento del Sistema Financiero</v>
      </c>
    </row>
    <row r="141" spans="1:16" x14ac:dyDescent="0.2">
      <c r="A141" s="24">
        <v>4</v>
      </c>
      <c r="B141" s="24">
        <v>3</v>
      </c>
      <c r="C141" s="24">
        <v>2</v>
      </c>
      <c r="D141" s="28"/>
      <c r="E141" s="28"/>
      <c r="F141" s="28"/>
      <c r="G141" s="11"/>
      <c r="H141" s="28"/>
      <c r="I141" s="8"/>
      <c r="J141" s="12" t="s">
        <v>555</v>
      </c>
      <c r="O141" s="12" t="str">
        <f t="shared" si="6"/>
        <v>432</v>
      </c>
      <c r="P141" s="32" t="str">
        <f t="shared" si="7"/>
        <v>Apoyos IPAB</v>
      </c>
    </row>
    <row r="142" spans="1:16" x14ac:dyDescent="0.2">
      <c r="A142" s="24">
        <v>4</v>
      </c>
      <c r="B142" s="24">
        <v>3</v>
      </c>
      <c r="C142" s="24">
        <v>3</v>
      </c>
      <c r="D142" s="28"/>
      <c r="E142" s="28"/>
      <c r="F142" s="28"/>
      <c r="G142" s="11"/>
      <c r="H142" s="28"/>
      <c r="I142" s="8"/>
      <c r="J142" s="12" t="s">
        <v>556</v>
      </c>
      <c r="O142" s="12" t="str">
        <f t="shared" si="6"/>
        <v>433</v>
      </c>
      <c r="P142" s="32" t="str">
        <f t="shared" si="7"/>
        <v>Banca de Desarrollo</v>
      </c>
    </row>
    <row r="143" spans="1:16" x14ac:dyDescent="0.2">
      <c r="A143" s="24">
        <v>4</v>
      </c>
      <c r="B143" s="24">
        <v>3</v>
      </c>
      <c r="C143" s="24">
        <v>4</v>
      </c>
      <c r="D143" s="28"/>
      <c r="E143" s="28"/>
      <c r="F143" s="28"/>
      <c r="G143" s="11"/>
      <c r="H143" s="28"/>
      <c r="I143" s="8"/>
      <c r="J143" s="241" t="s">
        <v>557</v>
      </c>
      <c r="K143" s="241"/>
      <c r="L143" s="241"/>
      <c r="M143" s="241"/>
      <c r="N143" s="241"/>
      <c r="O143" s="12" t="str">
        <f t="shared" si="6"/>
        <v>434</v>
      </c>
      <c r="P143" s="32" t="str">
        <f t="shared" si="7"/>
        <v>Apoyo a los Programas de Reestructura en Unikdades de Inversión (UDIS)</v>
      </c>
    </row>
    <row r="144" spans="1:16" s="90" customFormat="1" x14ac:dyDescent="0.2">
      <c r="A144" s="86">
        <v>4</v>
      </c>
      <c r="B144" s="86">
        <v>4</v>
      </c>
      <c r="C144" s="86"/>
      <c r="D144" s="87"/>
      <c r="E144" s="87"/>
      <c r="F144" s="87"/>
      <c r="G144" s="88"/>
      <c r="H144" s="28"/>
      <c r="I144" s="89" t="s">
        <v>0</v>
      </c>
      <c r="O144" s="12" t="str">
        <f t="shared" si="6"/>
        <v>44</v>
      </c>
      <c r="P144" s="32" t="str">
        <f t="shared" si="7"/>
        <v>ADEUDOS DE EJERCICIOS FISCALES ANTERIORES</v>
      </c>
    </row>
    <row r="145" spans="1:16" x14ac:dyDescent="0.2">
      <c r="A145" s="24">
        <v>4</v>
      </c>
      <c r="B145" s="24">
        <v>4</v>
      </c>
      <c r="C145" s="14">
        <v>1</v>
      </c>
      <c r="D145" s="29"/>
      <c r="E145" s="29"/>
      <c r="F145" s="29"/>
      <c r="G145" s="29"/>
      <c r="H145" s="29"/>
      <c r="I145" s="11"/>
      <c r="J145" s="12" t="s">
        <v>558</v>
      </c>
      <c r="O145" s="12" t="str">
        <f t="shared" si="6"/>
        <v>441</v>
      </c>
      <c r="P145" s="32" t="str">
        <f t="shared" si="7"/>
        <v>Adeudos de Ejercicios Fiscales Anterior</v>
      </c>
    </row>
  </sheetData>
  <autoFilter ref="A2:N145"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7">
    <mergeCell ref="I135:N135"/>
    <mergeCell ref="J143:N143"/>
    <mergeCell ref="A1:C1"/>
    <mergeCell ref="G2:N2"/>
    <mergeCell ref="I89:N89"/>
    <mergeCell ref="J115:N115"/>
    <mergeCell ref="I132:N132"/>
  </mergeCells>
  <printOptions horizontalCentered="1"/>
  <pageMargins left="0.51181102362204722" right="0.51181102362204722" top="0.55118110236220474" bottom="0.15748031496062992" header="0.31496062992125984" footer="0.31496062992125984"/>
  <pageSetup scale="85" orientation="portrait" verticalDpi="300" r:id="rId1"/>
  <rowBreaks count="3" manualBreakCount="3">
    <brk id="47" max="13" man="1"/>
    <brk id="96" max="13" man="1"/>
    <brk id="141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15"/>
  <sheetViews>
    <sheetView zoomScalePageLayoutView="150" workbookViewId="0">
      <selection activeCell="A4" sqref="A4"/>
    </sheetView>
  </sheetViews>
  <sheetFormatPr baseColWidth="10" defaultRowHeight="12" x14ac:dyDescent="0.2"/>
  <cols>
    <col min="1" max="1" width="4.7109375" style="12" customWidth="1"/>
    <col min="2" max="6" width="11.42578125" style="12"/>
    <col min="7" max="7" width="26.7109375" style="12" customWidth="1"/>
    <col min="8" max="16384" width="11.42578125" style="12"/>
  </cols>
  <sheetData>
    <row r="1" spans="1:7" x14ac:dyDescent="0.2">
      <c r="A1" s="49" t="s">
        <v>1330</v>
      </c>
      <c r="B1" s="49" t="s">
        <v>1087</v>
      </c>
      <c r="C1" s="11"/>
      <c r="D1" s="11"/>
      <c r="E1" s="11"/>
      <c r="F1" s="11"/>
      <c r="G1" s="33"/>
    </row>
    <row r="2" spans="1:7" x14ac:dyDescent="0.2">
      <c r="A2" s="34">
        <v>1</v>
      </c>
      <c r="B2" s="11" t="s">
        <v>559</v>
      </c>
      <c r="C2" s="11"/>
      <c r="D2" s="11"/>
      <c r="E2" s="11"/>
      <c r="F2" s="11"/>
      <c r="G2" s="33"/>
    </row>
    <row r="3" spans="1:7" x14ac:dyDescent="0.2">
      <c r="A3" s="34">
        <v>2</v>
      </c>
      <c r="B3" s="11" t="s">
        <v>560</v>
      </c>
      <c r="C3" s="11"/>
      <c r="D3" s="11"/>
      <c r="E3" s="11"/>
      <c r="F3" s="11"/>
      <c r="G3" s="33"/>
    </row>
    <row r="4" spans="1:7" s="11" customFormat="1" x14ac:dyDescent="0.2">
      <c r="A4" s="15">
        <v>3</v>
      </c>
      <c r="B4" s="11" t="s">
        <v>561</v>
      </c>
    </row>
    <row r="6" spans="1:7" x14ac:dyDescent="0.2">
      <c r="A6" s="12" t="s">
        <v>562</v>
      </c>
    </row>
    <row r="8" spans="1:7" x14ac:dyDescent="0.2">
      <c r="A8" s="35" t="s">
        <v>563</v>
      </c>
    </row>
    <row r="9" spans="1:7" ht="39.950000000000003" customHeight="1" x14ac:dyDescent="0.2">
      <c r="A9" s="241" t="s">
        <v>564</v>
      </c>
      <c r="B9" s="241"/>
      <c r="C9" s="241"/>
      <c r="D9" s="241"/>
      <c r="E9" s="241"/>
      <c r="F9" s="241"/>
      <c r="G9" s="241"/>
    </row>
    <row r="10" spans="1:7" ht="17.25" customHeight="1" x14ac:dyDescent="0.2">
      <c r="B10" s="37"/>
      <c r="C10" s="37"/>
      <c r="D10" s="37"/>
      <c r="E10" s="37"/>
      <c r="F10" s="37"/>
      <c r="G10" s="37"/>
    </row>
    <row r="11" spans="1:7" x14ac:dyDescent="0.2">
      <c r="A11" s="35" t="s">
        <v>565</v>
      </c>
    </row>
    <row r="12" spans="1:7" ht="41.1" customHeight="1" x14ac:dyDescent="0.2">
      <c r="A12" s="241" t="s">
        <v>566</v>
      </c>
      <c r="B12" s="241"/>
      <c r="C12" s="241"/>
      <c r="D12" s="241"/>
      <c r="E12" s="241"/>
      <c r="F12" s="241"/>
      <c r="G12" s="241"/>
    </row>
    <row r="13" spans="1:7" ht="17.25" customHeight="1" x14ac:dyDescent="0.2">
      <c r="B13" s="37"/>
      <c r="C13" s="37"/>
      <c r="D13" s="37"/>
      <c r="E13" s="37"/>
      <c r="F13" s="37"/>
      <c r="G13" s="37"/>
    </row>
    <row r="14" spans="1:7" x14ac:dyDescent="0.2">
      <c r="A14" s="35" t="s">
        <v>567</v>
      </c>
    </row>
    <row r="15" spans="1:7" ht="27" customHeight="1" x14ac:dyDescent="0.2">
      <c r="A15" s="241" t="s">
        <v>568</v>
      </c>
      <c r="B15" s="241"/>
      <c r="C15" s="241"/>
      <c r="D15" s="241"/>
      <c r="E15" s="241"/>
      <c r="F15" s="241"/>
      <c r="G15" s="241"/>
    </row>
  </sheetData>
  <mergeCells count="3">
    <mergeCell ref="A9:G9"/>
    <mergeCell ref="A12:G12"/>
    <mergeCell ref="A15:G15"/>
  </mergeCells>
  <pageMargins left="0.75" right="0.75" top="1" bottom="1" header="0.5" footer="0.5"/>
  <pageSetup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14"/>
  <sheetViews>
    <sheetView workbookViewId="0">
      <selection activeCell="D8" sqref="D8"/>
    </sheetView>
  </sheetViews>
  <sheetFormatPr baseColWidth="10" defaultRowHeight="12" x14ac:dyDescent="0.2"/>
  <cols>
    <col min="1" max="1" width="10.85546875" style="130" bestFit="1" customWidth="1"/>
    <col min="2" max="2" width="24.5703125" style="130" bestFit="1" customWidth="1"/>
    <col min="3" max="3" width="2" style="130" customWidth="1"/>
    <col min="4" max="4" width="103.85546875" style="130" customWidth="1"/>
    <col min="5" max="16384" width="11.42578125" style="130"/>
  </cols>
  <sheetData>
    <row r="1" spans="1:5" x14ac:dyDescent="0.2">
      <c r="A1" s="144" t="s">
        <v>1059</v>
      </c>
      <c r="B1" s="144" t="s">
        <v>1060</v>
      </c>
      <c r="C1" s="145"/>
      <c r="D1" s="146" t="s">
        <v>1798</v>
      </c>
    </row>
    <row r="2" spans="1:5" ht="57" customHeight="1" x14ac:dyDescent="0.2">
      <c r="A2" s="156">
        <v>1</v>
      </c>
      <c r="B2" s="156" t="s">
        <v>1949</v>
      </c>
      <c r="C2" s="156"/>
      <c r="D2" s="156" t="s">
        <v>1950</v>
      </c>
      <c r="E2" s="156"/>
    </row>
    <row r="3" spans="1:5" ht="30.75" customHeight="1" x14ac:dyDescent="0.2">
      <c r="A3" s="156">
        <v>2</v>
      </c>
      <c r="B3" s="156" t="s">
        <v>1951</v>
      </c>
      <c r="C3" s="156"/>
      <c r="D3" s="156" t="s">
        <v>1952</v>
      </c>
      <c r="E3" s="156"/>
    </row>
    <row r="4" spans="1:5" ht="30.75" customHeight="1" x14ac:dyDescent="0.2">
      <c r="A4" s="156">
        <v>3</v>
      </c>
      <c r="B4" s="156" t="s">
        <v>2033</v>
      </c>
      <c r="C4" s="156"/>
      <c r="D4" s="156" t="s">
        <v>1953</v>
      </c>
      <c r="E4" s="156"/>
    </row>
    <row r="5" spans="1:5" ht="47.25" customHeight="1" x14ac:dyDescent="0.2">
      <c r="A5" s="156">
        <v>4</v>
      </c>
      <c r="B5" s="156" t="s">
        <v>2034</v>
      </c>
      <c r="C5" s="156"/>
      <c r="D5" s="156" t="s">
        <v>1954</v>
      </c>
      <c r="E5" s="156"/>
    </row>
    <row r="6" spans="1:5" ht="30.75" customHeight="1" x14ac:dyDescent="0.2">
      <c r="A6" s="147"/>
      <c r="B6" s="147"/>
      <c r="D6" s="151"/>
    </row>
    <row r="7" spans="1:5" ht="31.5" customHeight="1" x14ac:dyDescent="0.2">
      <c r="A7" s="147"/>
      <c r="B7" s="147"/>
      <c r="D7" s="151"/>
    </row>
    <row r="8" spans="1:5" ht="15" x14ac:dyDescent="0.2">
      <c r="A8" s="147"/>
      <c r="B8" s="147"/>
      <c r="D8" s="151"/>
    </row>
    <row r="13" spans="1:5" x14ac:dyDescent="0.2">
      <c r="D13" s="148"/>
    </row>
    <row r="14" spans="1:5" x14ac:dyDescent="0.2">
      <c r="D14" s="152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R1256"/>
  <sheetViews>
    <sheetView zoomScaleSheetLayoutView="100" workbookViewId="0">
      <pane ySplit="1" topLeftCell="A623" activePane="bottomLeft" state="frozen"/>
      <selection pane="bottomLeft" activeCell="J640" sqref="J640"/>
    </sheetView>
  </sheetViews>
  <sheetFormatPr baseColWidth="10" defaultRowHeight="12" x14ac:dyDescent="0.2"/>
  <cols>
    <col min="1" max="4" width="4.42578125" style="120" customWidth="1"/>
    <col min="5" max="5" width="2.7109375" style="120" customWidth="1"/>
    <col min="6" max="9" width="3.28515625" style="121" customWidth="1"/>
    <col min="10" max="10" width="68.5703125" style="121" customWidth="1"/>
    <col min="11" max="11" width="11.7109375" style="120" customWidth="1"/>
    <col min="12" max="12" width="47.5703125" style="119" customWidth="1"/>
    <col min="13" max="13" width="13.7109375" style="120" bestFit="1" customWidth="1"/>
    <col min="14" max="14" width="88.28515625" style="119" customWidth="1"/>
    <col min="15" max="15" width="11.42578125" style="120"/>
    <col min="16" max="17" width="11.42578125" style="119"/>
    <col min="18" max="18" width="0" style="119" hidden="1" customWidth="1"/>
    <col min="19" max="16384" width="11.42578125" style="119"/>
  </cols>
  <sheetData>
    <row r="1" spans="1:18" s="110" customFormat="1" x14ac:dyDescent="0.2">
      <c r="A1" s="108" t="s">
        <v>1331</v>
      </c>
      <c r="B1" s="108" t="s">
        <v>1332</v>
      </c>
      <c r="C1" s="108" t="s">
        <v>4</v>
      </c>
      <c r="D1" s="108" t="s">
        <v>5</v>
      </c>
      <c r="E1" s="108"/>
      <c r="F1" s="109" t="s">
        <v>1333</v>
      </c>
      <c r="G1" s="109"/>
      <c r="H1" s="109"/>
      <c r="I1" s="109"/>
      <c r="J1" s="109"/>
      <c r="K1" s="108" t="s">
        <v>1278</v>
      </c>
      <c r="L1" s="108" t="s">
        <v>569</v>
      </c>
      <c r="M1" s="108" t="s">
        <v>1334</v>
      </c>
      <c r="N1" s="108" t="s">
        <v>1056</v>
      </c>
      <c r="O1" s="108" t="s">
        <v>5</v>
      </c>
      <c r="P1" s="108" t="s">
        <v>1327</v>
      </c>
      <c r="Q1" s="108" t="s">
        <v>1328</v>
      </c>
      <c r="R1" s="110" t="s">
        <v>1329</v>
      </c>
    </row>
    <row r="2" spans="1:18" s="113" customFormat="1" x14ac:dyDescent="0.2">
      <c r="A2" s="111">
        <v>1</v>
      </c>
      <c r="B2" s="111"/>
      <c r="C2" s="111"/>
      <c r="D2" s="111"/>
      <c r="E2" s="111"/>
      <c r="F2" s="112" t="s">
        <v>418</v>
      </c>
      <c r="G2" s="112"/>
      <c r="H2" s="112"/>
      <c r="I2" s="112"/>
      <c r="J2" s="112"/>
      <c r="K2" s="111" t="str">
        <f>CONCATENATE(A2,TEXT(B2,"0"),TEXT(C2,"0"),TEXT(D2,"00"))</f>
        <v>10000</v>
      </c>
      <c r="L2" s="113" t="str">
        <f>CONCATENATE(F2,G2,H2,I2)</f>
        <v>SERVICIOS PERSONALES</v>
      </c>
      <c r="M2" s="111" t="str">
        <f>IF(MOD(INT(K2),10) = 0, VLOOKUP(K2,'COG CONAC'!$A$2:$B$427,1,FALSE),"DESAGREGADA")</f>
        <v>10000</v>
      </c>
      <c r="N2" s="113" t="str">
        <f>IF(MOD(INT(K2),10) = 0, VLOOKUP(K2,'COG CONAC'!$A$2:$B$427,2,FALSE),"DESAGREGADA")</f>
        <v>SERVICIOS PERSONALES</v>
      </c>
      <c r="O2" s="111" t="str">
        <f>CONCATENATE(A2,TEXT(B2,"0"),TEXT(C2,"0"))</f>
        <v>100</v>
      </c>
      <c r="P2" s="113" t="str">
        <f>IF(MOD(O2,10)&gt;0,IF(INT(TEXT(D2,"00"))=0,IF(COUNTIF($O$2:O388,O2)&gt;1,"No Utilizar","Utilizar"),"Utilizar"),"No Utilizar")</f>
        <v>No Utilizar</v>
      </c>
      <c r="Q2" s="113">
        <f>COUNTIF('Presupuesto 2015'!$AF$10:AF684,K2)</f>
        <v>0</v>
      </c>
      <c r="R2" s="114" t="s">
        <v>1329</v>
      </c>
    </row>
    <row r="3" spans="1:18" s="118" customFormat="1" x14ac:dyDescent="0.2">
      <c r="A3" s="117">
        <v>1</v>
      </c>
      <c r="B3" s="117">
        <v>1</v>
      </c>
      <c r="C3" s="117"/>
      <c r="D3" s="117"/>
      <c r="E3" s="115"/>
      <c r="F3" s="116"/>
      <c r="G3" s="116" t="s">
        <v>578</v>
      </c>
      <c r="H3" s="116"/>
      <c r="I3" s="116"/>
      <c r="J3" s="116"/>
      <c r="K3" s="117" t="str">
        <f t="shared" ref="K3:K66" si="0">CONCATENATE(A3,TEXT(B3,"0"),TEXT(C3,"0"),TEXT(D3,"00"))</f>
        <v>11000</v>
      </c>
      <c r="L3" s="118" t="str">
        <f t="shared" ref="L3:L64" si="1">CONCATENATE(F3,G3,H3,I3)</f>
        <v>REMUNERACIONES AL PERSONAL DE CARACTER PERMANENTE</v>
      </c>
      <c r="M3" s="117" t="str">
        <f>IF(MOD(INT(K3),10) = 0, VLOOKUP(K3,'COG CONAC'!$A$2:$B$427,1,FALSE),"DESAGREGADA")</f>
        <v>11000</v>
      </c>
      <c r="N3" s="118" t="str">
        <f>IF(MOD(INT(K3),10) = 0, VLOOKUP(K3,'COG CONAC'!$A$2:$B$427,2,FALSE),"DESAGREGADA")</f>
        <v>REMUNERACIONES AL PERSONAL DE CARACTER PERMANENTE</v>
      </c>
      <c r="O3" s="117" t="str">
        <f t="shared" ref="O3:O66" si="2">CONCATENATE(A3,TEXT(B3,"0"),TEXT(C3,"0"))</f>
        <v>110</v>
      </c>
      <c r="P3" s="118" t="str">
        <f>IF(MOD(O3,10)&gt;0,IF(INT(TEXT(D3,"00"))=0,IF(COUNTIF($O$2:O389,O3)&gt;1,"No Utilizar","Utilizar"),"Utilizar"),"No Utilizar")</f>
        <v>No Utilizar</v>
      </c>
      <c r="Q3" s="118">
        <f>COUNTIF('Presupuesto 2015'!$AF$10:AF685,K3)</f>
        <v>0</v>
      </c>
      <c r="R3" s="119" t="s">
        <v>1329</v>
      </c>
    </row>
    <row r="4" spans="1:18" x14ac:dyDescent="0.2">
      <c r="A4" s="120">
        <v>1</v>
      </c>
      <c r="B4" s="120">
        <v>1</v>
      </c>
      <c r="C4" s="120">
        <v>1</v>
      </c>
      <c r="H4" s="121" t="s">
        <v>417</v>
      </c>
      <c r="K4" s="120" t="str">
        <f t="shared" si="0"/>
        <v>11100</v>
      </c>
      <c r="L4" s="119" t="str">
        <f t="shared" si="1"/>
        <v>Dietas</v>
      </c>
      <c r="M4" s="120" t="str">
        <f>IF(MOD(INT(K4),10) = 0, VLOOKUP(K4,'COG CONAC'!$A$2:$B$427,1,FALSE),"DESAGREGADA")</f>
        <v>11100</v>
      </c>
      <c r="N4" s="119" t="str">
        <f>IF(MOD(INT(K4),10) = 0, VLOOKUP(K4,'COG CONAC'!$A$2:$B$427,2,FALSE),"DESAGREGADA")</f>
        <v>Dietas</v>
      </c>
      <c r="O4" s="120" t="str">
        <f t="shared" si="2"/>
        <v>111</v>
      </c>
      <c r="P4" s="119" t="str">
        <f>IF(MOD(O4,10)&gt;0,IF(INT(TEXT(D4,"00"))=0,IF(COUNTIF($O$2:O390,O4)&gt;1,"No Utilizar","Utilizar"),"Utilizar"),"No Utilizar")</f>
        <v>Utilizar</v>
      </c>
      <c r="Q4" s="119">
        <f>COUNTIF('Presupuesto 2015'!$AF$10:AF686,K4)</f>
        <v>0</v>
      </c>
      <c r="R4" s="119" t="s">
        <v>1329</v>
      </c>
    </row>
    <row r="5" spans="1:18" x14ac:dyDescent="0.2">
      <c r="A5" s="120">
        <v>1</v>
      </c>
      <c r="B5" s="120">
        <v>1</v>
      </c>
      <c r="C5" s="120">
        <v>2</v>
      </c>
      <c r="H5" s="121" t="s">
        <v>416</v>
      </c>
      <c r="K5" s="120" t="str">
        <f t="shared" si="0"/>
        <v>11200</v>
      </c>
      <c r="L5" s="119" t="str">
        <f t="shared" si="1"/>
        <v>Haberes</v>
      </c>
      <c r="M5" s="120" t="str">
        <f>IF(MOD(INT(K5),10) = 0, VLOOKUP(K5,'COG CONAC'!$A$2:$B$427,1,FALSE),"DESAGREGADA")</f>
        <v>11200</v>
      </c>
      <c r="N5" s="119" t="str">
        <f>IF(MOD(INT(K5),10) = 0, VLOOKUP(K5,'COG CONAC'!$A$2:$B$427,2,FALSE),"DESAGREGADA")</f>
        <v>Haberes</v>
      </c>
      <c r="O5" s="120" t="str">
        <f t="shared" si="2"/>
        <v>112</v>
      </c>
      <c r="P5" s="119" t="str">
        <f>IF(MOD(O5,10)&gt;0,IF(INT(TEXT(D5,"00"))=0,IF(COUNTIF($O$2:O391,O5)&gt;1,"No Utilizar","Utilizar"),"Utilizar"),"No Utilizar")</f>
        <v>Utilizar</v>
      </c>
      <c r="Q5" s="119">
        <f>COUNTIF('Presupuesto 2015'!$AF$10:AF687,K5)</f>
        <v>0</v>
      </c>
      <c r="R5" s="119" t="s">
        <v>1329</v>
      </c>
    </row>
    <row r="6" spans="1:18" x14ac:dyDescent="0.2">
      <c r="A6" s="120">
        <v>1</v>
      </c>
      <c r="B6" s="120">
        <v>1</v>
      </c>
      <c r="C6" s="120">
        <v>3</v>
      </c>
      <c r="H6" s="121" t="s">
        <v>415</v>
      </c>
      <c r="K6" s="120" t="str">
        <f t="shared" si="0"/>
        <v>11300</v>
      </c>
      <c r="L6" s="119" t="str">
        <f t="shared" si="1"/>
        <v>Sueldos base al personal permanente</v>
      </c>
      <c r="M6" s="120" t="str">
        <f>IF(MOD(INT(K6),10) = 0, VLOOKUP(K6,'COG CONAC'!$A$2:$B$427,1,FALSE),"DESAGREGADA")</f>
        <v>11300</v>
      </c>
      <c r="N6" s="119" t="str">
        <f>IF(MOD(INT(K6),10) = 0, VLOOKUP(K6,'COG CONAC'!$A$2:$B$427,2,FALSE),"DESAGREGADA")</f>
        <v>Sueldos base al personal permanente</v>
      </c>
      <c r="O6" s="120" t="str">
        <f t="shared" si="2"/>
        <v>113</v>
      </c>
      <c r="P6" s="119" t="str">
        <f>IF(MOD(O6,10)&gt;0,IF(INT(TEXT(D6,"00"))=0,IF(COUNTIF($O$2:O392,O6)&gt;1,"No Utilizar","Utilizar"),"Utilizar"),"No Utilizar")</f>
        <v>No Utilizar</v>
      </c>
      <c r="Q6" s="119">
        <f>COUNTIF('Presupuesto 2015'!$AF$10:AF688,K6)</f>
        <v>0</v>
      </c>
      <c r="R6" s="119" t="s">
        <v>1329</v>
      </c>
    </row>
    <row r="7" spans="1:18" x14ac:dyDescent="0.2">
      <c r="A7" s="120">
        <v>1</v>
      </c>
      <c r="B7" s="120">
        <v>1</v>
      </c>
      <c r="C7" s="120">
        <v>3</v>
      </c>
      <c r="D7" s="120">
        <v>1</v>
      </c>
      <c r="I7" s="121" t="s">
        <v>1093</v>
      </c>
      <c r="K7" s="120" t="str">
        <f t="shared" si="0"/>
        <v>11301</v>
      </c>
      <c r="L7" s="119" t="str">
        <f t="shared" si="1"/>
        <v>Sueldo tabular al personal permanente</v>
      </c>
      <c r="M7" s="120" t="str">
        <f>IF(MOD(INT(K7),10) = 0, VLOOKUP(K7,'COG CONAC'!$A$2:$B$427,1,FALSE),"DESAGREGADA")</f>
        <v>DESAGREGADA</v>
      </c>
      <c r="N7" s="119" t="str">
        <f>IF(MOD(INT(K7),10) = 0, VLOOKUP(K7,'COG CONAC'!$A$2:$B$427,2,FALSE),"DESAGREGADA")</f>
        <v>DESAGREGADA</v>
      </c>
      <c r="O7" s="120" t="str">
        <f t="shared" si="2"/>
        <v>113</v>
      </c>
      <c r="P7" s="119" t="str">
        <f>IF(MOD(O7,10)&gt;0,IF(INT(TEXT(D7,"00"))=0,IF(COUNTIF($O$2:O393,O7)&gt;1,"No Utilizar","Utilizar"),"Utilizar"),"No Utilizar")</f>
        <v>Utilizar</v>
      </c>
      <c r="Q7" s="119">
        <f>COUNTIF('Presupuesto 2015'!$AF$10:AF689,K7)</f>
        <v>1</v>
      </c>
      <c r="R7" s="119" t="s">
        <v>1329</v>
      </c>
    </row>
    <row r="8" spans="1:18" x14ac:dyDescent="0.2">
      <c r="A8" s="120">
        <v>1</v>
      </c>
      <c r="B8" s="120">
        <v>1</v>
      </c>
      <c r="C8" s="120">
        <v>3</v>
      </c>
      <c r="D8" s="120">
        <v>2</v>
      </c>
      <c r="I8" s="121" t="s">
        <v>1094</v>
      </c>
      <c r="K8" s="120" t="str">
        <f t="shared" si="0"/>
        <v>11302</v>
      </c>
      <c r="L8" s="119" t="str">
        <f t="shared" si="1"/>
        <v>Sueldo Tabular al Personal de Magisterio</v>
      </c>
      <c r="M8" s="120" t="str">
        <f>IF(MOD(INT(K8),10) = 0, VLOOKUP(K8,'COG CONAC'!$A$2:$B$427,1,FALSE),"DESAGREGADA")</f>
        <v>DESAGREGADA</v>
      </c>
      <c r="N8" s="119" t="str">
        <f>IF(MOD(INT(K8),10) = 0, VLOOKUP(K8,'COG CONAC'!$A$2:$B$427,2,FALSE),"DESAGREGADA")</f>
        <v>DESAGREGADA</v>
      </c>
      <c r="O8" s="120" t="str">
        <f t="shared" si="2"/>
        <v>113</v>
      </c>
      <c r="P8" s="119" t="str">
        <f>IF(MOD(O8,10)&gt;0,IF(INT(TEXT(D8,"00"))=0,IF(COUNTIF($O$2:O394,O8)&gt;1,"No Utilizar","Utilizar"),"Utilizar"),"No Utilizar")</f>
        <v>Utilizar</v>
      </c>
      <c r="Q8" s="119">
        <f>COUNTIF('Presupuesto 2015'!$AF$10:AF690,K8)</f>
        <v>0</v>
      </c>
      <c r="R8" s="119" t="s">
        <v>1329</v>
      </c>
    </row>
    <row r="9" spans="1:18" x14ac:dyDescent="0.2">
      <c r="A9" s="120">
        <v>1</v>
      </c>
      <c r="B9" s="120">
        <v>1</v>
      </c>
      <c r="C9" s="120">
        <v>3</v>
      </c>
      <c r="D9" s="120">
        <v>3</v>
      </c>
      <c r="I9" s="121" t="s">
        <v>1365</v>
      </c>
      <c r="K9" s="120" t="str">
        <f t="shared" si="0"/>
        <v>11303</v>
      </c>
      <c r="L9" s="119" t="str">
        <f t="shared" si="1"/>
        <v>Sueldo Funcionarios</v>
      </c>
      <c r="M9" s="120" t="str">
        <f>IF(MOD(INT(K9),10) = 0, VLOOKUP(K9,'COG CONAC'!$A$2:$B$427,1,FALSE),"DESAGREGADA")</f>
        <v>DESAGREGADA</v>
      </c>
      <c r="N9" s="119" t="str">
        <f>IF(MOD(INT(K9),10) = 0, VLOOKUP(K9,'COG CONAC'!$A$2:$B$427,2,FALSE),"DESAGREGADA")</f>
        <v>DESAGREGADA</v>
      </c>
      <c r="O9" s="120" t="str">
        <f t="shared" si="2"/>
        <v>113</v>
      </c>
      <c r="P9" s="119" t="str">
        <f>IF(MOD(O9,10)&gt;0,IF(INT(TEXT(D9,"00"))=0,IF(COUNTIF($O$2:O395,O9)&gt;1,"No Utilizar","Utilizar"),"Utilizar"),"No Utilizar")</f>
        <v>Utilizar</v>
      </c>
      <c r="Q9" s="119">
        <f>COUNTIF('Presupuesto 2015'!$AF$10:AF691,K9)</f>
        <v>0</v>
      </c>
      <c r="R9" s="119" t="s">
        <v>1329</v>
      </c>
    </row>
    <row r="10" spans="1:18" x14ac:dyDescent="0.2">
      <c r="A10" s="120">
        <v>1</v>
      </c>
      <c r="B10" s="120">
        <v>1</v>
      </c>
      <c r="C10" s="120">
        <v>3</v>
      </c>
      <c r="D10" s="120">
        <v>4</v>
      </c>
      <c r="I10" s="121" t="s">
        <v>1366</v>
      </c>
      <c r="K10" s="120" t="str">
        <f t="shared" si="0"/>
        <v>11304</v>
      </c>
      <c r="L10" s="119" t="str">
        <f t="shared" si="1"/>
        <v>Sueldo Contrato y Manual</v>
      </c>
      <c r="M10" s="120" t="str">
        <f>IF(MOD(INT(K10),10) = 0, VLOOKUP(K10,'COG CONAC'!$A$2:$B$427,1,FALSE),"DESAGREGADA")</f>
        <v>DESAGREGADA</v>
      </c>
      <c r="N10" s="119" t="str">
        <f>IF(MOD(INT(K10),10) = 0, VLOOKUP(K10,'COG CONAC'!$A$2:$B$427,2,FALSE),"DESAGREGADA")</f>
        <v>DESAGREGADA</v>
      </c>
      <c r="O10" s="120" t="str">
        <f t="shared" si="2"/>
        <v>113</v>
      </c>
      <c r="P10" s="119" t="str">
        <f>IF(MOD(O10,10)&gt;0,IF(INT(TEXT(D10,"00"))=0,IF(COUNTIF($O$2:O396,O10)&gt;1,"No Utilizar","Utilizar"),"Utilizar"),"No Utilizar")</f>
        <v>Utilizar</v>
      </c>
      <c r="Q10" s="119">
        <f>COUNTIF('Presupuesto 2015'!$AF$10:AF692,K10)</f>
        <v>0</v>
      </c>
      <c r="R10" s="119" t="s">
        <v>1329</v>
      </c>
    </row>
    <row r="11" spans="1:18" x14ac:dyDescent="0.2">
      <c r="A11" s="120">
        <v>1</v>
      </c>
      <c r="B11" s="120">
        <v>1</v>
      </c>
      <c r="C11" s="120">
        <v>3</v>
      </c>
      <c r="D11" s="120">
        <v>5</v>
      </c>
      <c r="E11" s="129"/>
      <c r="I11" s="121" t="s">
        <v>1803</v>
      </c>
      <c r="K11" s="120" t="str">
        <f t="shared" si="0"/>
        <v>11305</v>
      </c>
      <c r="L11" s="119" t="str">
        <f t="shared" si="1"/>
        <v>Días de ajuste al calendario</v>
      </c>
      <c r="M11" s="120" t="str">
        <f>IF(MOD(INT(K11),10) = 0, VLOOKUP(K11,'COG CONAC'!$A$2:$B$427,1,FALSE),"DESAGREGADA")</f>
        <v>DESAGREGADA</v>
      </c>
      <c r="N11" s="119" t="str">
        <f>IF(MOD(INT(K11),10) = 0, VLOOKUP(K11,'COG CONAC'!$A$2:$B$427,2,FALSE),"DESAGREGADA")</f>
        <v>DESAGREGADA</v>
      </c>
      <c r="O11" s="120" t="str">
        <f t="shared" si="2"/>
        <v>113</v>
      </c>
      <c r="P11" s="119" t="str">
        <f>IF(MOD(O11,10)&gt;0,IF(INT(TEXT(D11,"00"))=0,IF(COUNTIF($O$2:O397,O11)&gt;1,"No Utilizar","Utilizar"),"Utilizar"),"No Utilizar")</f>
        <v>Utilizar</v>
      </c>
      <c r="Q11" s="119">
        <f>COUNTIF('Presupuesto 2015'!$AF$10:AF693,K11)</f>
        <v>0</v>
      </c>
      <c r="R11" s="119" t="s">
        <v>1329</v>
      </c>
    </row>
    <row r="12" spans="1:18" x14ac:dyDescent="0.2">
      <c r="A12" s="120">
        <v>1</v>
      </c>
      <c r="B12" s="120">
        <v>1</v>
      </c>
      <c r="C12" s="120">
        <v>4</v>
      </c>
      <c r="H12" s="121" t="s">
        <v>414</v>
      </c>
      <c r="K12" s="120" t="str">
        <f t="shared" si="0"/>
        <v>11400</v>
      </c>
      <c r="L12" s="119" t="str">
        <f t="shared" si="1"/>
        <v>Remuneraciones por adscripción laboral en el extranjero</v>
      </c>
      <c r="M12" s="120" t="str">
        <f>IF(MOD(INT(K12),10) = 0, VLOOKUP(K12,'COG CONAC'!$A$2:$B$427,1,FALSE),"DESAGREGADA")</f>
        <v>11400</v>
      </c>
      <c r="N12" s="119" t="str">
        <f>IF(MOD(INT(K12),10) = 0, VLOOKUP(K12,'COG CONAC'!$A$2:$B$427,2,FALSE),"DESAGREGADA")</f>
        <v>Remuneraciones por adscripción laboral en el extranjero</v>
      </c>
      <c r="O12" s="120" t="str">
        <f t="shared" si="2"/>
        <v>114</v>
      </c>
      <c r="P12" s="119" t="str">
        <f>IF(MOD(O12,10)&gt;0,IF(INT(TEXT(D12,"00"))=0,IF(COUNTIF($O$2:O398,O12)&gt;1,"No Utilizar","Utilizar"),"Utilizar"),"No Utilizar")</f>
        <v>No Utilizar</v>
      </c>
      <c r="Q12" s="119">
        <f>COUNTIF('Presupuesto 2015'!$AF$10:AF694,K12)</f>
        <v>0</v>
      </c>
      <c r="R12" s="119" t="s">
        <v>1329</v>
      </c>
    </row>
    <row r="13" spans="1:18" x14ac:dyDescent="0.2">
      <c r="A13" s="120">
        <v>1</v>
      </c>
      <c r="B13" s="120">
        <v>1</v>
      </c>
      <c r="C13" s="120">
        <v>4</v>
      </c>
      <c r="D13" s="120">
        <v>1</v>
      </c>
      <c r="I13" s="121" t="s">
        <v>1095</v>
      </c>
      <c r="K13" s="120" t="str">
        <f t="shared" si="0"/>
        <v>11401</v>
      </c>
      <c r="L13" s="119" t="str">
        <f t="shared" si="1"/>
        <v>Asignaciones por Radicación en el Extranjero</v>
      </c>
      <c r="M13" s="120" t="str">
        <f>IF(MOD(INT(K13),10) = 0, VLOOKUP(K13,'COG CONAC'!$A$2:$B$427,1,FALSE),"DESAGREGADA")</f>
        <v>DESAGREGADA</v>
      </c>
      <c r="N13" s="119" t="str">
        <f>IF(MOD(INT(K13),10) = 0, VLOOKUP(K13,'COG CONAC'!$A$2:$B$427,2,FALSE),"DESAGREGADA")</f>
        <v>DESAGREGADA</v>
      </c>
      <c r="O13" s="120" t="str">
        <f t="shared" si="2"/>
        <v>114</v>
      </c>
      <c r="P13" s="119" t="str">
        <f>IF(MOD(O13,10)&gt;0,IF(INT(TEXT(D13,"00"))=0,IF(COUNTIF($O$2:O399,O13)&gt;1,"No Utilizar","Utilizar"),"Utilizar"),"No Utilizar")</f>
        <v>Utilizar</v>
      </c>
      <c r="Q13" s="119">
        <f>COUNTIF('Presupuesto 2015'!$AF$10:AF695,K13)</f>
        <v>0</v>
      </c>
      <c r="R13" s="119" t="s">
        <v>1329</v>
      </c>
    </row>
    <row r="14" spans="1:18" s="118" customFormat="1" x14ac:dyDescent="0.2">
      <c r="A14" s="117">
        <v>1</v>
      </c>
      <c r="B14" s="117">
        <v>2</v>
      </c>
      <c r="C14" s="117"/>
      <c r="D14" s="117"/>
      <c r="E14" s="117"/>
      <c r="F14" s="116"/>
      <c r="G14" s="116" t="s">
        <v>585</v>
      </c>
      <c r="H14" s="116"/>
      <c r="I14" s="116"/>
      <c r="J14" s="116"/>
      <c r="K14" s="117" t="str">
        <f t="shared" si="0"/>
        <v>12000</v>
      </c>
      <c r="L14" s="118" t="str">
        <f t="shared" si="1"/>
        <v>REMUNERACIONES AL PERSONAL DE CARACTER TRANSITORIO</v>
      </c>
      <c r="M14" s="117" t="str">
        <f>IF(MOD(INT(K14),10) = 0, VLOOKUP(K14,'COG CONAC'!$A$2:$B$427,1,FALSE),"DESAGREGADA")</f>
        <v>12000</v>
      </c>
      <c r="N14" s="118" t="str">
        <f>IF(MOD(INT(K14),10) = 0, VLOOKUP(K14,'COG CONAC'!$A$2:$B$427,2,FALSE),"DESAGREGADA")</f>
        <v>REMUNERACIONES AL PERSONAL DE CARACTER TRANSITORIO</v>
      </c>
      <c r="O14" s="117" t="str">
        <f t="shared" si="2"/>
        <v>120</v>
      </c>
      <c r="P14" s="118" t="str">
        <f>IF(MOD(O14,10)&gt;0,IF(INT(TEXT(D14,"00"))=0,IF(COUNTIF($O$2:O401,O14)&gt;1,"No Utilizar","Utilizar"),"Utilizar"),"No Utilizar")</f>
        <v>No Utilizar</v>
      </c>
      <c r="Q14" s="118">
        <f>COUNTIF('Presupuesto 2015'!$AF$10:AF697,K14)</f>
        <v>0</v>
      </c>
      <c r="R14" s="119" t="s">
        <v>1329</v>
      </c>
    </row>
    <row r="15" spans="1:18" x14ac:dyDescent="0.2">
      <c r="A15" s="120">
        <v>1</v>
      </c>
      <c r="B15" s="120">
        <v>2</v>
      </c>
      <c r="C15" s="120">
        <v>1</v>
      </c>
      <c r="H15" s="121" t="s">
        <v>413</v>
      </c>
      <c r="K15" s="120" t="str">
        <f t="shared" si="0"/>
        <v>12100</v>
      </c>
      <c r="L15" s="119" t="str">
        <f t="shared" si="1"/>
        <v>Honorarios asimilables a salarios</v>
      </c>
      <c r="M15" s="120" t="str">
        <f>IF(MOD(INT(K15),10) = 0, VLOOKUP(K15,'COG CONAC'!$A$2:$B$427,1,FALSE),"DESAGREGADA")</f>
        <v>12100</v>
      </c>
      <c r="N15" s="119" t="str">
        <f>IF(MOD(INT(K15),10) = 0, VLOOKUP(K15,'COG CONAC'!$A$2:$B$427,2,FALSE),"DESAGREGADA")</f>
        <v>Honorarios asimilables a salarios</v>
      </c>
      <c r="O15" s="120" t="str">
        <f t="shared" si="2"/>
        <v>121</v>
      </c>
      <c r="P15" s="119" t="str">
        <f>IF(MOD(O15,10)&gt;0,IF(INT(TEXT(D15,"00"))=0,IF(COUNTIF($O$2:O402,O15)&gt;1,"No Utilizar","Utilizar"),"Utilizar"),"No Utilizar")</f>
        <v>No Utilizar</v>
      </c>
      <c r="Q15" s="119">
        <f>COUNTIF('Presupuesto 2015'!$AF$10:AF698,K15)</f>
        <v>0</v>
      </c>
      <c r="R15" s="119" t="s">
        <v>1329</v>
      </c>
    </row>
    <row r="16" spans="1:18" x14ac:dyDescent="0.2">
      <c r="A16" s="120">
        <v>1</v>
      </c>
      <c r="B16" s="120">
        <v>2</v>
      </c>
      <c r="C16" s="120">
        <v>1</v>
      </c>
      <c r="D16" s="120">
        <v>1</v>
      </c>
      <c r="I16" s="121" t="s">
        <v>413</v>
      </c>
      <c r="K16" s="120" t="str">
        <f t="shared" si="0"/>
        <v>12101</v>
      </c>
      <c r="L16" s="119" t="str">
        <f t="shared" si="1"/>
        <v>Honorarios asimilables a salarios</v>
      </c>
      <c r="M16" s="120" t="str">
        <f>IF(MOD(INT(K16),10) = 0, VLOOKUP(K16,'COG CONAC'!$A$2:$B$427,1,FALSE),"DESAGREGADA")</f>
        <v>DESAGREGADA</v>
      </c>
      <c r="N16" s="119" t="str">
        <f>IF(MOD(INT(K16),10) = 0, VLOOKUP(K16,'COG CONAC'!$A$2:$B$427,2,FALSE),"DESAGREGADA")</f>
        <v>DESAGREGADA</v>
      </c>
      <c r="O16" s="120" t="str">
        <f t="shared" si="2"/>
        <v>121</v>
      </c>
      <c r="P16" s="119" t="str">
        <f>IF(MOD(O16,10)&gt;0,IF(INT(TEXT(D16,"00"))=0,IF(COUNTIF($O$2:O403,O16)&gt;1,"No Utilizar","Utilizar"),"Utilizar"),"No Utilizar")</f>
        <v>Utilizar</v>
      </c>
      <c r="Q16" s="119">
        <f>COUNTIF('Presupuesto 2015'!$AF$10:AF699,K16)</f>
        <v>1</v>
      </c>
      <c r="R16" s="119" t="s">
        <v>1329</v>
      </c>
    </row>
    <row r="17" spans="1:18" x14ac:dyDescent="0.2">
      <c r="A17" s="120">
        <v>1</v>
      </c>
      <c r="B17" s="120">
        <v>2</v>
      </c>
      <c r="C17" s="120">
        <v>1</v>
      </c>
      <c r="D17" s="120">
        <v>2</v>
      </c>
      <c r="I17" s="121" t="s">
        <v>1367</v>
      </c>
      <c r="K17" s="120" t="str">
        <f t="shared" si="0"/>
        <v>12102</v>
      </c>
      <c r="L17" s="119" t="str">
        <f t="shared" si="1"/>
        <v>Honorarios por servicios profesionales</v>
      </c>
      <c r="M17" s="120" t="str">
        <f>IF(MOD(INT(K17),10) = 0, VLOOKUP(K17,'COG CONAC'!$A$2:$B$427,1,FALSE),"DESAGREGADA")</f>
        <v>DESAGREGADA</v>
      </c>
      <c r="N17" s="119" t="str">
        <f>IF(MOD(INT(K17),10) = 0, VLOOKUP(K17,'COG CONAC'!$A$2:$B$427,2,FALSE),"DESAGREGADA")</f>
        <v>DESAGREGADA</v>
      </c>
      <c r="O17" s="120" t="str">
        <f t="shared" si="2"/>
        <v>121</v>
      </c>
      <c r="P17" s="119" t="str">
        <f>IF(MOD(O17,10)&gt;0,IF(INT(TEXT(D17,"00"))=0,IF(COUNTIF($O$2:O404,O17)&gt;1,"No Utilizar","Utilizar"),"Utilizar"),"No Utilizar")</f>
        <v>Utilizar</v>
      </c>
      <c r="Q17" s="119">
        <f>COUNTIF('Presupuesto 2015'!$AF$10:AF700,K17)</f>
        <v>0</v>
      </c>
    </row>
    <row r="18" spans="1:18" x14ac:dyDescent="0.2">
      <c r="A18" s="120">
        <v>1</v>
      </c>
      <c r="B18" s="120">
        <v>2</v>
      </c>
      <c r="C18" s="120">
        <v>2</v>
      </c>
      <c r="H18" s="121" t="s">
        <v>412</v>
      </c>
      <c r="K18" s="120" t="str">
        <f t="shared" si="0"/>
        <v>12200</v>
      </c>
      <c r="L18" s="119" t="str">
        <f t="shared" si="1"/>
        <v>Sueldos base al personal eventual</v>
      </c>
      <c r="M18" s="120" t="str">
        <f>IF(MOD(INT(K18),10) = 0, VLOOKUP(K18,'COG CONAC'!$A$2:$B$427,1,FALSE),"DESAGREGADA")</f>
        <v>12200</v>
      </c>
      <c r="N18" s="119" t="str">
        <f>IF(MOD(INT(K18),10) = 0, VLOOKUP(K18,'COG CONAC'!$A$2:$B$427,2,FALSE),"DESAGREGADA")</f>
        <v>Sueldos base al personal eventual</v>
      </c>
      <c r="O18" s="120" t="str">
        <f t="shared" si="2"/>
        <v>122</v>
      </c>
      <c r="P18" s="119" t="str">
        <f>IF(MOD(O18,10)&gt;0,IF(INT(TEXT(D18,"00"))=0,IF(COUNTIF($O$2:O405,O18)&gt;1,"No Utilizar","Utilizar"),"Utilizar"),"No Utilizar")</f>
        <v>No Utilizar</v>
      </c>
      <c r="Q18" s="119">
        <f>COUNTIF('Presupuesto 2015'!$AF$10:AF701,K18)</f>
        <v>0</v>
      </c>
    </row>
    <row r="19" spans="1:18" x14ac:dyDescent="0.2">
      <c r="A19" s="120">
        <v>1</v>
      </c>
      <c r="B19" s="120">
        <v>2</v>
      </c>
      <c r="C19" s="120">
        <v>2</v>
      </c>
      <c r="D19" s="120">
        <v>1</v>
      </c>
      <c r="I19" s="121" t="s">
        <v>1096</v>
      </c>
      <c r="K19" s="120" t="str">
        <f t="shared" si="0"/>
        <v>12201</v>
      </c>
      <c r="L19" s="119" t="str">
        <f t="shared" si="1"/>
        <v>Sueldos al Personal Eventual</v>
      </c>
      <c r="M19" s="120" t="str">
        <f>IF(MOD(INT(K19),10) = 0, VLOOKUP(K19,'COG CONAC'!$A$2:$B$427,1,FALSE),"DESAGREGADA")</f>
        <v>DESAGREGADA</v>
      </c>
      <c r="N19" s="119" t="str">
        <f>IF(MOD(INT(K19),10) = 0, VLOOKUP(K19,'COG CONAC'!$A$2:$B$427,2,FALSE),"DESAGREGADA")</f>
        <v>DESAGREGADA</v>
      </c>
      <c r="O19" s="120" t="str">
        <f t="shared" si="2"/>
        <v>122</v>
      </c>
      <c r="P19" s="119" t="str">
        <f>IF(MOD(O19,10)&gt;0,IF(INT(TEXT(D19,"00"))=0,IF(COUNTIF($O$2:O406,O19)&gt;1,"No Utilizar","Utilizar"),"Utilizar"),"No Utilizar")</f>
        <v>Utilizar</v>
      </c>
      <c r="Q19" s="119">
        <f>COUNTIF('Presupuesto 2015'!$AF$10:AF702,K19)</f>
        <v>1</v>
      </c>
      <c r="R19" s="119" t="s">
        <v>1329</v>
      </c>
    </row>
    <row r="20" spans="1:18" x14ac:dyDescent="0.2">
      <c r="A20" s="120">
        <v>1</v>
      </c>
      <c r="B20" s="120">
        <v>2</v>
      </c>
      <c r="C20" s="120">
        <v>2</v>
      </c>
      <c r="D20" s="120">
        <v>2</v>
      </c>
      <c r="E20" s="129"/>
      <c r="I20" s="121" t="s">
        <v>1097</v>
      </c>
      <c r="K20" s="120" t="str">
        <f t="shared" si="0"/>
        <v>12202</v>
      </c>
      <c r="L20" s="119" t="str">
        <f t="shared" si="1"/>
        <v>Sueldos al Personal Interino</v>
      </c>
      <c r="M20" s="120" t="str">
        <f>IF(MOD(INT(K20),10) = 0, VLOOKUP(K20,'COG CONAC'!$A$2:$B$427,1,FALSE),"DESAGREGADA")</f>
        <v>DESAGREGADA</v>
      </c>
      <c r="N20" s="119" t="str">
        <f>IF(MOD(INT(K20),10) = 0, VLOOKUP(K20,'COG CONAC'!$A$2:$B$427,2,FALSE),"DESAGREGADA")</f>
        <v>DESAGREGADA</v>
      </c>
      <c r="O20" s="120" t="str">
        <f t="shared" si="2"/>
        <v>122</v>
      </c>
      <c r="P20" s="119" t="str">
        <f>IF(MOD(O20,10)&gt;0,IF(INT(TEXT(D20,"00"))=0,IF(COUNTIF($O$2:O407,O20)&gt;1,"No Utilizar","Utilizar"),"Utilizar"),"No Utilizar")</f>
        <v>Utilizar</v>
      </c>
      <c r="Q20" s="119">
        <f>COUNTIF('Presupuesto 2015'!$AF$10:AF703,K20)</f>
        <v>0</v>
      </c>
      <c r="R20" s="119" t="s">
        <v>1329</v>
      </c>
    </row>
    <row r="21" spans="1:18" x14ac:dyDescent="0.2">
      <c r="A21" s="120">
        <v>1</v>
      </c>
      <c r="B21" s="120">
        <v>2</v>
      </c>
      <c r="C21" s="120">
        <v>2</v>
      </c>
      <c r="D21" s="120">
        <v>3</v>
      </c>
      <c r="I21" s="121" t="s">
        <v>1098</v>
      </c>
      <c r="K21" s="120" t="str">
        <f t="shared" si="0"/>
        <v>12203</v>
      </c>
      <c r="L21" s="119" t="str">
        <f t="shared" si="1"/>
        <v>Sueldos al Personal Interino de Magisterio</v>
      </c>
      <c r="M21" s="120" t="str">
        <f>IF(MOD(INT(K21),10) = 0, VLOOKUP(K21,'COG CONAC'!$A$2:$B$427,1,FALSE),"DESAGREGADA")</f>
        <v>DESAGREGADA</v>
      </c>
      <c r="N21" s="119" t="str">
        <f>IF(MOD(INT(K21),10) = 0, VLOOKUP(K21,'COG CONAC'!$A$2:$B$427,2,FALSE),"DESAGREGADA")</f>
        <v>DESAGREGADA</v>
      </c>
      <c r="O21" s="120" t="str">
        <f t="shared" si="2"/>
        <v>122</v>
      </c>
      <c r="P21" s="119" t="str">
        <f>IF(MOD(O21,10)&gt;0,IF(INT(TEXT(D21,"00"))=0,IF(COUNTIF($O$2:O408,O21)&gt;1,"No Utilizar","Utilizar"),"Utilizar"),"No Utilizar")</f>
        <v>Utilizar</v>
      </c>
      <c r="Q21" s="119">
        <f>COUNTIF('Presupuesto 2015'!$AF$10:AF704,K21)</f>
        <v>0</v>
      </c>
      <c r="R21" s="119" t="s">
        <v>1329</v>
      </c>
    </row>
    <row r="22" spans="1:18" x14ac:dyDescent="0.2">
      <c r="A22" s="120">
        <v>1</v>
      </c>
      <c r="B22" s="120">
        <v>2</v>
      </c>
      <c r="C22" s="120">
        <v>2</v>
      </c>
      <c r="D22" s="120">
        <v>5</v>
      </c>
      <c r="I22" s="121" t="s">
        <v>1368</v>
      </c>
      <c r="K22" s="120" t="str">
        <f t="shared" si="0"/>
        <v>12205</v>
      </c>
      <c r="L22" s="119" t="str">
        <f t="shared" si="1"/>
        <v>Honorarios y Comisiones</v>
      </c>
      <c r="M22" s="120" t="str">
        <f>IF(MOD(INT(K22),10) = 0, VLOOKUP(K22,'COG CONAC'!$A$2:$B$427,1,FALSE),"DESAGREGADA")</f>
        <v>DESAGREGADA</v>
      </c>
      <c r="N22" s="119" t="str">
        <f>IF(MOD(INT(K22),10) = 0, VLOOKUP(K22,'COG CONAC'!$A$2:$B$427,2,FALSE),"DESAGREGADA")</f>
        <v>DESAGREGADA</v>
      </c>
      <c r="O22" s="120" t="str">
        <f t="shared" si="2"/>
        <v>122</v>
      </c>
      <c r="P22" s="119" t="str">
        <f>IF(MOD(O22,10)&gt;0,IF(INT(TEXT(D22,"00"))=0,IF(COUNTIF($O$2:O409,O22)&gt;1,"No Utilizar","Utilizar"),"Utilizar"),"No Utilizar")</f>
        <v>Utilizar</v>
      </c>
      <c r="Q22" s="119">
        <f>COUNTIF('Presupuesto 2015'!$AF$10:AF705,K22)</f>
        <v>0</v>
      </c>
      <c r="R22" s="119" t="s">
        <v>1329</v>
      </c>
    </row>
    <row r="23" spans="1:18" x14ac:dyDescent="0.2">
      <c r="A23" s="120">
        <v>1</v>
      </c>
      <c r="B23" s="120">
        <v>2</v>
      </c>
      <c r="C23" s="120">
        <v>3</v>
      </c>
      <c r="H23" s="121" t="s">
        <v>411</v>
      </c>
      <c r="K23" s="120" t="str">
        <f t="shared" si="0"/>
        <v>12300</v>
      </c>
      <c r="L23" s="119" t="str">
        <f t="shared" si="1"/>
        <v>Retribuciones por servicios de carácter social</v>
      </c>
      <c r="M23" s="120" t="str">
        <f>IF(MOD(INT(K23),10) = 0, VLOOKUP(K23,'COG CONAC'!$A$2:$B$427,1,FALSE),"DESAGREGADA")</f>
        <v>12300</v>
      </c>
      <c r="N23" s="119" t="str">
        <f>IF(MOD(INT(K23),10) = 0, VLOOKUP(K23,'COG CONAC'!$A$2:$B$427,2,FALSE),"DESAGREGADA")</f>
        <v>Retribuciones por servicios de carácter social</v>
      </c>
      <c r="O23" s="120" t="str">
        <f t="shared" si="2"/>
        <v>123</v>
      </c>
      <c r="P23" s="119" t="str">
        <f>IF(MOD(O23,10)&gt;0,IF(INT(TEXT(D23,"00"))=0,IF(COUNTIF($O$2:O410,O23)&gt;1,"No Utilizar","Utilizar"),"Utilizar"),"No Utilizar")</f>
        <v>No Utilizar</v>
      </c>
      <c r="Q23" s="119">
        <f>COUNTIF('Presupuesto 2015'!$AF$10:AF706,K23)</f>
        <v>0</v>
      </c>
      <c r="R23" s="119" t="s">
        <v>1329</v>
      </c>
    </row>
    <row r="24" spans="1:18" x14ac:dyDescent="0.2">
      <c r="A24" s="120">
        <v>1</v>
      </c>
      <c r="B24" s="120">
        <v>2</v>
      </c>
      <c r="C24" s="120">
        <v>3</v>
      </c>
      <c r="D24" s="120">
        <v>1</v>
      </c>
      <c r="I24" s="121" t="s">
        <v>1369</v>
      </c>
      <c r="K24" s="120" t="str">
        <f t="shared" si="0"/>
        <v>12301</v>
      </c>
      <c r="L24" s="119" t="str">
        <f t="shared" si="1"/>
        <v>Retribuciones por Servicios de Carácter Social a Practicantes y  residentes médicos</v>
      </c>
      <c r="M24" s="120" t="str">
        <f>IF(MOD(INT(K24),10) = 0, VLOOKUP(K24,'COG CONAC'!$A$2:$B$427,1,FALSE),"DESAGREGADA")</f>
        <v>DESAGREGADA</v>
      </c>
      <c r="N24" s="119" t="str">
        <f>IF(MOD(INT(K24),10) = 0, VLOOKUP(K24,'COG CONAC'!$A$2:$B$427,2,FALSE),"DESAGREGADA")</f>
        <v>DESAGREGADA</v>
      </c>
      <c r="O24" s="120" t="str">
        <f t="shared" si="2"/>
        <v>123</v>
      </c>
      <c r="P24" s="119" t="str">
        <f>IF(MOD(O24,10)&gt;0,IF(INT(TEXT(D24,"00"))=0,IF(COUNTIF($O$2:O411,O24)&gt;1,"No Utilizar","Utilizar"),"Utilizar"),"No Utilizar")</f>
        <v>Utilizar</v>
      </c>
      <c r="Q24" s="119">
        <f>COUNTIF('Presupuesto 2015'!$AF$10:AF707,K24)</f>
        <v>1</v>
      </c>
      <c r="R24" s="119" t="s">
        <v>1329</v>
      </c>
    </row>
    <row r="25" spans="1:18" x14ac:dyDescent="0.2">
      <c r="A25" s="120">
        <v>1</v>
      </c>
      <c r="B25" s="120">
        <v>2</v>
      </c>
      <c r="C25" s="120">
        <v>4</v>
      </c>
      <c r="H25" s="121" t="s">
        <v>410</v>
      </c>
      <c r="K25" s="120" t="str">
        <f t="shared" si="0"/>
        <v>12400</v>
      </c>
      <c r="L25" s="119" t="str">
        <f t="shared" si="1"/>
        <v>Retribución a los representantes de los trabajadores y de los patrones en la Junta de Conciliación y Arbitraje</v>
      </c>
      <c r="M25" s="120" t="str">
        <f>IF(MOD(INT(K25),10) = 0, VLOOKUP(K25,'COG CONAC'!$A$2:$B$427,1,FALSE),"DESAGREGADA")</f>
        <v>12400</v>
      </c>
      <c r="N25" s="119" t="str">
        <f>IF(MOD(INT(K25),10) = 0, VLOOKUP(K25,'COG CONAC'!$A$2:$B$427,2,FALSE),"DESAGREGADA")</f>
        <v>Retribución a los representantes de los trabajadores y de los patrones en la Junta de Conciliación y Arbitraje</v>
      </c>
      <c r="O25" s="120" t="str">
        <f t="shared" si="2"/>
        <v>124</v>
      </c>
      <c r="P25" s="119" t="str">
        <f>IF(MOD(O25,10)&gt;0,IF(INT(TEXT(D25,"00"))=0,IF(COUNTIF($O$2:O412,O25)&gt;1,"No Utilizar","Utilizar"),"Utilizar"),"No Utilizar")</f>
        <v>Utilizar</v>
      </c>
      <c r="Q25" s="119">
        <f>COUNTIF('Presupuesto 2015'!$AF$10:AF708,K25)</f>
        <v>0</v>
      </c>
      <c r="R25" s="119" t="s">
        <v>1329</v>
      </c>
    </row>
    <row r="26" spans="1:18" s="118" customFormat="1" x14ac:dyDescent="0.2">
      <c r="A26" s="117">
        <v>1</v>
      </c>
      <c r="B26" s="117">
        <v>3</v>
      </c>
      <c r="C26" s="117"/>
      <c r="D26" s="117"/>
      <c r="E26" s="117"/>
      <c r="F26" s="116"/>
      <c r="G26" s="116" t="s">
        <v>591</v>
      </c>
      <c r="H26" s="116"/>
      <c r="I26" s="116"/>
      <c r="J26" s="116"/>
      <c r="K26" s="117" t="str">
        <f t="shared" si="0"/>
        <v>13000</v>
      </c>
      <c r="L26" s="118" t="str">
        <f t="shared" si="1"/>
        <v xml:space="preserve"> REMUNERACIONES ADICIONALES Y ESPECIALES</v>
      </c>
      <c r="M26" s="117" t="str">
        <f>IF(MOD(INT(K26),10) = 0, VLOOKUP(K26,'COG CONAC'!$A$2:$B$427,1,FALSE),"DESAGREGADA")</f>
        <v>13000</v>
      </c>
      <c r="N26" s="118" t="str">
        <f>IF(MOD(INT(K26),10) = 0, VLOOKUP(K26,'COG CONAC'!$A$2:$B$427,2,FALSE),"DESAGREGADA")</f>
        <v xml:space="preserve"> REMUNERACIONES ADICIONALES Y ESPECIALES</v>
      </c>
      <c r="O26" s="117" t="str">
        <f t="shared" si="2"/>
        <v>130</v>
      </c>
      <c r="P26" s="118" t="str">
        <f>IF(MOD(O26,10)&gt;0,IF(INT(TEXT(D26,"00"))=0,IF(COUNTIF($O$2:O413,O26)&gt;1,"No Utilizar","Utilizar"),"Utilizar"),"No Utilizar")</f>
        <v>No Utilizar</v>
      </c>
      <c r="Q26" s="118">
        <f>COUNTIF('Presupuesto 2015'!$AF$10:AF709,K26)</f>
        <v>0</v>
      </c>
      <c r="R26" s="119" t="s">
        <v>1329</v>
      </c>
    </row>
    <row r="27" spans="1:18" x14ac:dyDescent="0.2">
      <c r="A27" s="120">
        <v>1</v>
      </c>
      <c r="B27" s="120">
        <v>3</v>
      </c>
      <c r="C27" s="120">
        <v>1</v>
      </c>
      <c r="H27" s="121" t="s">
        <v>409</v>
      </c>
      <c r="K27" s="120" t="str">
        <f t="shared" si="0"/>
        <v>13100</v>
      </c>
      <c r="L27" s="119" t="str">
        <f t="shared" si="1"/>
        <v>Primas por años de servicios efectivos prestados</v>
      </c>
      <c r="M27" s="120" t="str">
        <f>IF(MOD(INT(K27),10) = 0, VLOOKUP(K27,'COG CONAC'!$A$2:$B$427,1,FALSE),"DESAGREGADA")</f>
        <v>13100</v>
      </c>
      <c r="N27" s="119" t="str">
        <f>IF(MOD(INT(K27),10) = 0, VLOOKUP(K27,'COG CONAC'!$A$2:$B$427,2,FALSE),"DESAGREGADA")</f>
        <v>Primas por años de servicios efectivos prestados</v>
      </c>
      <c r="O27" s="120" t="str">
        <f t="shared" si="2"/>
        <v>131</v>
      </c>
      <c r="P27" s="119" t="str">
        <f>IF(MOD(O27,10)&gt;0,IF(INT(TEXT(D27,"00"))=0,IF(COUNTIF($O$2:O414,O27)&gt;1,"No Utilizar","Utilizar"),"Utilizar"),"No Utilizar")</f>
        <v>No Utilizar</v>
      </c>
      <c r="Q27" s="119">
        <f>COUNTIF('Presupuesto 2015'!$AF$10:AF710,K27)</f>
        <v>0</v>
      </c>
      <c r="R27" s="119" t="s">
        <v>1329</v>
      </c>
    </row>
    <row r="28" spans="1:18" x14ac:dyDescent="0.2">
      <c r="A28" s="120">
        <v>1</v>
      </c>
      <c r="B28" s="120">
        <v>3</v>
      </c>
      <c r="C28" s="120">
        <v>1</v>
      </c>
      <c r="D28" s="120">
        <v>1</v>
      </c>
      <c r="I28" s="121" t="s">
        <v>1099</v>
      </c>
      <c r="K28" s="120" t="str">
        <f t="shared" si="0"/>
        <v>13101</v>
      </c>
      <c r="L28" s="119" t="str">
        <f t="shared" si="1"/>
        <v>Prima Quinquenal por Años de Servicios Efectivos Prestados</v>
      </c>
      <c r="M28" s="120" t="str">
        <f>IF(MOD(INT(K28),10) = 0, VLOOKUP(K28,'COG CONAC'!$A$2:$B$427,1,FALSE),"DESAGREGADA")</f>
        <v>DESAGREGADA</v>
      </c>
      <c r="N28" s="119" t="str">
        <f>IF(MOD(INT(K28),10) = 0, VLOOKUP(K28,'COG CONAC'!$A$2:$B$427,2,FALSE),"DESAGREGADA")</f>
        <v>DESAGREGADA</v>
      </c>
      <c r="O28" s="120" t="str">
        <f t="shared" si="2"/>
        <v>131</v>
      </c>
      <c r="P28" s="119" t="str">
        <f>IF(MOD(O28,10)&gt;0,IF(INT(TEXT(D28,"00"))=0,IF(COUNTIF($O$2:O415,O28)&gt;1,"No Utilizar","Utilizar"),"Utilizar"),"No Utilizar")</f>
        <v>Utilizar</v>
      </c>
      <c r="Q28" s="119">
        <f>COUNTIF('Presupuesto 2015'!$AF$10:AF711,K28)</f>
        <v>0</v>
      </c>
      <c r="R28" s="119" t="s">
        <v>1329</v>
      </c>
    </row>
    <row r="29" spans="1:18" x14ac:dyDescent="0.2">
      <c r="A29" s="120">
        <v>1</v>
      </c>
      <c r="B29" s="120">
        <v>3</v>
      </c>
      <c r="C29" s="120">
        <v>1</v>
      </c>
      <c r="D29" s="120">
        <v>2</v>
      </c>
      <c r="I29" s="121" t="s">
        <v>1100</v>
      </c>
      <c r="K29" s="120" t="str">
        <f t="shared" si="0"/>
        <v>13102</v>
      </c>
      <c r="L29" s="119" t="str">
        <f t="shared" si="1"/>
        <v>Prima Quinquenal por Años de Servicios Efectivos Prestados - Personal Docente</v>
      </c>
      <c r="M29" s="120" t="str">
        <f>IF(MOD(INT(K29),10) = 0, VLOOKUP(K29,'COG CONAC'!$A$2:$B$427,1,FALSE),"DESAGREGADA")</f>
        <v>DESAGREGADA</v>
      </c>
      <c r="N29" s="119" t="str">
        <f>IF(MOD(INT(K29),10) = 0, VLOOKUP(K29,'COG CONAC'!$A$2:$B$427,2,FALSE),"DESAGREGADA")</f>
        <v>DESAGREGADA</v>
      </c>
      <c r="O29" s="120" t="str">
        <f t="shared" si="2"/>
        <v>131</v>
      </c>
      <c r="P29" s="119" t="str">
        <f>IF(MOD(O29,10)&gt;0,IF(INT(TEXT(D29,"00"))=0,IF(COUNTIF($O$2:O416,O29)&gt;1,"No Utilizar","Utilizar"),"Utilizar"),"No Utilizar")</f>
        <v>Utilizar</v>
      </c>
      <c r="Q29" s="119">
        <f>COUNTIF('Presupuesto 2015'!$AF$10:AF712,K29)</f>
        <v>0</v>
      </c>
      <c r="R29" s="119" t="s">
        <v>1329</v>
      </c>
    </row>
    <row r="30" spans="1:18" x14ac:dyDescent="0.2">
      <c r="A30" s="120">
        <v>1</v>
      </c>
      <c r="B30" s="120">
        <v>3</v>
      </c>
      <c r="C30" s="120">
        <v>1</v>
      </c>
      <c r="D30" s="120">
        <v>3</v>
      </c>
      <c r="I30" s="121" t="s">
        <v>1101</v>
      </c>
      <c r="K30" s="120" t="str">
        <f t="shared" si="0"/>
        <v>13103</v>
      </c>
      <c r="L30" s="119" t="str">
        <f t="shared" si="1"/>
        <v>Prima Quinquenal por años de Servicios Efectivos Prestados - Personal Administrativo</v>
      </c>
      <c r="M30" s="120" t="str">
        <f>IF(MOD(INT(K30),10) = 0, VLOOKUP(K30,'COG CONAC'!$A$2:$B$427,1,FALSE),"DESAGREGADA")</f>
        <v>DESAGREGADA</v>
      </c>
      <c r="N30" s="119" t="str">
        <f>IF(MOD(INT(K30),10) = 0, VLOOKUP(K30,'COG CONAC'!$A$2:$B$427,2,FALSE),"DESAGREGADA")</f>
        <v>DESAGREGADA</v>
      </c>
      <c r="O30" s="120" t="str">
        <f t="shared" si="2"/>
        <v>131</v>
      </c>
      <c r="P30" s="119" t="str">
        <f>IF(MOD(O30,10)&gt;0,IF(INT(TEXT(D30,"00"))=0,IF(COUNTIF($O$2:O417,O30)&gt;1,"No Utilizar","Utilizar"),"Utilizar"),"No Utilizar")</f>
        <v>Utilizar</v>
      </c>
      <c r="Q30" s="119">
        <f>COUNTIF('Presupuesto 2015'!$AF$10:AF713,K30)</f>
        <v>0</v>
      </c>
      <c r="R30" s="119" t="s">
        <v>1329</v>
      </c>
    </row>
    <row r="31" spans="1:18" x14ac:dyDescent="0.2">
      <c r="A31" s="120">
        <v>1</v>
      </c>
      <c r="B31" s="120">
        <v>3</v>
      </c>
      <c r="C31" s="120">
        <v>1</v>
      </c>
      <c r="D31" s="120">
        <v>4</v>
      </c>
      <c r="I31" s="121" t="s">
        <v>1102</v>
      </c>
      <c r="K31" s="120" t="str">
        <f t="shared" si="0"/>
        <v>13104</v>
      </c>
      <c r="L31" s="119" t="str">
        <f t="shared" si="1"/>
        <v>Prima de Antigüedad</v>
      </c>
      <c r="M31" s="120" t="str">
        <f>IF(MOD(INT(K31),10) = 0, VLOOKUP(K31,'COG CONAC'!$A$2:$B$427,1,FALSE),"DESAGREGADA")</f>
        <v>DESAGREGADA</v>
      </c>
      <c r="N31" s="119" t="str">
        <f>IF(MOD(INT(K31),10) = 0, VLOOKUP(K31,'COG CONAC'!$A$2:$B$427,2,FALSE),"DESAGREGADA")</f>
        <v>DESAGREGADA</v>
      </c>
      <c r="O31" s="120" t="str">
        <f t="shared" si="2"/>
        <v>131</v>
      </c>
      <c r="P31" s="119" t="str">
        <f>IF(MOD(O31,10)&gt;0,IF(INT(TEXT(D31,"00"))=0,IF(COUNTIF($O$2:O418,O31)&gt;1,"No Utilizar","Utilizar"),"Utilizar"),"No Utilizar")</f>
        <v>Utilizar</v>
      </c>
      <c r="Q31" s="119">
        <f>COUNTIF('Presupuesto 2015'!$AF$10:AF714,K31)</f>
        <v>0</v>
      </c>
      <c r="R31" s="119" t="s">
        <v>1329</v>
      </c>
    </row>
    <row r="32" spans="1:18" x14ac:dyDescent="0.2">
      <c r="A32" s="120">
        <v>1</v>
      </c>
      <c r="B32" s="120">
        <v>3</v>
      </c>
      <c r="C32" s="120">
        <v>1</v>
      </c>
      <c r="D32" s="120">
        <v>5</v>
      </c>
      <c r="I32" s="121" t="s">
        <v>1370</v>
      </c>
      <c r="K32" s="120" t="str">
        <f t="shared" si="0"/>
        <v>13105</v>
      </c>
      <c r="L32" s="119" t="str">
        <f t="shared" si="1"/>
        <v>Prima de Quinquenal</v>
      </c>
      <c r="M32" s="120" t="str">
        <f>IF(MOD(INT(K32),10) = 0, VLOOKUP(K32,'COG CONAC'!$A$2:$B$427,1,FALSE),"DESAGREGADA")</f>
        <v>DESAGREGADA</v>
      </c>
      <c r="N32" s="119" t="str">
        <f>IF(MOD(INT(K32),10) = 0, VLOOKUP(K32,'COG CONAC'!$A$2:$B$427,2,FALSE),"DESAGREGADA")</f>
        <v>DESAGREGADA</v>
      </c>
      <c r="O32" s="120" t="str">
        <f t="shared" si="2"/>
        <v>131</v>
      </c>
      <c r="P32" s="119" t="str">
        <f>IF(MOD(O32,10)&gt;0,IF(INT(TEXT(D32,"00"))=0,IF(COUNTIF($O$2:O419,O32)&gt;1,"No Utilizar","Utilizar"),"Utilizar"),"No Utilizar")</f>
        <v>Utilizar</v>
      </c>
      <c r="Q32" s="119">
        <f>COUNTIF('Presupuesto 2015'!$AF$10:AF715,K32)</f>
        <v>0</v>
      </c>
      <c r="R32" s="119" t="s">
        <v>1329</v>
      </c>
    </row>
    <row r="33" spans="1:18" x14ac:dyDescent="0.2">
      <c r="A33" s="120">
        <v>1</v>
      </c>
      <c r="B33" s="120">
        <v>3</v>
      </c>
      <c r="C33" s="120">
        <v>2</v>
      </c>
      <c r="H33" s="121" t="s">
        <v>408</v>
      </c>
      <c r="K33" s="120" t="str">
        <f t="shared" si="0"/>
        <v>13200</v>
      </c>
      <c r="L33" s="119" t="str">
        <f t="shared" si="1"/>
        <v>Primas de vacaciones, dominical y gratificación de fin de año</v>
      </c>
      <c r="M33" s="120" t="str">
        <f>IF(MOD(INT(K33),10) = 0, VLOOKUP(K33,'COG CONAC'!$A$2:$B$427,1,FALSE),"DESAGREGADA")</f>
        <v>13200</v>
      </c>
      <c r="N33" s="119" t="str">
        <f>IF(MOD(INT(K33),10) = 0, VLOOKUP(K33,'COG CONAC'!$A$2:$B$427,2,FALSE),"DESAGREGADA")</f>
        <v>Primas de vacaciones, dominical y gratificación de fin de año</v>
      </c>
      <c r="O33" s="120" t="str">
        <f t="shared" si="2"/>
        <v>132</v>
      </c>
      <c r="P33" s="119" t="str">
        <f>IF(MOD(O33,10)&gt;0,IF(INT(TEXT(D33,"00"))=0,IF(COUNTIF($O$2:O420,O33)&gt;1,"No Utilizar","Utilizar"),"Utilizar"),"No Utilizar")</f>
        <v>No Utilizar</v>
      </c>
      <c r="Q33" s="119">
        <f>COUNTIF('Presupuesto 2015'!$AF$10:AF716,K33)</f>
        <v>0</v>
      </c>
      <c r="R33" s="119" t="s">
        <v>1329</v>
      </c>
    </row>
    <row r="34" spans="1:18" x14ac:dyDescent="0.2">
      <c r="A34" s="120">
        <v>1</v>
      </c>
      <c r="B34" s="120">
        <v>3</v>
      </c>
      <c r="C34" s="120">
        <v>2</v>
      </c>
      <c r="D34" s="120">
        <v>1</v>
      </c>
      <c r="I34" s="121" t="s">
        <v>1103</v>
      </c>
      <c r="K34" s="120" t="str">
        <f t="shared" si="0"/>
        <v>13201</v>
      </c>
      <c r="L34" s="119" t="str">
        <f t="shared" si="1"/>
        <v>Gratificación de Fin de Año</v>
      </c>
      <c r="M34" s="120" t="str">
        <f>IF(MOD(INT(K34),10) = 0, VLOOKUP(K34,'COG CONAC'!$A$2:$B$427,1,FALSE),"DESAGREGADA")</f>
        <v>DESAGREGADA</v>
      </c>
      <c r="N34" s="119" t="str">
        <f>IF(MOD(INT(K34),10) = 0, VLOOKUP(K34,'COG CONAC'!$A$2:$B$427,2,FALSE),"DESAGREGADA")</f>
        <v>DESAGREGADA</v>
      </c>
      <c r="O34" s="120" t="str">
        <f t="shared" si="2"/>
        <v>132</v>
      </c>
      <c r="P34" s="119" t="str">
        <f>IF(MOD(O34,10)&gt;0,IF(INT(TEXT(D34,"00"))=0,IF(COUNTIF($O$2:O421,O34)&gt;1,"No Utilizar","Utilizar"),"Utilizar"),"No Utilizar")</f>
        <v>Utilizar</v>
      </c>
      <c r="Q34" s="119">
        <f>COUNTIF('Presupuesto 2015'!$AF$10:AF717,K34)</f>
        <v>1</v>
      </c>
      <c r="R34" s="119" t="s">
        <v>1329</v>
      </c>
    </row>
    <row r="35" spans="1:18" x14ac:dyDescent="0.2">
      <c r="A35" s="120">
        <v>1</v>
      </c>
      <c r="B35" s="120">
        <v>3</v>
      </c>
      <c r="C35" s="120">
        <v>2</v>
      </c>
      <c r="D35" s="120">
        <v>2</v>
      </c>
      <c r="I35" s="121" t="s">
        <v>1279</v>
      </c>
      <c r="K35" s="120" t="str">
        <f t="shared" si="0"/>
        <v>13202</v>
      </c>
      <c r="L35" s="119" t="str">
        <f t="shared" si="1"/>
        <v>Prima vacacional</v>
      </c>
      <c r="M35" s="120" t="str">
        <f>IF(MOD(INT(K35),10) = 0, VLOOKUP(K35,'COG CONAC'!$A$2:$B$427,1,FALSE),"DESAGREGADA")</f>
        <v>DESAGREGADA</v>
      </c>
      <c r="N35" s="119" t="str">
        <f>IF(MOD(INT(K35),10) = 0, VLOOKUP(K35,'COG CONAC'!$A$2:$B$427,2,FALSE),"DESAGREGADA")</f>
        <v>DESAGREGADA</v>
      </c>
      <c r="O35" s="120" t="str">
        <f t="shared" si="2"/>
        <v>132</v>
      </c>
      <c r="P35" s="119" t="str">
        <f>IF(MOD(O35,10)&gt;0,IF(INT(TEXT(D35,"00"))=0,IF(COUNTIF($O$2:O422,O35)&gt;1,"No Utilizar","Utilizar"),"Utilizar"),"No Utilizar")</f>
        <v>Utilizar</v>
      </c>
      <c r="Q35" s="119">
        <f>COUNTIF('Presupuesto 2015'!$AF$10:AF718,K35)</f>
        <v>1</v>
      </c>
      <c r="R35" s="119" t="s">
        <v>1329</v>
      </c>
    </row>
    <row r="36" spans="1:18" x14ac:dyDescent="0.2">
      <c r="A36" s="120">
        <v>1</v>
      </c>
      <c r="B36" s="120">
        <v>3</v>
      </c>
      <c r="C36" s="120">
        <v>2</v>
      </c>
      <c r="D36" s="120">
        <v>3</v>
      </c>
      <c r="I36" s="121" t="s">
        <v>1280</v>
      </c>
      <c r="K36" s="120" t="str">
        <f t="shared" si="0"/>
        <v>13203</v>
      </c>
      <c r="L36" s="119" t="str">
        <f t="shared" si="1"/>
        <v>Aguinaldo</v>
      </c>
      <c r="M36" s="120" t="str">
        <f>IF(MOD(INT(K36),10) = 0, VLOOKUP(K36,'COG CONAC'!$A$2:$B$427,1,FALSE),"DESAGREGADA")</f>
        <v>DESAGREGADA</v>
      </c>
      <c r="N36" s="119" t="str">
        <f>IF(MOD(INT(K36),10) = 0, VLOOKUP(K36,'COG CONAC'!$A$2:$B$427,2,FALSE),"DESAGREGADA")</f>
        <v>DESAGREGADA</v>
      </c>
      <c r="O36" s="120" t="str">
        <f t="shared" si="2"/>
        <v>132</v>
      </c>
      <c r="P36" s="119" t="str">
        <f>IF(MOD(O36,10)&gt;0,IF(INT(TEXT(D36,"00"))=0,IF(COUNTIF($O$2:O423,O36)&gt;1,"No Utilizar","Utilizar"),"Utilizar"),"No Utilizar")</f>
        <v>Utilizar</v>
      </c>
      <c r="Q36" s="119">
        <f>COUNTIF('Presupuesto 2015'!$AF$10:AF719,K36)</f>
        <v>1</v>
      </c>
      <c r="R36" s="119" t="s">
        <v>1329</v>
      </c>
    </row>
    <row r="37" spans="1:18" x14ac:dyDescent="0.2">
      <c r="A37" s="120">
        <v>1</v>
      </c>
      <c r="B37" s="120">
        <v>3</v>
      </c>
      <c r="C37" s="120">
        <v>2</v>
      </c>
      <c r="D37" s="120">
        <v>4</v>
      </c>
      <c r="I37" s="121" t="s">
        <v>1281</v>
      </c>
      <c r="K37" s="120" t="str">
        <f t="shared" si="0"/>
        <v>13204</v>
      </c>
      <c r="L37" s="119" t="str">
        <f t="shared" si="1"/>
        <v>Prima Dominical</v>
      </c>
      <c r="M37" s="120" t="str">
        <f>IF(MOD(INT(K37),10) = 0, VLOOKUP(K37,'COG CONAC'!$A$2:$B$427,1,FALSE),"DESAGREGADA")</f>
        <v>DESAGREGADA</v>
      </c>
      <c r="N37" s="119" t="str">
        <f>IF(MOD(INT(K37),10) = 0, VLOOKUP(K37,'COG CONAC'!$A$2:$B$427,2,FALSE),"DESAGREGADA")</f>
        <v>DESAGREGADA</v>
      </c>
      <c r="O37" s="120" t="str">
        <f t="shared" si="2"/>
        <v>132</v>
      </c>
      <c r="P37" s="119" t="str">
        <f>IF(MOD(O37,10)&gt;0,IF(INT(TEXT(D37,"00"))=0,IF(COUNTIF($O$2:O424,O37)&gt;1,"No Utilizar","Utilizar"),"Utilizar"),"No Utilizar")</f>
        <v>Utilizar</v>
      </c>
      <c r="Q37" s="119">
        <f>COUNTIF('Presupuesto 2015'!$AF$10:AF720,K37)</f>
        <v>0</v>
      </c>
      <c r="R37" s="119" t="s">
        <v>1329</v>
      </c>
    </row>
    <row r="38" spans="1:18" x14ac:dyDescent="0.2">
      <c r="A38" s="120">
        <v>1</v>
      </c>
      <c r="B38" s="120">
        <v>3</v>
      </c>
      <c r="C38" s="120">
        <v>2</v>
      </c>
      <c r="D38" s="120">
        <v>9</v>
      </c>
      <c r="I38" s="121" t="s">
        <v>1282</v>
      </c>
      <c r="K38" s="120" t="str">
        <f t="shared" si="0"/>
        <v>13209</v>
      </c>
      <c r="L38" s="119" t="str">
        <f t="shared" si="1"/>
        <v>Otras Gratificaciones</v>
      </c>
      <c r="M38" s="120" t="str">
        <f>IF(MOD(INT(K38),10) = 0, VLOOKUP(K38,'COG CONAC'!$A$2:$B$427,1,FALSE),"DESAGREGADA")</f>
        <v>DESAGREGADA</v>
      </c>
      <c r="N38" s="119" t="str">
        <f>IF(MOD(INT(K38),10) = 0, VLOOKUP(K38,'COG CONAC'!$A$2:$B$427,2,FALSE),"DESAGREGADA")</f>
        <v>DESAGREGADA</v>
      </c>
      <c r="O38" s="120" t="str">
        <f t="shared" si="2"/>
        <v>132</v>
      </c>
      <c r="P38" s="119" t="str">
        <f>IF(MOD(O38,10)&gt;0,IF(INT(TEXT(D38,"00"))=0,IF(COUNTIF($O$2:O425,O38)&gt;1,"No Utilizar","Utilizar"),"Utilizar"),"No Utilizar")</f>
        <v>Utilizar</v>
      </c>
      <c r="Q38" s="119">
        <f>COUNTIF('Presupuesto 2015'!$AF$10:AF721,K38)</f>
        <v>0</v>
      </c>
      <c r="R38" s="119" t="s">
        <v>1329</v>
      </c>
    </row>
    <row r="39" spans="1:18" x14ac:dyDescent="0.2">
      <c r="A39" s="120">
        <v>1</v>
      </c>
      <c r="B39" s="120">
        <v>3</v>
      </c>
      <c r="C39" s="120">
        <v>2</v>
      </c>
      <c r="D39" s="120">
        <v>10</v>
      </c>
      <c r="I39" s="121" t="s">
        <v>1804</v>
      </c>
      <c r="K39" s="120" t="str">
        <f t="shared" si="0"/>
        <v>13210</v>
      </c>
      <c r="L39" s="119" t="str">
        <f t="shared" si="1"/>
        <v>Otras Gratificaciones asignaciones docentes, pedagógicas</v>
      </c>
      <c r="M39" s="120" t="str">
        <f>IF(MOD(INT(K39),11) = 0, VLOOKUP(K39,'COG CONAC'!$A$2:$B$427,1,FALSE),"DESAGREGADA")</f>
        <v>DESAGREGADA</v>
      </c>
      <c r="N39" s="119" t="str">
        <f>IF(MOD(INT(K39),11) = 0, VLOOKUP(K39,'COG CONAC'!$A$2:$B$427,2,FALSE),"DESAGREGADA")</f>
        <v>DESAGREGADA</v>
      </c>
      <c r="O39" s="120" t="str">
        <f t="shared" si="2"/>
        <v>132</v>
      </c>
      <c r="P39" s="119" t="str">
        <f>IF(MOD(O39,10)&gt;0,IF(INT(TEXT(D39,"00"))=0,IF(COUNTIF($O$2:O426,O39)&gt;1,"No Utilizar","Utilizar"),"Utilizar"),"No Utilizar")</f>
        <v>Utilizar</v>
      </c>
      <c r="Q39" s="119">
        <f>COUNTIF('Presupuesto 2015'!$AF$10:AF722,K39)</f>
        <v>0</v>
      </c>
      <c r="R39" s="119" t="s">
        <v>1329</v>
      </c>
    </row>
    <row r="40" spans="1:18" x14ac:dyDescent="0.2">
      <c r="A40" s="120">
        <v>1</v>
      </c>
      <c r="B40" s="120">
        <v>3</v>
      </c>
      <c r="C40" s="120">
        <v>2</v>
      </c>
      <c r="D40" s="120">
        <v>11</v>
      </c>
      <c r="I40" s="121" t="s">
        <v>1371</v>
      </c>
      <c r="K40" s="120" t="str">
        <f t="shared" si="0"/>
        <v>13211</v>
      </c>
      <c r="L40" s="119" t="str">
        <f t="shared" si="1"/>
        <v>Otras Gratificaciones productividad administrativa y docente</v>
      </c>
      <c r="M40" s="120" t="str">
        <f>IF(MOD(INT(K40),10) = 0, VLOOKUP(K40,'COG CONAC'!$A$2:$B$427,1,FALSE),"DESAGREGADA")</f>
        <v>DESAGREGADA</v>
      </c>
      <c r="N40" s="119" t="str">
        <f>IF(MOD(INT(K40),10) = 0, VLOOKUP(K40,'COG CONAC'!$A$2:$B$427,2,FALSE),"DESAGREGADA")</f>
        <v>DESAGREGADA</v>
      </c>
      <c r="O40" s="120" t="str">
        <f t="shared" si="2"/>
        <v>132</v>
      </c>
      <c r="P40" s="119" t="str">
        <f>IF(MOD(O40,10)&gt;0,IF(INT(TEXT(D40,"00"))=0,IF(COUNTIF($O$2:O427,O40)&gt;1,"No Utilizar","Utilizar"),"Utilizar"),"No Utilizar")</f>
        <v>Utilizar</v>
      </c>
      <c r="Q40" s="119">
        <f>COUNTIF('Presupuesto 2015'!$AF$10:AF723,K40)</f>
        <v>0</v>
      </c>
      <c r="R40" s="119" t="s">
        <v>1329</v>
      </c>
    </row>
    <row r="41" spans="1:18" x14ac:dyDescent="0.2">
      <c r="A41" s="120">
        <v>1</v>
      </c>
      <c r="B41" s="120">
        <v>3</v>
      </c>
      <c r="C41" s="120">
        <v>3</v>
      </c>
      <c r="H41" s="121" t="s">
        <v>407</v>
      </c>
      <c r="K41" s="120" t="str">
        <f t="shared" si="0"/>
        <v>13300</v>
      </c>
      <c r="L41" s="119" t="str">
        <f t="shared" si="1"/>
        <v>Horas extraordinarias</v>
      </c>
      <c r="M41" s="120" t="str">
        <f>IF(MOD(INT(K41),10) = 0, VLOOKUP(K41,'COG CONAC'!$A$2:$B$427,1,FALSE),"DESAGREGADA")</f>
        <v>13300</v>
      </c>
      <c r="N41" s="119" t="str">
        <f>IF(MOD(INT(K41),10) = 0, VLOOKUP(K41,'COG CONAC'!$A$2:$B$427,2,FALSE),"DESAGREGADA")</f>
        <v>Horas extraordinarias</v>
      </c>
      <c r="O41" s="120" t="str">
        <f t="shared" si="2"/>
        <v>133</v>
      </c>
      <c r="P41" s="119" t="str">
        <f>IF(MOD(O41,10)&gt;0,IF(INT(TEXT(D41,"00"))=0,IF(COUNTIF($O$2:O428,O41)&gt;1,"No Utilizar","Utilizar"),"Utilizar"),"No Utilizar")</f>
        <v>No Utilizar</v>
      </c>
      <c r="Q41" s="119">
        <f>COUNTIF('Presupuesto 2015'!$AF$10:AF724,K41)</f>
        <v>0</v>
      </c>
      <c r="R41" s="119" t="s">
        <v>1329</v>
      </c>
    </row>
    <row r="42" spans="1:18" x14ac:dyDescent="0.2">
      <c r="A42" s="120">
        <v>1</v>
      </c>
      <c r="B42" s="120">
        <v>3</v>
      </c>
      <c r="C42" s="120">
        <v>3</v>
      </c>
      <c r="D42" s="120">
        <v>1</v>
      </c>
      <c r="I42" s="121" t="s">
        <v>1104</v>
      </c>
      <c r="K42" s="120" t="str">
        <f t="shared" si="0"/>
        <v>13301</v>
      </c>
      <c r="L42" s="119" t="str">
        <f t="shared" si="1"/>
        <v>Tiempo Extraordinario al Personal Operativo</v>
      </c>
      <c r="M42" s="120" t="str">
        <f>IF(MOD(INT(K42),10) = 0, VLOOKUP(K42,'COG CONAC'!$A$2:$B$427,1,FALSE),"DESAGREGADA")</f>
        <v>DESAGREGADA</v>
      </c>
      <c r="N42" s="119" t="str">
        <f>IF(MOD(INT(K42),10) = 0, VLOOKUP(K42,'COG CONAC'!$A$2:$B$427,2,FALSE),"DESAGREGADA")</f>
        <v>DESAGREGADA</v>
      </c>
      <c r="O42" s="120" t="str">
        <f t="shared" si="2"/>
        <v>133</v>
      </c>
      <c r="P42" s="119" t="str">
        <f>IF(MOD(O42,10)&gt;0,IF(INT(TEXT(D42,"00"))=0,IF(COUNTIF($O$2:O429,O42)&gt;1,"No Utilizar","Utilizar"),"Utilizar"),"No Utilizar")</f>
        <v>Utilizar</v>
      </c>
      <c r="Q42" s="119">
        <f>COUNTIF('Presupuesto 2015'!$AF$10:AF725,K42)</f>
        <v>0</v>
      </c>
      <c r="R42" s="119" t="s">
        <v>1329</v>
      </c>
    </row>
    <row r="43" spans="1:18" x14ac:dyDescent="0.2">
      <c r="A43" s="120">
        <v>1</v>
      </c>
      <c r="B43" s="120">
        <v>3</v>
      </c>
      <c r="C43" s="120">
        <v>3</v>
      </c>
      <c r="D43" s="120">
        <v>2</v>
      </c>
      <c r="E43" s="129"/>
      <c r="I43" s="121" t="s">
        <v>1105</v>
      </c>
      <c r="K43" s="120" t="str">
        <f t="shared" si="0"/>
        <v>13302</v>
      </c>
      <c r="L43" s="119" t="str">
        <f t="shared" si="1"/>
        <v>Tiempo extraordinario del personal administrativo</v>
      </c>
      <c r="M43" s="120" t="str">
        <f>IF(MOD(INT(K43),10) = 0, VLOOKUP(K43,'COG CONAC'!$A$2:$B$427,1,FALSE),"DESAGREGADA")</f>
        <v>DESAGREGADA</v>
      </c>
      <c r="N43" s="119" t="str">
        <f>IF(MOD(INT(K43),10) = 0, VLOOKUP(K43,'COG CONAC'!$A$2:$B$427,2,FALSE),"DESAGREGADA")</f>
        <v>DESAGREGADA</v>
      </c>
      <c r="O43" s="120" t="str">
        <f t="shared" si="2"/>
        <v>133</v>
      </c>
      <c r="P43" s="119" t="str">
        <f>IF(MOD(O43,10)&gt;0,IF(INT(TEXT(D43,"00"))=0,IF(COUNTIF($O$2:O431,O43)&gt;1,"No Utilizar","Utilizar"),"Utilizar"),"No Utilizar")</f>
        <v>Utilizar</v>
      </c>
      <c r="Q43" s="119">
        <f>COUNTIF('Presupuesto 2015'!$AF$10:AF727,K43)</f>
        <v>1</v>
      </c>
      <c r="R43" s="119" t="s">
        <v>1329</v>
      </c>
    </row>
    <row r="44" spans="1:18" x14ac:dyDescent="0.2">
      <c r="A44" s="120">
        <v>1</v>
      </c>
      <c r="B44" s="120">
        <v>3</v>
      </c>
      <c r="C44" s="120">
        <v>3</v>
      </c>
      <c r="D44" s="120">
        <v>3</v>
      </c>
      <c r="I44" s="121" t="s">
        <v>1372</v>
      </c>
      <c r="K44" s="120" t="str">
        <f t="shared" si="0"/>
        <v>13303</v>
      </c>
      <c r="L44" s="119" t="str">
        <f t="shared" si="1"/>
        <v>horas extraordinarias</v>
      </c>
      <c r="M44" s="120" t="str">
        <f>IF(MOD(INT(K44),10) = 0, VLOOKUP(K44,'COG CONAC'!$A$2:$B$427,1,FALSE),"DESAGREGADA")</f>
        <v>DESAGREGADA</v>
      </c>
      <c r="N44" s="119" t="str">
        <f>IF(MOD(INT(K44),10) = 0, VLOOKUP(K44,'COG CONAC'!$A$2:$B$427,2,FALSE),"DESAGREGADA")</f>
        <v>DESAGREGADA</v>
      </c>
      <c r="O44" s="120" t="str">
        <f t="shared" si="2"/>
        <v>133</v>
      </c>
      <c r="P44" s="119" t="str">
        <f>IF(MOD(O44,10)&gt;0,IF(INT(TEXT(D44,"00"))=0,IF(COUNTIF($O$2:O432,O44)&gt;1,"No Utilizar","Utilizar"),"Utilizar"),"No Utilizar")</f>
        <v>Utilizar</v>
      </c>
      <c r="Q44" s="119">
        <f>COUNTIF('Presupuesto 2015'!$AF$10:AF728,K44)</f>
        <v>0</v>
      </c>
      <c r="R44" s="119" t="s">
        <v>1329</v>
      </c>
    </row>
    <row r="45" spans="1:18" x14ac:dyDescent="0.2">
      <c r="A45" s="120">
        <v>1</v>
      </c>
      <c r="B45" s="120">
        <v>3</v>
      </c>
      <c r="C45" s="120">
        <v>4</v>
      </c>
      <c r="H45" s="121" t="s">
        <v>406</v>
      </c>
      <c r="K45" s="120" t="str">
        <f t="shared" si="0"/>
        <v>13400</v>
      </c>
      <c r="L45" s="119" t="str">
        <f t="shared" si="1"/>
        <v>Compensaciones</v>
      </c>
      <c r="M45" s="120" t="str">
        <f>IF(MOD(INT(K45),10) = 0, VLOOKUP(K45,'COG CONAC'!$A$2:$B$427,1,FALSE),"DESAGREGADA")</f>
        <v>13400</v>
      </c>
      <c r="N45" s="119" t="str">
        <f>IF(MOD(INT(K45),10) = 0, VLOOKUP(K45,'COG CONAC'!$A$2:$B$427,2,FALSE),"DESAGREGADA")</f>
        <v>Compensaciones</v>
      </c>
      <c r="O45" s="120" t="str">
        <f t="shared" si="2"/>
        <v>134</v>
      </c>
      <c r="P45" s="119" t="str">
        <f>IF(MOD(O45,10)&gt;0,IF(INT(TEXT(D45,"00"))=0,IF(COUNTIF($O$2:O433,O45)&gt;1,"No Utilizar","Utilizar"),"Utilizar"),"No Utilizar")</f>
        <v>No Utilizar</v>
      </c>
      <c r="Q45" s="119">
        <f>COUNTIF('Presupuesto 2015'!$AF$10:AF729,K45)</f>
        <v>0</v>
      </c>
      <c r="R45" s="119" t="s">
        <v>1329</v>
      </c>
    </row>
    <row r="46" spans="1:18" x14ac:dyDescent="0.2">
      <c r="A46" s="120">
        <v>1</v>
      </c>
      <c r="B46" s="120">
        <v>3</v>
      </c>
      <c r="C46" s="120">
        <v>4</v>
      </c>
      <c r="D46" s="120">
        <v>1</v>
      </c>
      <c r="I46" s="121" t="s">
        <v>1373</v>
      </c>
      <c r="K46" s="120" t="str">
        <f t="shared" si="0"/>
        <v>13401</v>
      </c>
      <c r="L46" s="119" t="str">
        <f t="shared" si="1"/>
        <v>Compensaciones Ordinarias</v>
      </c>
      <c r="M46" s="120" t="str">
        <f>IF(MOD(INT(K46),10) = 0, VLOOKUP(K46,'COG CONAC'!$A$2:$B$427,1,FALSE),"DESAGREGADA")</f>
        <v>DESAGREGADA</v>
      </c>
      <c r="N46" s="119" t="str">
        <f>IF(MOD(INT(K46),10) = 0, VLOOKUP(K46,'COG CONAC'!$A$2:$B$427,2,FALSE),"DESAGREGADA")</f>
        <v>DESAGREGADA</v>
      </c>
      <c r="O46" s="120" t="str">
        <f t="shared" si="2"/>
        <v>134</v>
      </c>
      <c r="P46" s="119" t="str">
        <f>IF(MOD(O46,10)&gt;0,IF(INT(TEXT(D46,"00"))=0,IF(COUNTIF($O$2:O434,O46)&gt;1,"No Utilizar","Utilizar"),"Utilizar"),"No Utilizar")</f>
        <v>Utilizar</v>
      </c>
      <c r="Q46" s="119">
        <f>COUNTIF('Presupuesto 2015'!$AF$10:AF730,K46)</f>
        <v>1</v>
      </c>
      <c r="R46" s="119" t="s">
        <v>1329</v>
      </c>
    </row>
    <row r="47" spans="1:18" x14ac:dyDescent="0.2">
      <c r="A47" s="120">
        <v>1</v>
      </c>
      <c r="B47" s="120">
        <v>3</v>
      </c>
      <c r="C47" s="120">
        <v>4</v>
      </c>
      <c r="D47" s="120">
        <v>2</v>
      </c>
      <c r="I47" s="121" t="s">
        <v>1106</v>
      </c>
      <c r="K47" s="120" t="str">
        <f t="shared" si="0"/>
        <v>13402</v>
      </c>
      <c r="L47" s="119" t="str">
        <f t="shared" si="1"/>
        <v>Compensaciones por Servicios Eventuales</v>
      </c>
      <c r="M47" s="120" t="str">
        <f>IF(MOD(INT(K47),10) = 0, VLOOKUP(K47,'COG CONAC'!$A$2:$B$427,1,FALSE),"DESAGREGADA")</f>
        <v>DESAGREGADA</v>
      </c>
      <c r="N47" s="119" t="str">
        <f>IF(MOD(INT(K47),10) = 0, VLOOKUP(K47,'COG CONAC'!$A$2:$B$427,2,FALSE),"DESAGREGADA")</f>
        <v>DESAGREGADA</v>
      </c>
      <c r="O47" s="120" t="str">
        <f t="shared" si="2"/>
        <v>134</v>
      </c>
      <c r="P47" s="119" t="str">
        <f>IF(MOD(O47,10)&gt;0,IF(INT(TEXT(D47,"00"))=0,IF(COUNTIF($O$2:O435,O47)&gt;1,"No Utilizar","Utilizar"),"Utilizar"),"No Utilizar")</f>
        <v>Utilizar</v>
      </c>
      <c r="Q47" s="119">
        <f>COUNTIF('Presupuesto 2015'!$AF$10:AF731,K47)</f>
        <v>0</v>
      </c>
      <c r="R47" s="119" t="s">
        <v>1329</v>
      </c>
    </row>
    <row r="48" spans="1:18" x14ac:dyDescent="0.2">
      <c r="A48" s="120">
        <v>1</v>
      </c>
      <c r="B48" s="120">
        <v>3</v>
      </c>
      <c r="C48" s="120">
        <v>4</v>
      </c>
      <c r="D48" s="120">
        <v>3</v>
      </c>
      <c r="I48" s="121" t="s">
        <v>1107</v>
      </c>
      <c r="K48" s="120" t="str">
        <f t="shared" si="0"/>
        <v>13403</v>
      </c>
      <c r="L48" s="119" t="str">
        <f t="shared" si="1"/>
        <v>Compensaciones por Servicios Especiales</v>
      </c>
      <c r="M48" s="120" t="str">
        <f>IF(MOD(INT(K48),10) = 0, VLOOKUP(K48,'COG CONAC'!$A$2:$B$427,1,FALSE),"DESAGREGADA")</f>
        <v>DESAGREGADA</v>
      </c>
      <c r="N48" s="119" t="str">
        <f>IF(MOD(INT(K48),10) = 0, VLOOKUP(K48,'COG CONAC'!$A$2:$B$427,2,FALSE),"DESAGREGADA")</f>
        <v>DESAGREGADA</v>
      </c>
      <c r="O48" s="120" t="str">
        <f t="shared" si="2"/>
        <v>134</v>
      </c>
      <c r="P48" s="119" t="str">
        <f>IF(MOD(O48,10)&gt;0,IF(INT(TEXT(D48,"00"))=0,IF(COUNTIF($O$2:O436,O48)&gt;1,"No Utilizar","Utilizar"),"Utilizar"),"No Utilizar")</f>
        <v>Utilizar</v>
      </c>
      <c r="Q48" s="119">
        <f>COUNTIF('Presupuesto 2015'!$AF$10:AF732,K48)</f>
        <v>1</v>
      </c>
      <c r="R48" s="119" t="s">
        <v>1329</v>
      </c>
    </row>
    <row r="49" spans="1:18" x14ac:dyDescent="0.2">
      <c r="A49" s="120">
        <v>1</v>
      </c>
      <c r="B49" s="120">
        <v>3</v>
      </c>
      <c r="C49" s="120">
        <v>4</v>
      </c>
      <c r="D49" s="120">
        <v>4</v>
      </c>
      <c r="I49" s="121" t="s">
        <v>1108</v>
      </c>
      <c r="K49" s="120" t="str">
        <f t="shared" si="0"/>
        <v>13404</v>
      </c>
      <c r="L49" s="119" t="str">
        <f t="shared" si="1"/>
        <v>Compensaciones por Servicios Extraordinarios</v>
      </c>
      <c r="M49" s="120" t="str">
        <f>IF(MOD(INT(K49),10) = 0, VLOOKUP(K49,'COG CONAC'!$A$2:$B$427,1,FALSE),"DESAGREGADA")</f>
        <v>DESAGREGADA</v>
      </c>
      <c r="N49" s="119" t="str">
        <f>IF(MOD(INT(K49),10) = 0, VLOOKUP(K49,'COG CONAC'!$A$2:$B$427,2,FALSE),"DESAGREGADA")</f>
        <v>DESAGREGADA</v>
      </c>
      <c r="O49" s="120" t="str">
        <f t="shared" si="2"/>
        <v>134</v>
      </c>
      <c r="P49" s="119" t="str">
        <f>IF(MOD(O49,10)&gt;0,IF(INT(TEXT(D49,"00"))=0,IF(COUNTIF($O$2:O437,O49)&gt;1,"No Utilizar","Utilizar"),"Utilizar"),"No Utilizar")</f>
        <v>Utilizar</v>
      </c>
      <c r="Q49" s="119">
        <f>COUNTIF('Presupuesto 2015'!$AF$10:AF733,K49)</f>
        <v>1</v>
      </c>
      <c r="R49" s="119" t="s">
        <v>1329</v>
      </c>
    </row>
    <row r="50" spans="1:18" x14ac:dyDescent="0.2">
      <c r="A50" s="120">
        <v>1</v>
      </c>
      <c r="B50" s="120">
        <v>3</v>
      </c>
      <c r="C50" s="120">
        <v>5</v>
      </c>
      <c r="H50" s="121" t="s">
        <v>1805</v>
      </c>
      <c r="K50" s="120" t="str">
        <f t="shared" si="0"/>
        <v>13500</v>
      </c>
      <c r="L50" s="119" t="str">
        <f t="shared" si="1"/>
        <v>Sobre haberes</v>
      </c>
      <c r="M50" s="120" t="str">
        <f>IF(MOD(INT(K50),10) = 0, VLOOKUP(K50,'COG CONAC'!$A$2:$B$427,1,FALSE),"DESAGREGADA")</f>
        <v>13500</v>
      </c>
      <c r="N50" s="119" t="str">
        <f>IF(MOD(INT(K50),10) = 0, VLOOKUP(K50,'COG CONAC'!$A$2:$B$427,2,FALSE),"DESAGREGADA")</f>
        <v>Sobrehaberes</v>
      </c>
      <c r="O50" s="120" t="str">
        <f t="shared" si="2"/>
        <v>135</v>
      </c>
      <c r="P50" s="119" t="str">
        <f>IF(MOD(O50,10)&gt;0,IF(INT(TEXT(D50,"00"))=0,IF(COUNTIF($O$2:O438,O50)&gt;1,"No Utilizar","Utilizar"),"Utilizar"),"No Utilizar")</f>
        <v>Utilizar</v>
      </c>
      <c r="Q50" s="119">
        <f>COUNTIF('Presupuesto 2015'!$AF$10:AF734,K50)</f>
        <v>0</v>
      </c>
      <c r="R50" s="119" t="s">
        <v>1329</v>
      </c>
    </row>
    <row r="51" spans="1:18" x14ac:dyDescent="0.2">
      <c r="A51" s="120">
        <v>1</v>
      </c>
      <c r="B51" s="120">
        <v>3</v>
      </c>
      <c r="C51" s="120">
        <v>6</v>
      </c>
      <c r="H51" s="121" t="s">
        <v>404</v>
      </c>
      <c r="K51" s="120" t="str">
        <f t="shared" si="0"/>
        <v>13600</v>
      </c>
      <c r="L51" s="119" t="str">
        <f t="shared" si="1"/>
        <v>Asignaciones de técnico, de mando, por comisión, de vuelo y de técnico especial</v>
      </c>
      <c r="M51" s="120" t="str">
        <f>IF(MOD(INT(K51),10) = 0, VLOOKUP(K51,'COG CONAC'!$A$2:$B$427,1,FALSE),"DESAGREGADA")</f>
        <v>13600</v>
      </c>
      <c r="N51" s="119" t="str">
        <f>IF(MOD(INT(K51),10) = 0, VLOOKUP(K51,'COG CONAC'!$A$2:$B$427,2,FALSE),"DESAGREGADA")</f>
        <v>Asignaciones de técnico, de mando, por comisión, de vuelo y de técnico especial</v>
      </c>
      <c r="O51" s="120" t="str">
        <f t="shared" si="2"/>
        <v>136</v>
      </c>
      <c r="P51" s="119" t="str">
        <f>IF(MOD(O51,10)&gt;0,IF(INT(TEXT(D51,"00"))=0,IF(COUNTIF($O$2:O439,O51)&gt;1,"No Utilizar","Utilizar"),"Utilizar"),"No Utilizar")</f>
        <v>Utilizar</v>
      </c>
      <c r="Q51" s="119">
        <f>COUNTIF('Presupuesto 2015'!$AF$10:AF735,K51)</f>
        <v>0</v>
      </c>
      <c r="R51" s="119" t="s">
        <v>1329</v>
      </c>
    </row>
    <row r="52" spans="1:18" x14ac:dyDescent="0.2">
      <c r="A52" s="120">
        <v>1</v>
      </c>
      <c r="B52" s="120">
        <v>3</v>
      </c>
      <c r="C52" s="120">
        <v>7</v>
      </c>
      <c r="H52" s="121" t="s">
        <v>403</v>
      </c>
      <c r="K52" s="120" t="str">
        <f t="shared" si="0"/>
        <v>13700</v>
      </c>
      <c r="L52" s="119" t="str">
        <f t="shared" si="1"/>
        <v>Honorarios especiales</v>
      </c>
      <c r="M52" s="120" t="str">
        <f>IF(MOD(INT(K52),10) = 0, VLOOKUP(K52,'COG CONAC'!$A$2:$B$427,1,FALSE),"DESAGREGADA")</f>
        <v>13700</v>
      </c>
      <c r="N52" s="119" t="str">
        <f>IF(MOD(INT(K52),10) = 0, VLOOKUP(K52,'COG CONAC'!$A$2:$B$427,2,FALSE),"DESAGREGADA")</f>
        <v>Honorarios especiales</v>
      </c>
      <c r="O52" s="120" t="str">
        <f t="shared" si="2"/>
        <v>137</v>
      </c>
      <c r="P52" s="119" t="str">
        <f>IF(MOD(O52,10)&gt;0,IF(INT(TEXT(D52,"00"))=0,IF(COUNTIF($O$2:O440,O52)&gt;1,"No Utilizar","Utilizar"),"Utilizar"),"No Utilizar")</f>
        <v>No Utilizar</v>
      </c>
      <c r="Q52" s="119">
        <f>COUNTIF('Presupuesto 2015'!$AF$10:AF736,K52)</f>
        <v>0</v>
      </c>
      <c r="R52" s="119" t="s">
        <v>1329</v>
      </c>
    </row>
    <row r="53" spans="1:18" x14ac:dyDescent="0.2">
      <c r="A53" s="120">
        <v>1</v>
      </c>
      <c r="B53" s="120">
        <v>3</v>
      </c>
      <c r="C53" s="120">
        <v>7</v>
      </c>
      <c r="D53" s="120">
        <v>1</v>
      </c>
      <c r="I53" s="121" t="s">
        <v>403</v>
      </c>
      <c r="K53" s="120" t="str">
        <f t="shared" si="0"/>
        <v>13701</v>
      </c>
      <c r="L53" s="119" t="str">
        <f t="shared" si="1"/>
        <v>Honorarios especiales</v>
      </c>
      <c r="M53" s="120" t="str">
        <f>IF(MOD(INT(K53),10) = 0, VLOOKUP(K53,'COG CONAC'!$A$2:$B$427,1,FALSE),"DESAGREGADA")</f>
        <v>DESAGREGADA</v>
      </c>
      <c r="N53" s="119" t="str">
        <f>IF(MOD(INT(K53),10) = 0, VLOOKUP(K53,'COG CONAC'!$A$2:$B$427,2,FALSE),"DESAGREGADA")</f>
        <v>DESAGREGADA</v>
      </c>
      <c r="O53" s="120" t="str">
        <f t="shared" si="2"/>
        <v>137</v>
      </c>
      <c r="P53" s="119" t="str">
        <f>IF(MOD(O53,10)&gt;0,IF(INT(TEXT(D53,"00"))=0,IF(COUNTIF($O$2:O441,O53)&gt;1,"No Utilizar","Utilizar"),"Utilizar"),"No Utilizar")</f>
        <v>Utilizar</v>
      </c>
      <c r="Q53" s="119">
        <f>COUNTIF('Presupuesto 2015'!$AF$10:AF737,K53)</f>
        <v>0</v>
      </c>
      <c r="R53" s="119" t="s">
        <v>1329</v>
      </c>
    </row>
    <row r="54" spans="1:18" x14ac:dyDescent="0.2">
      <c r="A54" s="120">
        <v>1</v>
      </c>
      <c r="B54" s="120">
        <v>3</v>
      </c>
      <c r="C54" s="120">
        <v>8</v>
      </c>
      <c r="H54" s="121" t="s">
        <v>402</v>
      </c>
      <c r="K54" s="120" t="str">
        <f t="shared" si="0"/>
        <v>13800</v>
      </c>
      <c r="L54" s="119" t="str">
        <f t="shared" si="1"/>
        <v>Participaciones por vigilancia en el cumplimiento de las leyes y custodia de valores</v>
      </c>
      <c r="M54" s="120" t="str">
        <f>IF(MOD(INT(K54),10) = 0, VLOOKUP(K54,'COG CONAC'!$A$2:$B$427,1,FALSE),"DESAGREGADA")</f>
        <v>13800</v>
      </c>
      <c r="N54" s="119" t="str">
        <f>IF(MOD(INT(K54),10) = 0, VLOOKUP(K54,'COG CONAC'!$A$2:$B$427,2,FALSE),"DESAGREGADA")</f>
        <v>Participaciones por vigilancia en el cumplimiento de las leyes y custodia de valores</v>
      </c>
      <c r="O54" s="120" t="str">
        <f t="shared" si="2"/>
        <v>138</v>
      </c>
      <c r="P54" s="119" t="str">
        <f>IF(MOD(O54,10)&gt;0,IF(INT(TEXT(D54,"00"))=0,IF(COUNTIF($O$2:O442,O54)&gt;1,"No Utilizar","Utilizar"),"Utilizar"),"No Utilizar")</f>
        <v>Utilizar</v>
      </c>
      <c r="Q54" s="119">
        <f>COUNTIF('Presupuesto 2015'!$AF$10:AF738,K54)</f>
        <v>0</v>
      </c>
      <c r="R54" s="119" t="s">
        <v>1329</v>
      </c>
    </row>
    <row r="55" spans="1:18" s="118" customFormat="1" x14ac:dyDescent="0.2">
      <c r="A55" s="117">
        <v>1</v>
      </c>
      <c r="B55" s="117">
        <v>4</v>
      </c>
      <c r="C55" s="117"/>
      <c r="D55" s="117"/>
      <c r="E55" s="117"/>
      <c r="F55" s="116"/>
      <c r="G55" s="116" t="s">
        <v>401</v>
      </c>
      <c r="H55" s="116"/>
      <c r="I55" s="116"/>
      <c r="J55" s="116"/>
      <c r="K55" s="117" t="str">
        <f t="shared" si="0"/>
        <v>14000</v>
      </c>
      <c r="L55" s="118" t="str">
        <f t="shared" si="1"/>
        <v>SEGURIDAD SOCIAL</v>
      </c>
      <c r="M55" s="117" t="str">
        <f>IF(MOD(INT(K55),10) = 0, VLOOKUP(K55,'COG CONAC'!$A$2:$B$427,1,FALSE),"DESAGREGADA")</f>
        <v>14000</v>
      </c>
      <c r="N55" s="118" t="str">
        <f>IF(MOD(INT(K55),10) = 0, VLOOKUP(K55,'COG CONAC'!$A$2:$B$427,2,FALSE),"DESAGREGADA")</f>
        <v>SEGURIDAD SOCIAL</v>
      </c>
      <c r="O55" s="117" t="str">
        <f t="shared" si="2"/>
        <v>140</v>
      </c>
      <c r="P55" s="118" t="str">
        <f>IF(MOD(O55,10)&gt;0,IF(INT(TEXT(D55,"00"))=0,IF(COUNTIF($O$2:O443,O55)&gt;1,"No Utilizar","Utilizar"),"Utilizar"),"No Utilizar")</f>
        <v>No Utilizar</v>
      </c>
      <c r="Q55" s="118">
        <f>COUNTIF('Presupuesto 2015'!$AF$10:AF739,K55)</f>
        <v>0</v>
      </c>
      <c r="R55" s="119" t="s">
        <v>1329</v>
      </c>
    </row>
    <row r="56" spans="1:18" x14ac:dyDescent="0.2">
      <c r="A56" s="120">
        <v>1</v>
      </c>
      <c r="B56" s="120">
        <v>4</v>
      </c>
      <c r="C56" s="120">
        <v>1</v>
      </c>
      <c r="H56" s="121" t="s">
        <v>400</v>
      </c>
      <c r="K56" s="120" t="str">
        <f t="shared" si="0"/>
        <v>14100</v>
      </c>
      <c r="L56" s="119" t="str">
        <f t="shared" si="1"/>
        <v>Aportaciones de seguridad social</v>
      </c>
      <c r="M56" s="120" t="str">
        <f>IF(MOD(INT(K56),10) = 0, VLOOKUP(K56,'COG CONAC'!$A$2:$B$427,1,FALSE),"DESAGREGADA")</f>
        <v>14100</v>
      </c>
      <c r="N56" s="119" t="str">
        <f>IF(MOD(INT(K56),10) = 0, VLOOKUP(K56,'COG CONAC'!$A$2:$B$427,2,FALSE),"DESAGREGADA")</f>
        <v>Aportaciones de seguridad social</v>
      </c>
      <c r="O56" s="120" t="str">
        <f t="shared" si="2"/>
        <v>141</v>
      </c>
      <c r="P56" s="119" t="str">
        <f>IF(MOD(O56,10)&gt;0,IF(INT(TEXT(D56,"00"))=0,IF(COUNTIF($O$2:O444,O56)&gt;1,"No Utilizar","Utilizar"),"Utilizar"),"No Utilizar")</f>
        <v>No Utilizar</v>
      </c>
      <c r="Q56" s="119">
        <f>COUNTIF('Presupuesto 2015'!$AF$10:AF740,K56)</f>
        <v>0</v>
      </c>
      <c r="R56" s="119" t="s">
        <v>1329</v>
      </c>
    </row>
    <row r="57" spans="1:18" x14ac:dyDescent="0.2">
      <c r="A57" s="120">
        <v>1</v>
      </c>
      <c r="B57" s="120">
        <v>4</v>
      </c>
      <c r="C57" s="120">
        <v>1</v>
      </c>
      <c r="D57" s="120">
        <v>1</v>
      </c>
      <c r="E57" s="129"/>
      <c r="I57" s="121" t="s">
        <v>1109</v>
      </c>
      <c r="K57" s="120" t="str">
        <f t="shared" si="0"/>
        <v>14101</v>
      </c>
      <c r="L57" s="119" t="str">
        <f t="shared" si="1"/>
        <v>Aportaciones al ISSSTE</v>
      </c>
      <c r="M57" s="120" t="str">
        <f>IF(MOD(INT(K57),10) = 0, VLOOKUP(K57,'COG CONAC'!$A$2:$B$427,1,FALSE),"DESAGREGADA")</f>
        <v>DESAGREGADA</v>
      </c>
      <c r="N57" s="119" t="str">
        <f>IF(MOD(INT(K57),10) = 0, VLOOKUP(K57,'COG CONAC'!$A$2:$B$427,2,FALSE),"DESAGREGADA")</f>
        <v>DESAGREGADA</v>
      </c>
      <c r="O57" s="120" t="str">
        <f t="shared" si="2"/>
        <v>141</v>
      </c>
      <c r="P57" s="119" t="str">
        <f>IF(MOD(O57,10)&gt;0,IF(INT(TEXT(D57,"00"))=0,IF(COUNTIF($O$2:O445,O57)&gt;1,"No Utilizar","Utilizar"),"Utilizar"),"No Utilizar")</f>
        <v>Utilizar</v>
      </c>
      <c r="Q57" s="119">
        <f>COUNTIF('Presupuesto 2015'!$AF$10:AF741,K57)</f>
        <v>0</v>
      </c>
      <c r="R57" s="119" t="s">
        <v>1329</v>
      </c>
    </row>
    <row r="58" spans="1:18" x14ac:dyDescent="0.2">
      <c r="A58" s="120">
        <v>1</v>
      </c>
      <c r="B58" s="120">
        <v>4</v>
      </c>
      <c r="C58" s="120">
        <v>1</v>
      </c>
      <c r="D58" s="120">
        <v>2</v>
      </c>
      <c r="I58" s="121" t="s">
        <v>1110</v>
      </c>
      <c r="K58" s="120" t="str">
        <f t="shared" si="0"/>
        <v>14102</v>
      </c>
      <c r="L58" s="119" t="str">
        <f t="shared" si="1"/>
        <v>Aportaciones al IMSS</v>
      </c>
      <c r="M58" s="120" t="str">
        <f>IF(MOD(INT(K58),10) = 0, VLOOKUP(K58,'COG CONAC'!$A$2:$B$427,1,FALSE),"DESAGREGADA")</f>
        <v>DESAGREGADA</v>
      </c>
      <c r="N58" s="119" t="str">
        <f>IF(MOD(INT(K58),10) = 0, VLOOKUP(K58,'COG CONAC'!$A$2:$B$427,2,FALSE),"DESAGREGADA")</f>
        <v>DESAGREGADA</v>
      </c>
      <c r="O58" s="120" t="str">
        <f t="shared" si="2"/>
        <v>141</v>
      </c>
      <c r="P58" s="119" t="str">
        <f>IF(MOD(O58,10)&gt;0,IF(INT(TEXT(D58,"00"))=0,IF(COUNTIF($O$2:O446,O58)&gt;1,"No Utilizar","Utilizar"),"Utilizar"),"No Utilizar")</f>
        <v>Utilizar</v>
      </c>
      <c r="Q58" s="119">
        <f>COUNTIF('Presupuesto 2015'!$AF$10:AF742,K58)</f>
        <v>0</v>
      </c>
      <c r="R58" s="119" t="s">
        <v>1329</v>
      </c>
    </row>
    <row r="59" spans="1:18" x14ac:dyDescent="0.2">
      <c r="A59" s="120">
        <v>1</v>
      </c>
      <c r="B59" s="120">
        <v>4</v>
      </c>
      <c r="C59" s="120">
        <v>1</v>
      </c>
      <c r="D59" s="120">
        <v>3</v>
      </c>
      <c r="I59" s="121" t="s">
        <v>1111</v>
      </c>
      <c r="K59" s="120" t="str">
        <f t="shared" si="0"/>
        <v>14103</v>
      </c>
      <c r="L59" s="119" t="str">
        <f t="shared" si="1"/>
        <v>Aportaciones al ISSSPEG</v>
      </c>
      <c r="M59" s="120" t="str">
        <f>IF(MOD(INT(K59),10) = 0, VLOOKUP(K59,'COG CONAC'!$A$2:$B$427,1,FALSE),"DESAGREGADA")</f>
        <v>DESAGREGADA</v>
      </c>
      <c r="N59" s="119" t="str">
        <f>IF(MOD(INT(K59),10) = 0, VLOOKUP(K59,'COG CONAC'!$A$2:$B$427,2,FALSE),"DESAGREGADA")</f>
        <v>DESAGREGADA</v>
      </c>
      <c r="O59" s="120" t="str">
        <f t="shared" si="2"/>
        <v>141</v>
      </c>
      <c r="P59" s="119" t="str">
        <f>IF(MOD(O59,10)&gt;0,IF(INT(TEXT(D59,"00"))=0,IF(COUNTIF($O$2:O447,O59)&gt;1,"No Utilizar","Utilizar"),"Utilizar"),"No Utilizar")</f>
        <v>Utilizar</v>
      </c>
      <c r="Q59" s="119">
        <f>COUNTIF('Presupuesto 2015'!$AF$10:AF743,K59)</f>
        <v>0</v>
      </c>
      <c r="R59" s="119" t="s">
        <v>1329</v>
      </c>
    </row>
    <row r="60" spans="1:18" x14ac:dyDescent="0.2">
      <c r="A60" s="120">
        <v>1</v>
      </c>
      <c r="B60" s="120">
        <v>4</v>
      </c>
      <c r="C60" s="120">
        <v>1</v>
      </c>
      <c r="D60" s="120">
        <v>4</v>
      </c>
      <c r="I60" s="121" t="s">
        <v>1374</v>
      </c>
      <c r="K60" s="120" t="str">
        <f t="shared" si="0"/>
        <v>14104</v>
      </c>
      <c r="L60" s="119" t="str">
        <f t="shared" si="1"/>
        <v>ISPT Funcionarios</v>
      </c>
      <c r="M60" s="120" t="str">
        <f>IF(MOD(INT(K60),10) = 0, VLOOKUP(K60,'COG CONAC'!$A$2:$B$427,1,FALSE),"DESAGREGADA")</f>
        <v>DESAGREGADA</v>
      </c>
      <c r="N60" s="119" t="str">
        <f>IF(MOD(INT(K60),10) = 0, VLOOKUP(K60,'COG CONAC'!$A$2:$B$427,2,FALSE),"DESAGREGADA")</f>
        <v>DESAGREGADA</v>
      </c>
      <c r="O60" s="120" t="str">
        <f t="shared" si="2"/>
        <v>141</v>
      </c>
      <c r="P60" s="119" t="str">
        <f>IF(MOD(O60,10)&gt;0,IF(INT(TEXT(D60,"00"))=0,IF(COUNTIF($O$2:O448,O60)&gt;1,"No Utilizar","Utilizar"),"Utilizar"),"No Utilizar")</f>
        <v>Utilizar</v>
      </c>
      <c r="Q60" s="119">
        <f>COUNTIF('Presupuesto 2015'!$AF$10:AF744,K60)</f>
        <v>0</v>
      </c>
      <c r="R60" s="119" t="s">
        <v>1329</v>
      </c>
    </row>
    <row r="61" spans="1:18" x14ac:dyDescent="0.2">
      <c r="A61" s="120">
        <v>1</v>
      </c>
      <c r="B61" s="120">
        <v>4</v>
      </c>
      <c r="C61" s="120">
        <v>1</v>
      </c>
      <c r="D61" s="120">
        <v>5</v>
      </c>
      <c r="I61" s="121" t="s">
        <v>1375</v>
      </c>
      <c r="K61" s="120" t="str">
        <f t="shared" si="0"/>
        <v>14105</v>
      </c>
      <c r="L61" s="119" t="str">
        <f t="shared" si="1"/>
        <v>ISPT Empleados</v>
      </c>
      <c r="M61" s="120" t="str">
        <f>IF(MOD(INT(K61),10) = 0, VLOOKUP(K61,'COG CONAC'!$A$2:$B$427,1,FALSE),"DESAGREGADA")</f>
        <v>DESAGREGADA</v>
      </c>
      <c r="N61" s="119" t="str">
        <f>IF(MOD(INT(K61),10) = 0, VLOOKUP(K61,'COG CONAC'!$A$2:$B$427,2,FALSE),"DESAGREGADA")</f>
        <v>DESAGREGADA</v>
      </c>
      <c r="O61" s="120" t="str">
        <f t="shared" si="2"/>
        <v>141</v>
      </c>
      <c r="P61" s="119" t="str">
        <f>IF(MOD(O61,10)&gt;0,IF(INT(TEXT(D61,"00"))=0,IF(COUNTIF($O$2:O449,O61)&gt;1,"No Utilizar","Utilizar"),"Utilizar"),"No Utilizar")</f>
        <v>Utilizar</v>
      </c>
      <c r="Q61" s="119">
        <f>COUNTIF('Presupuesto 2015'!$AF$10:AF745,K61)</f>
        <v>0</v>
      </c>
      <c r="R61" s="119" t="s">
        <v>1329</v>
      </c>
    </row>
    <row r="62" spans="1:18" x14ac:dyDescent="0.2">
      <c r="A62" s="120">
        <v>1</v>
      </c>
      <c r="B62" s="120">
        <v>4</v>
      </c>
      <c r="C62" s="120">
        <v>2</v>
      </c>
      <c r="H62" s="121" t="s">
        <v>399</v>
      </c>
      <c r="K62" s="120" t="str">
        <f t="shared" si="0"/>
        <v>14200</v>
      </c>
      <c r="L62" s="119" t="str">
        <f t="shared" si="1"/>
        <v>Aportaciones a fondos de vivienda</v>
      </c>
      <c r="M62" s="120" t="str">
        <f>IF(MOD(INT(K62),10) = 0, VLOOKUP(K62,'COG CONAC'!$A$2:$B$427,1,FALSE),"DESAGREGADA")</f>
        <v>14200</v>
      </c>
      <c r="N62" s="119" t="str">
        <f>IF(MOD(INT(K62),10) = 0, VLOOKUP(K62,'COG CONAC'!$A$2:$B$427,2,FALSE),"DESAGREGADA")</f>
        <v>Aportaciones a fondos de vivienda</v>
      </c>
      <c r="O62" s="120" t="str">
        <f t="shared" si="2"/>
        <v>142</v>
      </c>
      <c r="P62" s="119" t="str">
        <f>IF(MOD(O62,10)&gt;0,IF(INT(TEXT(D62,"00"))=0,IF(COUNTIF($O$2:O450,O62)&gt;1,"No Utilizar","Utilizar"),"Utilizar"),"No Utilizar")</f>
        <v>No Utilizar</v>
      </c>
      <c r="Q62" s="119">
        <f>COUNTIF('Presupuesto 2015'!$AF$10:AF746,K62)</f>
        <v>0</v>
      </c>
      <c r="R62" s="119" t="s">
        <v>1329</v>
      </c>
    </row>
    <row r="63" spans="1:18" x14ac:dyDescent="0.2">
      <c r="A63" s="120">
        <v>1</v>
      </c>
      <c r="B63" s="120">
        <v>4</v>
      </c>
      <c r="C63" s="120">
        <v>2</v>
      </c>
      <c r="D63" s="120">
        <v>1</v>
      </c>
      <c r="I63" s="121" t="s">
        <v>1113</v>
      </c>
      <c r="K63" s="120" t="str">
        <f t="shared" si="0"/>
        <v>14201</v>
      </c>
      <c r="L63" s="119" t="str">
        <f t="shared" si="1"/>
        <v>Cuotas al INFONAVIT</v>
      </c>
      <c r="M63" s="120" t="str">
        <f>IF(MOD(INT(K63),10) = 0, VLOOKUP(K63,'COG CONAC'!$A$2:$B$427,1,FALSE),"DESAGREGADA")</f>
        <v>DESAGREGADA</v>
      </c>
      <c r="N63" s="119" t="str">
        <f>IF(MOD(INT(K63),10) = 0, VLOOKUP(K63,'COG CONAC'!$A$2:$B$427,2,FALSE),"DESAGREGADA")</f>
        <v>DESAGREGADA</v>
      </c>
      <c r="O63" s="120" t="str">
        <f t="shared" si="2"/>
        <v>142</v>
      </c>
      <c r="P63" s="119" t="str">
        <f>IF(MOD(O63,10)&gt;0,IF(INT(TEXT(D63,"00"))=0,IF(COUNTIF($O$2:O451,O63)&gt;1,"No Utilizar","Utilizar"),"Utilizar"),"No Utilizar")</f>
        <v>Utilizar</v>
      </c>
      <c r="Q63" s="119">
        <f>COUNTIF('Presupuesto 2015'!$AF$10:AF747,K63)</f>
        <v>0</v>
      </c>
      <c r="R63" s="119" t="s">
        <v>1329</v>
      </c>
    </row>
    <row r="64" spans="1:18" x14ac:dyDescent="0.2">
      <c r="A64" s="120">
        <v>1</v>
      </c>
      <c r="B64" s="120">
        <v>4</v>
      </c>
      <c r="C64" s="120">
        <v>2</v>
      </c>
      <c r="D64" s="120">
        <v>2</v>
      </c>
      <c r="I64" s="121" t="s">
        <v>1112</v>
      </c>
      <c r="K64" s="120" t="str">
        <f t="shared" si="0"/>
        <v>14202</v>
      </c>
      <c r="L64" s="119" t="str">
        <f t="shared" si="1"/>
        <v>Cuotas al FOVISSSTE</v>
      </c>
      <c r="M64" s="120" t="str">
        <f>IF(MOD(INT(K64),10) = 0, VLOOKUP(K64,'COG CONAC'!$A$2:$B$427,1,FALSE),"DESAGREGADA")</f>
        <v>DESAGREGADA</v>
      </c>
      <c r="N64" s="119" t="str">
        <f>IF(MOD(INT(K64),10) = 0, VLOOKUP(K64,'COG CONAC'!$A$2:$B$427,2,FALSE),"DESAGREGADA")</f>
        <v>DESAGREGADA</v>
      </c>
      <c r="O64" s="120" t="str">
        <f t="shared" si="2"/>
        <v>142</v>
      </c>
      <c r="P64" s="119" t="str">
        <f>IF(MOD(O64,10)&gt;0,IF(INT(TEXT(D64,"00"))=0,IF(COUNTIF($O$2:O452,O64)&gt;1,"No Utilizar","Utilizar"),"Utilizar"),"No Utilizar")</f>
        <v>Utilizar</v>
      </c>
      <c r="Q64" s="119">
        <f>COUNTIF('Presupuesto 2015'!$AF$10:AF748,K64)</f>
        <v>0</v>
      </c>
      <c r="R64" s="119" t="s">
        <v>1329</v>
      </c>
    </row>
    <row r="65" spans="1:18" x14ac:dyDescent="0.2">
      <c r="A65" s="120">
        <v>1</v>
      </c>
      <c r="B65" s="120">
        <v>4</v>
      </c>
      <c r="C65" s="120">
        <v>2</v>
      </c>
      <c r="D65" s="120">
        <v>3</v>
      </c>
      <c r="I65" s="121" t="s">
        <v>1114</v>
      </c>
      <c r="K65" s="120" t="str">
        <f t="shared" si="0"/>
        <v>14203</v>
      </c>
      <c r="L65" s="119" t="str">
        <f t="shared" ref="L65:L127" si="3">CONCATENATE(F65,G65,H65,I65)</f>
        <v>Cuotas para el Fondo de Vivienda (SUSPEG)</v>
      </c>
      <c r="M65" s="120" t="str">
        <f>IF(MOD(INT(K65),10) = 0, VLOOKUP(K65,'COG CONAC'!$A$2:$B$427,1,FALSE),"DESAGREGADA")</f>
        <v>DESAGREGADA</v>
      </c>
      <c r="N65" s="119" t="str">
        <f>IF(MOD(INT(K65),10) = 0, VLOOKUP(K65,'COG CONAC'!$A$2:$B$427,2,FALSE),"DESAGREGADA")</f>
        <v>DESAGREGADA</v>
      </c>
      <c r="O65" s="120" t="str">
        <f t="shared" si="2"/>
        <v>142</v>
      </c>
      <c r="P65" s="119" t="str">
        <f>IF(MOD(O65,10)&gt;0,IF(INT(TEXT(D65,"00"))=0,IF(COUNTIF($O$2:O453,O65)&gt;1,"No Utilizar","Utilizar"),"Utilizar"),"No Utilizar")</f>
        <v>Utilizar</v>
      </c>
      <c r="Q65" s="119">
        <f>COUNTIF('Presupuesto 2015'!$AF$10:AF749,K65)</f>
        <v>0</v>
      </c>
      <c r="R65" s="119" t="s">
        <v>1329</v>
      </c>
    </row>
    <row r="66" spans="1:18" x14ac:dyDescent="0.2">
      <c r="A66" s="120">
        <v>1</v>
      </c>
      <c r="B66" s="120">
        <v>4</v>
      </c>
      <c r="C66" s="120">
        <v>2</v>
      </c>
      <c r="D66" s="120">
        <v>4</v>
      </c>
      <c r="I66" s="121" t="s">
        <v>1376</v>
      </c>
      <c r="K66" s="120" t="str">
        <f t="shared" si="0"/>
        <v>14204</v>
      </c>
      <c r="L66" s="119" t="str">
        <f t="shared" si="3"/>
        <v>Aportaciones</v>
      </c>
      <c r="M66" s="120" t="str">
        <f>IF(MOD(INT(K66),10) = 0, VLOOKUP(K66,'COG CONAC'!$A$2:$B$427,1,FALSE),"DESAGREGADA")</f>
        <v>DESAGREGADA</v>
      </c>
      <c r="N66" s="119" t="str">
        <f>IF(MOD(INT(K66),10) = 0, VLOOKUP(K66,'COG CONAC'!$A$2:$B$427,2,FALSE),"DESAGREGADA")</f>
        <v>DESAGREGADA</v>
      </c>
      <c r="O66" s="120" t="str">
        <f t="shared" si="2"/>
        <v>142</v>
      </c>
      <c r="P66" s="119" t="str">
        <f>IF(MOD(O66,10)&gt;0,IF(INT(TEXT(D66,"00"))=0,IF(COUNTIF($O$2:O454,O66)&gt;1,"No Utilizar","Utilizar"),"Utilizar"),"No Utilizar")</f>
        <v>Utilizar</v>
      </c>
      <c r="Q66" s="119">
        <f>COUNTIF('Presupuesto 2015'!$AF$10:AF750,K66)</f>
        <v>0</v>
      </c>
      <c r="R66" s="119" t="s">
        <v>1329</v>
      </c>
    </row>
    <row r="67" spans="1:18" x14ac:dyDescent="0.2">
      <c r="A67" s="120">
        <v>1</v>
      </c>
      <c r="B67" s="120">
        <v>4</v>
      </c>
      <c r="C67" s="120">
        <v>3</v>
      </c>
      <c r="H67" s="121" t="s">
        <v>398</v>
      </c>
      <c r="K67" s="120" t="str">
        <f t="shared" ref="K67:K129" si="4">CONCATENATE(A67,TEXT(B67,"0"),TEXT(C67,"0"),TEXT(D67,"00"))</f>
        <v>14300</v>
      </c>
      <c r="L67" s="119" t="str">
        <f t="shared" si="3"/>
        <v>Aportaciones al sistema para el retiro</v>
      </c>
      <c r="M67" s="120" t="str">
        <f>IF(MOD(INT(K67),10) = 0, VLOOKUP(K67,'COG CONAC'!$A$2:$B$427,1,FALSE),"DESAGREGADA")</f>
        <v>14300</v>
      </c>
      <c r="N67" s="119" t="str">
        <f>IF(MOD(INT(K67),10) = 0, VLOOKUP(K67,'COG CONAC'!$A$2:$B$427,2,FALSE),"DESAGREGADA")</f>
        <v>Aportaciones al sistema para el retiro</v>
      </c>
      <c r="O67" s="120" t="str">
        <f t="shared" ref="O67:O129" si="5">CONCATENATE(A67,TEXT(B67,"0"),TEXT(C67,"0"))</f>
        <v>143</v>
      </c>
      <c r="P67" s="119" t="str">
        <f>IF(MOD(O67,10)&gt;0,IF(INT(TEXT(D67,"00"))=0,IF(COUNTIF($O$2:O455,O67)&gt;1,"No Utilizar","Utilizar"),"Utilizar"),"No Utilizar")</f>
        <v>No Utilizar</v>
      </c>
      <c r="Q67" s="119">
        <f>COUNTIF('Presupuesto 2015'!$AF$10:AF751,K67)</f>
        <v>0</v>
      </c>
      <c r="R67" s="119" t="s">
        <v>1329</v>
      </c>
    </row>
    <row r="68" spans="1:18" x14ac:dyDescent="0.2">
      <c r="A68" s="120">
        <v>1</v>
      </c>
      <c r="B68" s="120">
        <v>4</v>
      </c>
      <c r="C68" s="120">
        <v>3</v>
      </c>
      <c r="D68" s="120">
        <v>1</v>
      </c>
      <c r="I68" s="121" t="s">
        <v>1115</v>
      </c>
      <c r="K68" s="120" t="str">
        <f t="shared" si="4"/>
        <v>14301</v>
      </c>
      <c r="L68" s="119" t="str">
        <f t="shared" si="3"/>
        <v>Aportaciones para el Sistema de Ahorro para el Retiro</v>
      </c>
      <c r="M68" s="120" t="str">
        <f>IF(MOD(INT(K68),10) = 0, VLOOKUP(K68,'COG CONAC'!$A$2:$B$427,1,FALSE),"DESAGREGADA")</f>
        <v>DESAGREGADA</v>
      </c>
      <c r="N68" s="119" t="str">
        <f>IF(MOD(INT(K68),10) = 0, VLOOKUP(K68,'COG CONAC'!$A$2:$B$427,2,FALSE),"DESAGREGADA")</f>
        <v>DESAGREGADA</v>
      </c>
      <c r="O68" s="120" t="str">
        <f t="shared" si="5"/>
        <v>143</v>
      </c>
      <c r="P68" s="119" t="str">
        <f>IF(MOD(O68,10)&gt;0,IF(INT(TEXT(D68,"00"))=0,IF(COUNTIF($O$2:O456,O68)&gt;1,"No Utilizar","Utilizar"),"Utilizar"),"No Utilizar")</f>
        <v>Utilizar</v>
      </c>
      <c r="Q68" s="119">
        <f>COUNTIF('Presupuesto 2015'!$AF$10:AF752,K68)</f>
        <v>0</v>
      </c>
      <c r="R68" s="119" t="s">
        <v>1329</v>
      </c>
    </row>
    <row r="69" spans="1:18" x14ac:dyDescent="0.2">
      <c r="A69" s="120">
        <v>1</v>
      </c>
      <c r="B69" s="120">
        <v>4</v>
      </c>
      <c r="C69" s="120">
        <v>3</v>
      </c>
      <c r="D69" s="120">
        <v>2</v>
      </c>
      <c r="I69" s="121" t="s">
        <v>1377</v>
      </c>
      <c r="K69" s="120" t="str">
        <f t="shared" si="4"/>
        <v>14302</v>
      </c>
      <c r="L69" s="119" t="str">
        <f t="shared" si="3"/>
        <v>Cuotas para el Seguro Colectivo de Retiro</v>
      </c>
      <c r="M69" s="120" t="str">
        <f>IF(MOD(INT(K69),10) = 0, VLOOKUP(K69,'COG CONAC'!$A$2:$B$427,1,FALSE),"DESAGREGADA")</f>
        <v>DESAGREGADA</v>
      </c>
      <c r="N69" s="119" t="str">
        <f>IF(MOD(INT(K69),10) = 0, VLOOKUP(K69,'COG CONAC'!$A$2:$B$427,2,FALSE),"DESAGREGADA")</f>
        <v>DESAGREGADA</v>
      </c>
      <c r="O69" s="120" t="str">
        <f t="shared" si="5"/>
        <v>143</v>
      </c>
      <c r="P69" s="119" t="str">
        <f>IF(MOD(O69,10)&gt;0,IF(INT(TEXT(D69,"00"))=0,IF(COUNTIF($O$2:O457,O69)&gt;1,"No Utilizar","Utilizar"),"Utilizar"),"No Utilizar")</f>
        <v>Utilizar</v>
      </c>
      <c r="Q69" s="119">
        <f>COUNTIF('Presupuesto 2015'!$AF$10:AF753,K69)</f>
        <v>0</v>
      </c>
      <c r="R69" s="119" t="s">
        <v>1329</v>
      </c>
    </row>
    <row r="70" spans="1:18" x14ac:dyDescent="0.2">
      <c r="A70" s="120">
        <v>1</v>
      </c>
      <c r="B70" s="120">
        <v>4</v>
      </c>
      <c r="C70" s="120">
        <v>3</v>
      </c>
      <c r="D70" s="120">
        <v>3</v>
      </c>
      <c r="I70" s="121" t="s">
        <v>1806</v>
      </c>
      <c r="K70" s="120" t="str">
        <f t="shared" si="4"/>
        <v>14303</v>
      </c>
      <c r="L70" s="119" t="str">
        <f t="shared" si="3"/>
        <v>Aportaciones al Seguro de Cesantía en Edad Avanzada</v>
      </c>
      <c r="M70" s="120" t="str">
        <f>IF(MOD(INT(K70),10) = 0, VLOOKUP(K70,'COG CONAC'!$A$2:$B$427,1,FALSE),"DESAGREGADA")</f>
        <v>DESAGREGADA</v>
      </c>
      <c r="N70" s="119" t="str">
        <f>IF(MOD(INT(K70),10) = 0, VLOOKUP(K70,'COG CONAC'!$A$2:$B$427,2,FALSE),"DESAGREGADA")</f>
        <v>DESAGREGADA</v>
      </c>
      <c r="O70" s="120" t="str">
        <f t="shared" si="5"/>
        <v>143</v>
      </c>
      <c r="P70" s="119" t="str">
        <f>IF(MOD(O70,10)&gt;0,IF(INT(TEXT(D70,"00"))=0,IF(COUNTIF($O$2:O458,O70)&gt;1,"No Utilizar","Utilizar"),"Utilizar"),"No Utilizar")</f>
        <v>Utilizar</v>
      </c>
      <c r="Q70" s="119">
        <f>COUNTIF('Presupuesto 2015'!$AF$10:AF754,K70)</f>
        <v>0</v>
      </c>
      <c r="R70" s="119" t="s">
        <v>1329</v>
      </c>
    </row>
    <row r="71" spans="1:18" x14ac:dyDescent="0.2">
      <c r="A71" s="120">
        <v>1</v>
      </c>
      <c r="B71" s="120">
        <v>4</v>
      </c>
      <c r="C71" s="120">
        <v>4</v>
      </c>
      <c r="H71" s="121" t="s">
        <v>397</v>
      </c>
      <c r="K71" s="120" t="str">
        <f t="shared" si="4"/>
        <v>14400</v>
      </c>
      <c r="L71" s="119" t="str">
        <f t="shared" si="3"/>
        <v>Aportaciones para seguros</v>
      </c>
      <c r="M71" s="120" t="str">
        <f>IF(MOD(INT(K71),10) = 0, VLOOKUP(K71,'COG CONAC'!$A$2:$B$427,1,FALSE),"DESAGREGADA")</f>
        <v>14400</v>
      </c>
      <c r="N71" s="119" t="str">
        <f>IF(MOD(INT(K71),10) = 0, VLOOKUP(K71,'COG CONAC'!$A$2:$B$427,2,FALSE),"DESAGREGADA")</f>
        <v>Aportaciones para seguros</v>
      </c>
      <c r="O71" s="120" t="str">
        <f t="shared" si="5"/>
        <v>144</v>
      </c>
      <c r="P71" s="119" t="str">
        <f>IF(MOD(O71,10)&gt;0,IF(INT(TEXT(D71,"00"))=0,IF(COUNTIF($O$2:O459,O71)&gt;1,"No Utilizar","Utilizar"),"Utilizar"),"No Utilizar")</f>
        <v>No Utilizar</v>
      </c>
      <c r="Q71" s="119">
        <f>COUNTIF('Presupuesto 2015'!$AF$10:AF755,K71)</f>
        <v>0</v>
      </c>
      <c r="R71" s="119" t="s">
        <v>1329</v>
      </c>
    </row>
    <row r="72" spans="1:18" x14ac:dyDescent="0.2">
      <c r="A72" s="120">
        <v>1</v>
      </c>
      <c r="B72" s="120">
        <v>4</v>
      </c>
      <c r="C72" s="120">
        <v>4</v>
      </c>
      <c r="D72" s="120">
        <v>1</v>
      </c>
      <c r="I72" s="121" t="s">
        <v>1283</v>
      </c>
      <c r="K72" s="120" t="str">
        <f t="shared" si="4"/>
        <v>14401</v>
      </c>
      <c r="L72" s="119" t="str">
        <f t="shared" si="3"/>
        <v>Cuotas para Seguro de Vida</v>
      </c>
      <c r="M72" s="120" t="str">
        <f>IF(MOD(INT(K72),10) = 0, VLOOKUP(K72,'COG CONAC'!$A$2:$B$427,1,FALSE),"DESAGREGADA")</f>
        <v>DESAGREGADA</v>
      </c>
      <c r="N72" s="119" t="str">
        <f>IF(MOD(INT(K72),10) = 0, VLOOKUP(K72,'COG CONAC'!$A$2:$B$427,2,FALSE),"DESAGREGADA")</f>
        <v>DESAGREGADA</v>
      </c>
      <c r="O72" s="120" t="str">
        <f t="shared" si="5"/>
        <v>144</v>
      </c>
      <c r="P72" s="119" t="str">
        <f>IF(MOD(O72,10)&gt;0,IF(INT(TEXT(D72,"00"))=0,IF(COUNTIF($O$2:O460,O72)&gt;1,"No Utilizar","Utilizar"),"Utilizar"),"No Utilizar")</f>
        <v>Utilizar</v>
      </c>
      <c r="Q72" s="119">
        <f>COUNTIF('Presupuesto 2015'!$AF$10:AF756,K72)</f>
        <v>0</v>
      </c>
      <c r="R72" s="119" t="s">
        <v>1329</v>
      </c>
    </row>
    <row r="73" spans="1:18" x14ac:dyDescent="0.2">
      <c r="A73" s="120">
        <v>1</v>
      </c>
      <c r="B73" s="120">
        <v>4</v>
      </c>
      <c r="C73" s="120">
        <v>4</v>
      </c>
      <c r="D73" s="120">
        <v>2</v>
      </c>
      <c r="I73" s="121" t="s">
        <v>1284</v>
      </c>
      <c r="K73" s="120" t="str">
        <f t="shared" si="4"/>
        <v>14402</v>
      </c>
      <c r="L73" s="119" t="str">
        <f t="shared" si="3"/>
        <v>Pago de marcha</v>
      </c>
      <c r="M73" s="120" t="str">
        <f>IF(MOD(INT(K73),10) = 0, VLOOKUP(K73,'COG CONAC'!$A$2:$B$427,1,FALSE),"DESAGREGADA")</f>
        <v>DESAGREGADA</v>
      </c>
      <c r="N73" s="119" t="str">
        <f>IF(MOD(INT(K73),10) = 0, VLOOKUP(K73,'COG CONAC'!$A$2:$B$427,2,FALSE),"DESAGREGADA")</f>
        <v>DESAGREGADA</v>
      </c>
      <c r="O73" s="120" t="str">
        <f t="shared" si="5"/>
        <v>144</v>
      </c>
      <c r="P73" s="119" t="str">
        <f>IF(MOD(O73,10)&gt;0,IF(INT(TEXT(D73,"00"))=0,IF(COUNTIF($O$2:O461,O73)&gt;1,"No Utilizar","Utilizar"),"Utilizar"),"No Utilizar")</f>
        <v>Utilizar</v>
      </c>
      <c r="Q73" s="119">
        <f>COUNTIF('Presupuesto 2015'!$AF$10:AF757,K73)</f>
        <v>0</v>
      </c>
      <c r="R73" s="119" t="s">
        <v>1329</v>
      </c>
    </row>
    <row r="74" spans="1:18" x14ac:dyDescent="0.2">
      <c r="A74" s="120">
        <v>1</v>
      </c>
      <c r="B74" s="120">
        <v>4</v>
      </c>
      <c r="C74" s="120">
        <v>4</v>
      </c>
      <c r="D74" s="120">
        <v>3</v>
      </c>
      <c r="I74" s="121" t="s">
        <v>397</v>
      </c>
      <c r="K74" s="120" t="str">
        <f t="shared" si="4"/>
        <v>14403</v>
      </c>
      <c r="L74" s="119" t="str">
        <f t="shared" si="3"/>
        <v>Aportaciones para seguros</v>
      </c>
      <c r="M74" s="120" t="str">
        <f>IF(MOD(INT(K74),10) = 0, VLOOKUP(K74,'COG CONAC'!$A$2:$B$427,1,FALSE),"DESAGREGADA")</f>
        <v>DESAGREGADA</v>
      </c>
      <c r="N74" s="119" t="str">
        <f>IF(MOD(INT(K74),10) = 0, VLOOKUP(K74,'COG CONAC'!$A$2:$B$427,2,FALSE),"DESAGREGADA")</f>
        <v>DESAGREGADA</v>
      </c>
      <c r="O74" s="120" t="str">
        <f t="shared" si="5"/>
        <v>144</v>
      </c>
      <c r="P74" s="119" t="str">
        <f>IF(MOD(O74,10)&gt;0,IF(INT(TEXT(D74,"00"))=0,IF(COUNTIF($O$2:O462,O74)&gt;1,"No Utilizar","Utilizar"),"Utilizar"),"No Utilizar")</f>
        <v>Utilizar</v>
      </c>
      <c r="Q74" s="119">
        <f>COUNTIF('Presupuesto 2015'!$AF$10:AF758,K74)</f>
        <v>0</v>
      </c>
      <c r="R74" s="119" t="s">
        <v>1329</v>
      </c>
    </row>
    <row r="75" spans="1:18" s="118" customFormat="1" x14ac:dyDescent="0.2">
      <c r="A75" s="117">
        <v>1</v>
      </c>
      <c r="B75" s="117">
        <v>5</v>
      </c>
      <c r="C75" s="117"/>
      <c r="D75" s="117"/>
      <c r="E75" s="117"/>
      <c r="F75" s="116"/>
      <c r="G75" s="116" t="s">
        <v>606</v>
      </c>
      <c r="H75" s="116"/>
      <c r="I75" s="116"/>
      <c r="J75" s="116"/>
      <c r="K75" s="117" t="str">
        <f t="shared" si="4"/>
        <v>15000</v>
      </c>
      <c r="L75" s="118" t="str">
        <f t="shared" si="3"/>
        <v xml:space="preserve"> OTRAS PRESTACIONES SOCIALES Y ECONOMICAS</v>
      </c>
      <c r="M75" s="117" t="str">
        <f>IF(MOD(INT(K75),20) = 0, VLOOKUP(K75,'COG CONAC'!$A$2:$B$427,1,FALSE),"DESAGREGADA")</f>
        <v>15000</v>
      </c>
      <c r="N75" s="118" t="str">
        <f>IF(MOD(INT(K75),20) = 0, VLOOKUP(K75,'COG CONAC'!$A$2:$B$427,2,FALSE),"DESAGREGADA")</f>
        <v xml:space="preserve"> OTRAS PRESTACIONES SOCIALES Y ECONOMICAS</v>
      </c>
      <c r="O75" s="117" t="str">
        <f t="shared" si="5"/>
        <v>150</v>
      </c>
      <c r="P75" s="118" t="str">
        <f>IF(MOD(O75,10)&gt;0,IF(INT(TEXT(D75,"00"))=0,IF(COUNTIF($O$2:O463,O75)&gt;1,"No Utilizar","Utilizar"),"Utilizar"),"No Utilizar")</f>
        <v>No Utilizar</v>
      </c>
      <c r="Q75" s="118">
        <f>COUNTIF('Presupuesto 2015'!$AF$10:AF759,K75)</f>
        <v>0</v>
      </c>
      <c r="R75" s="119" t="s">
        <v>1329</v>
      </c>
    </row>
    <row r="76" spans="1:18" x14ac:dyDescent="0.2">
      <c r="A76" s="120">
        <v>1</v>
      </c>
      <c r="B76" s="120">
        <v>5</v>
      </c>
      <c r="C76" s="120">
        <v>1</v>
      </c>
      <c r="H76" s="121" t="s">
        <v>396</v>
      </c>
      <c r="K76" s="120" t="str">
        <f t="shared" si="4"/>
        <v>15100</v>
      </c>
      <c r="L76" s="119" t="str">
        <f t="shared" si="3"/>
        <v>Cuotas para el fondo de ahorro y fondo de trabajo</v>
      </c>
      <c r="M76" s="120" t="str">
        <f>IF(MOD(INT(K76),10) = 0, VLOOKUP(K76,'COG CONAC'!$A$2:$B$427,1,FALSE),"DESAGREGADA")</f>
        <v>15100</v>
      </c>
      <c r="N76" s="119" t="str">
        <f>IF(MOD(INT(K76),10) = 0, VLOOKUP(K76,'COG CONAC'!$A$2:$B$427,2,FALSE),"DESAGREGADA")</f>
        <v>Cuotas para el fondo de ahorro y fondo de trabajo</v>
      </c>
      <c r="O76" s="120" t="str">
        <f t="shared" si="5"/>
        <v>151</v>
      </c>
      <c r="P76" s="119" t="str">
        <f>IF(MOD(O76,10)&gt;0,IF(INT(TEXT(D76,"00"))=0,IF(COUNTIF($O$2:O464,O76)&gt;1,"No Utilizar","Utilizar"),"Utilizar"),"No Utilizar")</f>
        <v>No Utilizar</v>
      </c>
      <c r="Q76" s="119">
        <f>COUNTIF('Presupuesto 2015'!$AF$10:AF760,K76)</f>
        <v>0</v>
      </c>
      <c r="R76" s="119" t="s">
        <v>1329</v>
      </c>
    </row>
    <row r="77" spans="1:18" x14ac:dyDescent="0.2">
      <c r="A77" s="120">
        <v>1</v>
      </c>
      <c r="B77" s="120">
        <v>5</v>
      </c>
      <c r="C77" s="120">
        <v>1</v>
      </c>
      <c r="D77" s="120">
        <v>1</v>
      </c>
      <c r="I77" s="121" t="s">
        <v>1116</v>
      </c>
      <c r="K77" s="120" t="str">
        <f t="shared" si="4"/>
        <v>15101</v>
      </c>
      <c r="L77" s="119" t="str">
        <f t="shared" si="3"/>
        <v>Cuotas para el Fondo del Ahorro</v>
      </c>
      <c r="M77" s="120" t="str">
        <f>IF(MOD(INT(K77),10) = 0, VLOOKUP(K77,'COG CONAC'!$A$2:$B$427,1,FALSE),"DESAGREGADA")</f>
        <v>DESAGREGADA</v>
      </c>
      <c r="N77" s="119" t="str">
        <f>IF(MOD(INT(K77),10) = 0, VLOOKUP(K77,'COG CONAC'!$A$2:$B$427,2,FALSE),"DESAGREGADA")</f>
        <v>DESAGREGADA</v>
      </c>
      <c r="O77" s="120" t="str">
        <f t="shared" si="5"/>
        <v>151</v>
      </c>
      <c r="P77" s="119" t="str">
        <f>IF(MOD(O77,10)&gt;0,IF(INT(TEXT(D77,"00"))=0,IF(COUNTIF($O$2:O465,O77)&gt;1,"No Utilizar","Utilizar"),"Utilizar"),"No Utilizar")</f>
        <v>Utilizar</v>
      </c>
      <c r="Q77" s="119">
        <f>COUNTIF('Presupuesto 2015'!$AF$10:AF761,K77)</f>
        <v>0</v>
      </c>
      <c r="R77" s="119" t="s">
        <v>1329</v>
      </c>
    </row>
    <row r="78" spans="1:18" x14ac:dyDescent="0.2">
      <c r="A78" s="120">
        <v>1</v>
      </c>
      <c r="B78" s="120">
        <v>5</v>
      </c>
      <c r="C78" s="120">
        <v>2</v>
      </c>
      <c r="H78" s="121" t="s">
        <v>395</v>
      </c>
      <c r="K78" s="120" t="str">
        <f t="shared" si="4"/>
        <v>15200</v>
      </c>
      <c r="L78" s="119" t="str">
        <f t="shared" si="3"/>
        <v>Indemnizaciones</v>
      </c>
      <c r="M78" s="120" t="str">
        <f>IF(MOD(INT(K78),10) = 0, VLOOKUP(K78,'COG CONAC'!$A$2:$B$427,1,FALSE),"DESAGREGADA")</f>
        <v>15200</v>
      </c>
      <c r="N78" s="119" t="str">
        <f>IF(MOD(INT(K78),10) = 0, VLOOKUP(K78,'COG CONAC'!$A$2:$B$427,2,FALSE),"DESAGREGADA")</f>
        <v>Indemnizaciones</v>
      </c>
      <c r="O78" s="120" t="str">
        <f t="shared" si="5"/>
        <v>152</v>
      </c>
      <c r="P78" s="119" t="str">
        <f>IF(MOD(O78,10)&gt;0,IF(INT(TEXT(D78,"00"))=0,IF(COUNTIF($O$2:O466,O78)&gt;1,"No Utilizar","Utilizar"),"Utilizar"),"No Utilizar")</f>
        <v>No Utilizar</v>
      </c>
      <c r="Q78" s="119">
        <f>COUNTIF('Presupuesto 2015'!$AF$10:AF762,K78)</f>
        <v>0</v>
      </c>
      <c r="R78" s="119" t="s">
        <v>1329</v>
      </c>
    </row>
    <row r="79" spans="1:18" x14ac:dyDescent="0.2">
      <c r="A79" s="120">
        <v>1</v>
      </c>
      <c r="B79" s="120">
        <v>5</v>
      </c>
      <c r="C79" s="120">
        <v>2</v>
      </c>
      <c r="D79" s="120">
        <v>1</v>
      </c>
      <c r="I79" s="121" t="s">
        <v>1117</v>
      </c>
      <c r="K79" s="120" t="str">
        <f t="shared" si="4"/>
        <v>15201</v>
      </c>
      <c r="L79" s="119" t="str">
        <f t="shared" si="3"/>
        <v>Liquidaciones por Indemnización</v>
      </c>
      <c r="M79" s="120" t="str">
        <f>IF(MOD(INT(K79),10) = 0, VLOOKUP(K79,'COG CONAC'!$A$2:$B$427,1,FALSE),"DESAGREGADA")</f>
        <v>DESAGREGADA</v>
      </c>
      <c r="N79" s="119" t="str">
        <f>IF(MOD(INT(K79),10) = 0, VLOOKUP(K79,'COG CONAC'!$A$2:$B$427,2,FALSE),"DESAGREGADA")</f>
        <v>DESAGREGADA</v>
      </c>
      <c r="O79" s="120" t="str">
        <f t="shared" si="5"/>
        <v>152</v>
      </c>
      <c r="P79" s="119" t="str">
        <f>IF(MOD(O79,10)&gt;0,IF(INT(TEXT(D79,"00"))=0,IF(COUNTIF($O$2:O467,O79)&gt;1,"No Utilizar","Utilizar"),"Utilizar"),"No Utilizar")</f>
        <v>Utilizar</v>
      </c>
      <c r="Q79" s="119">
        <f>COUNTIF('Presupuesto 2015'!$AF$10:AF763,K79)</f>
        <v>1</v>
      </c>
      <c r="R79" s="119" t="s">
        <v>1329</v>
      </c>
    </row>
    <row r="80" spans="1:18" x14ac:dyDescent="0.2">
      <c r="A80" s="120">
        <v>1</v>
      </c>
      <c r="B80" s="120">
        <v>5</v>
      </c>
      <c r="C80" s="120">
        <v>2</v>
      </c>
      <c r="D80" s="120">
        <v>2</v>
      </c>
      <c r="I80" s="121" t="s">
        <v>1118</v>
      </c>
      <c r="K80" s="120" t="str">
        <f t="shared" si="4"/>
        <v>15202</v>
      </c>
      <c r="L80" s="119" t="str">
        <f t="shared" si="3"/>
        <v>Liquidaciones por Sueldos y Salarios Caídos</v>
      </c>
      <c r="M80" s="120" t="str">
        <f>IF(MOD(INT(K80),10) = 0, VLOOKUP(K80,'COG CONAC'!$A$2:$B$427,1,FALSE),"DESAGREGADA")</f>
        <v>DESAGREGADA</v>
      </c>
      <c r="N80" s="119" t="str">
        <f>IF(MOD(INT(K80),10) = 0, VLOOKUP(K80,'COG CONAC'!$A$2:$B$427,2,FALSE),"DESAGREGADA")</f>
        <v>DESAGREGADA</v>
      </c>
      <c r="O80" s="120" t="str">
        <f t="shared" si="5"/>
        <v>152</v>
      </c>
      <c r="P80" s="119" t="str">
        <f>IF(MOD(O80,10)&gt;0,IF(INT(TEXT(D80,"00"))=0,IF(COUNTIF($O$2:O468,O80)&gt;1,"No Utilizar","Utilizar"),"Utilizar"),"No Utilizar")</f>
        <v>Utilizar</v>
      </c>
      <c r="Q80" s="119">
        <f>COUNTIF('Presupuesto 2015'!$AF$10:AF764,K80)</f>
        <v>0</v>
      </c>
      <c r="R80" s="119" t="s">
        <v>1329</v>
      </c>
    </row>
    <row r="81" spans="1:18" x14ac:dyDescent="0.2">
      <c r="A81" s="120">
        <v>1</v>
      </c>
      <c r="B81" s="120">
        <v>5</v>
      </c>
      <c r="C81" s="120">
        <v>2</v>
      </c>
      <c r="D81" s="120">
        <v>3</v>
      </c>
      <c r="I81" s="121" t="s">
        <v>1119</v>
      </c>
      <c r="K81" s="120" t="str">
        <f t="shared" si="4"/>
        <v>15203</v>
      </c>
      <c r="L81" s="119" t="str">
        <f t="shared" si="3"/>
        <v>Plazas en Litigio</v>
      </c>
      <c r="M81" s="120" t="str">
        <f>IF(MOD(INT(K81),10) = 0, VLOOKUP(K81,'COG CONAC'!$A$2:$B$427,1,FALSE),"DESAGREGADA")</f>
        <v>DESAGREGADA</v>
      </c>
      <c r="N81" s="119" t="str">
        <f>IF(MOD(INT(K81),10) = 0, VLOOKUP(K81,'COG CONAC'!$A$2:$B$427,2,FALSE),"DESAGREGADA")</f>
        <v>DESAGREGADA</v>
      </c>
      <c r="O81" s="120" t="str">
        <f t="shared" si="5"/>
        <v>152</v>
      </c>
      <c r="P81" s="119" t="str">
        <f>IF(MOD(O81,10)&gt;0,IF(INT(TEXT(D81,"00"))=0,IF(COUNTIF($O$2:O469,O81)&gt;1,"No Utilizar","Utilizar"),"Utilizar"),"No Utilizar")</f>
        <v>Utilizar</v>
      </c>
      <c r="Q81" s="119">
        <f>COUNTIF('Presupuesto 2015'!$AF$10:AF765,K81)</f>
        <v>0</v>
      </c>
      <c r="R81" s="119" t="s">
        <v>1329</v>
      </c>
    </row>
    <row r="82" spans="1:18" x14ac:dyDescent="0.2">
      <c r="A82" s="120">
        <v>1</v>
      </c>
      <c r="B82" s="120">
        <v>5</v>
      </c>
      <c r="C82" s="120">
        <v>3</v>
      </c>
      <c r="H82" s="121" t="s">
        <v>394</v>
      </c>
      <c r="K82" s="120" t="str">
        <f t="shared" si="4"/>
        <v>15300</v>
      </c>
      <c r="L82" s="119" t="str">
        <f t="shared" si="3"/>
        <v>Prestaciones y haberes de retiro</v>
      </c>
      <c r="M82" s="120" t="str">
        <f>IF(MOD(INT(K82),10) = 0, VLOOKUP(K82,'COG CONAC'!$A$2:$B$427,1,FALSE),"DESAGREGADA")</f>
        <v>15300</v>
      </c>
      <c r="N82" s="119" t="str">
        <f>IF(MOD(INT(K82),10) = 0, VLOOKUP(K82,'COG CONAC'!$A$2:$B$427,2,FALSE),"DESAGREGADA")</f>
        <v>Prestaciones y haberes de retiro</v>
      </c>
      <c r="O82" s="120" t="str">
        <f t="shared" si="5"/>
        <v>153</v>
      </c>
      <c r="P82" s="119" t="str">
        <f>IF(MOD(O82,10)&gt;0,IF(INT(TEXT(D82,"00"))=0,IF(COUNTIF($O$2:O470,O82)&gt;1,"No Utilizar","Utilizar"),"Utilizar"),"No Utilizar")</f>
        <v>No Utilizar</v>
      </c>
      <c r="Q82" s="119">
        <f>COUNTIF('Presupuesto 2015'!$AF$10:AF766,K82)</f>
        <v>0</v>
      </c>
      <c r="R82" s="119" t="s">
        <v>1329</v>
      </c>
    </row>
    <row r="83" spans="1:18" x14ac:dyDescent="0.2">
      <c r="A83" s="120">
        <v>1</v>
      </c>
      <c r="B83" s="120">
        <v>5</v>
      </c>
      <c r="C83" s="120">
        <v>3</v>
      </c>
      <c r="D83" s="120">
        <v>1</v>
      </c>
      <c r="I83" s="121" t="s">
        <v>394</v>
      </c>
      <c r="K83" s="120" t="str">
        <f t="shared" si="4"/>
        <v>15301</v>
      </c>
      <c r="L83" s="119" t="str">
        <f t="shared" si="3"/>
        <v>Prestaciones y haberes de retiro</v>
      </c>
      <c r="M83" s="120" t="str">
        <f>IF(MOD(INT(K83),10) = 0, VLOOKUP(K83,'COG CONAC'!$A$2:$B$427,1,FALSE),"DESAGREGADA")</f>
        <v>DESAGREGADA</v>
      </c>
      <c r="N83" s="119" t="str">
        <f>IF(MOD(INT(K83),10) = 0, VLOOKUP(K83,'COG CONAC'!$A$2:$B$427,2,FALSE),"DESAGREGADA")</f>
        <v>DESAGREGADA</v>
      </c>
      <c r="O83" s="120" t="str">
        <f t="shared" si="5"/>
        <v>153</v>
      </c>
      <c r="P83" s="119" t="str">
        <f>IF(MOD(O83,10)&gt;0,IF(INT(TEXT(D83,"00"))=0,IF(COUNTIF($O$2:O471,O83)&gt;1,"No Utilizar","Utilizar"),"Utilizar"),"No Utilizar")</f>
        <v>Utilizar</v>
      </c>
      <c r="Q83" s="119">
        <f>COUNTIF('Presupuesto 2015'!$AF$10:AF767,K83)</f>
        <v>0</v>
      </c>
      <c r="R83" s="119" t="s">
        <v>1329</v>
      </c>
    </row>
    <row r="84" spans="1:18" x14ac:dyDescent="0.2">
      <c r="A84" s="120">
        <v>1</v>
      </c>
      <c r="B84" s="120">
        <v>5</v>
      </c>
      <c r="C84" s="120">
        <v>4</v>
      </c>
      <c r="H84" s="121" t="s">
        <v>393</v>
      </c>
      <c r="K84" s="120" t="str">
        <f t="shared" si="4"/>
        <v>15400</v>
      </c>
      <c r="L84" s="119" t="str">
        <f t="shared" si="3"/>
        <v>Prestaciones contractuales</v>
      </c>
      <c r="M84" s="120" t="str">
        <f>IF(MOD(INT(K84),10) = 0, VLOOKUP(K84,'COG CONAC'!$A$2:$B$427,1,FALSE),"DESAGREGADA")</f>
        <v>15400</v>
      </c>
      <c r="N84" s="119" t="str">
        <f>IF(MOD(INT(K84),10) = 0, VLOOKUP(K84,'COG CONAC'!$A$2:$B$427,2,FALSE),"DESAGREGADA")</f>
        <v>Prestaciones contractuales</v>
      </c>
      <c r="O84" s="120" t="str">
        <f t="shared" si="5"/>
        <v>154</v>
      </c>
      <c r="P84" s="119" t="str">
        <f>IF(MOD(O84,10)&gt;0,IF(INT(TEXT(D84,"00"))=0,IF(COUNTIF($O$2:O472,O84)&gt;1,"No Utilizar","Utilizar"),"Utilizar"),"No Utilizar")</f>
        <v>No Utilizar</v>
      </c>
      <c r="Q84" s="119">
        <f>COUNTIF('Presupuesto 2015'!$AF$10:AF768,K84)</f>
        <v>0</v>
      </c>
      <c r="R84" s="119" t="s">
        <v>1329</v>
      </c>
    </row>
    <row r="85" spans="1:18" x14ac:dyDescent="0.2">
      <c r="A85" s="120">
        <v>1</v>
      </c>
      <c r="B85" s="120">
        <v>5</v>
      </c>
      <c r="C85" s="120">
        <v>4</v>
      </c>
      <c r="D85" s="120">
        <v>1</v>
      </c>
      <c r="I85" s="121" t="s">
        <v>1285</v>
      </c>
      <c r="K85" s="120" t="str">
        <f t="shared" si="4"/>
        <v>15401</v>
      </c>
      <c r="L85" s="119" t="str">
        <f t="shared" si="3"/>
        <v>Ayuda para transporte</v>
      </c>
      <c r="M85" s="120" t="str">
        <f>IF(MOD(INT(K85),10) = 0, VLOOKUP(K85,'COG CONAC'!$A$2:$B$427,1,FALSE),"DESAGREGADA")</f>
        <v>DESAGREGADA</v>
      </c>
      <c r="N85" s="119" t="str">
        <f>IF(MOD(INT(K85),10) = 0, VLOOKUP(K85,'COG CONAC'!$A$2:$B$427,2,FALSE),"DESAGREGADA")</f>
        <v>DESAGREGADA</v>
      </c>
      <c r="O85" s="120" t="str">
        <f t="shared" si="5"/>
        <v>154</v>
      </c>
      <c r="P85" s="119" t="str">
        <f>IF(MOD(O85,10)&gt;0,IF(INT(TEXT(D85,"00"))=0,IF(COUNTIF($O$2:O473,O85)&gt;1,"No Utilizar","Utilizar"),"Utilizar"),"No Utilizar")</f>
        <v>Utilizar</v>
      </c>
      <c r="Q85" s="119">
        <f>COUNTIF('Presupuesto 2015'!$AF$10:AF769,K85)</f>
        <v>0</v>
      </c>
      <c r="R85" s="119" t="s">
        <v>1329</v>
      </c>
    </row>
    <row r="86" spans="1:18" x14ac:dyDescent="0.2">
      <c r="A86" s="120">
        <v>1</v>
      </c>
      <c r="B86" s="120">
        <v>5</v>
      </c>
      <c r="C86" s="120">
        <v>4</v>
      </c>
      <c r="D86" s="120">
        <v>2</v>
      </c>
      <c r="I86" s="121" t="s">
        <v>1127</v>
      </c>
      <c r="K86" s="120" t="str">
        <f t="shared" si="4"/>
        <v>15402</v>
      </c>
      <c r="L86" s="119" t="str">
        <f t="shared" si="3"/>
        <v>Pago de días de descanso obligatorio</v>
      </c>
      <c r="M86" s="120" t="str">
        <f>IF(MOD(INT(K86),10) = 0, VLOOKUP(K86,'COG CONAC'!$A$2:$B$427,1,FALSE),"DESAGREGADA")</f>
        <v>DESAGREGADA</v>
      </c>
      <c r="N86" s="119" t="str">
        <f>IF(MOD(INT(K86),10) = 0, VLOOKUP(K86,'COG CONAC'!$A$2:$B$427,2,FALSE),"DESAGREGADA")</f>
        <v>DESAGREGADA</v>
      </c>
      <c r="O86" s="120" t="str">
        <f t="shared" si="5"/>
        <v>154</v>
      </c>
      <c r="P86" s="119" t="str">
        <f>IF(MOD(O86,10)&gt;0,IF(INT(TEXT(D86,"00"))=0,IF(COUNTIF($O$2:O474,O86)&gt;1,"No Utilizar","Utilizar"),"Utilizar"),"No Utilizar")</f>
        <v>Utilizar</v>
      </c>
      <c r="Q86" s="119">
        <f>COUNTIF('Presupuesto 2015'!$AF$10:AF770,K86)</f>
        <v>1</v>
      </c>
      <c r="R86" s="119" t="s">
        <v>1329</v>
      </c>
    </row>
    <row r="87" spans="1:18" x14ac:dyDescent="0.2">
      <c r="A87" s="120">
        <v>1</v>
      </c>
      <c r="B87" s="120">
        <v>5</v>
      </c>
      <c r="C87" s="120">
        <v>4</v>
      </c>
      <c r="D87" s="120">
        <v>3</v>
      </c>
      <c r="I87" s="121" t="s">
        <v>1121</v>
      </c>
      <c r="K87" s="120" t="str">
        <f t="shared" si="4"/>
        <v>15403</v>
      </c>
      <c r="L87" s="119" t="str">
        <f t="shared" si="3"/>
        <v>Canastilla Maternidad</v>
      </c>
      <c r="M87" s="120" t="str">
        <f>IF(MOD(INT(K87),10) = 0, VLOOKUP(K87,'COG CONAC'!$A$2:$B$427,1,FALSE),"DESAGREGADA")</f>
        <v>DESAGREGADA</v>
      </c>
      <c r="N87" s="119" t="str">
        <f>IF(MOD(INT(K87),10) = 0, VLOOKUP(K87,'COG CONAC'!$A$2:$B$427,2,FALSE),"DESAGREGADA")</f>
        <v>DESAGREGADA</v>
      </c>
      <c r="O87" s="120" t="str">
        <f t="shared" si="5"/>
        <v>154</v>
      </c>
      <c r="P87" s="119" t="str">
        <f>IF(MOD(O87,10)&gt;0,IF(INT(TEXT(D87,"00"))=0,IF(COUNTIF($O$2:O475,O87)&gt;1,"No Utilizar","Utilizar"),"Utilizar"),"No Utilizar")</f>
        <v>Utilizar</v>
      </c>
      <c r="Q87" s="119">
        <f>COUNTIF('Presupuesto 2015'!$AF$10:AF771,K87)</f>
        <v>0</v>
      </c>
      <c r="R87" s="119" t="s">
        <v>1329</v>
      </c>
    </row>
    <row r="88" spans="1:18" x14ac:dyDescent="0.2">
      <c r="A88" s="120">
        <v>1</v>
      </c>
      <c r="B88" s="120">
        <v>5</v>
      </c>
      <c r="C88" s="120">
        <v>4</v>
      </c>
      <c r="D88" s="120">
        <v>4</v>
      </c>
      <c r="I88" s="121" t="s">
        <v>1352</v>
      </c>
      <c r="K88" s="120" t="str">
        <f t="shared" si="4"/>
        <v>15404</v>
      </c>
      <c r="L88" s="119" t="str">
        <f t="shared" si="3"/>
        <v>Servicios médicos</v>
      </c>
      <c r="M88" s="120" t="str">
        <f>IF(MOD(INT(K88),10) = 0, VLOOKUP(K88,'COG CONAC'!$A$2:$B$427,1,FALSE),"DESAGREGADA")</f>
        <v>DESAGREGADA</v>
      </c>
      <c r="N88" s="119" t="str">
        <f>IF(MOD(INT(K88),10) = 0, VLOOKUP(K88,'COG CONAC'!$A$2:$B$427,2,FALSE),"DESAGREGADA")</f>
        <v>DESAGREGADA</v>
      </c>
      <c r="O88" s="120" t="str">
        <f t="shared" si="5"/>
        <v>154</v>
      </c>
      <c r="P88" s="119" t="str">
        <f>IF(MOD(O88,10)&gt;0,IF(INT(TEXT(D88,"00"))=0,IF(COUNTIF($O$2:O476,O88)&gt;1,"No Utilizar","Utilizar"),"Utilizar"),"No Utilizar")</f>
        <v>Utilizar</v>
      </c>
      <c r="Q88" s="119">
        <f>COUNTIF('Presupuesto 2015'!$AF$10:AF772,K88)</f>
        <v>0</v>
      </c>
      <c r="R88" s="119" t="s">
        <v>1329</v>
      </c>
    </row>
    <row r="89" spans="1:18" x14ac:dyDescent="0.2">
      <c r="A89" s="120">
        <v>1</v>
      </c>
      <c r="B89" s="120">
        <v>5</v>
      </c>
      <c r="C89" s="120">
        <v>4</v>
      </c>
      <c r="D89" s="120">
        <v>5</v>
      </c>
      <c r="I89" s="121" t="s">
        <v>1123</v>
      </c>
      <c r="K89" s="120" t="str">
        <f t="shared" si="4"/>
        <v>15405</v>
      </c>
      <c r="L89" s="119" t="str">
        <f t="shared" si="3"/>
        <v>Impresión de Tesis</v>
      </c>
      <c r="M89" s="120" t="str">
        <f>IF(MOD(INT(K89),10) = 0, VLOOKUP(K89,'COG CONAC'!$A$2:$B$427,1,FALSE),"DESAGREGADA")</f>
        <v>DESAGREGADA</v>
      </c>
      <c r="N89" s="119" t="str">
        <f>IF(MOD(INT(K89),10) = 0, VLOOKUP(K89,'COG CONAC'!$A$2:$B$427,2,FALSE),"DESAGREGADA")</f>
        <v>DESAGREGADA</v>
      </c>
      <c r="O89" s="120" t="str">
        <f t="shared" si="5"/>
        <v>154</v>
      </c>
      <c r="P89" s="119" t="str">
        <f>IF(MOD(O89,10)&gt;0,IF(INT(TEXT(D89,"00"))=0,IF(COUNTIF($O$2:O477,O89)&gt;1,"No Utilizar","Utilizar"),"Utilizar"),"No Utilizar")</f>
        <v>Utilizar</v>
      </c>
      <c r="Q89" s="119">
        <f>COUNTIF('Presupuesto 2015'!$AF$10:AF773,K89)</f>
        <v>0</v>
      </c>
      <c r="R89" s="119" t="s">
        <v>1329</v>
      </c>
    </row>
    <row r="90" spans="1:18" x14ac:dyDescent="0.2">
      <c r="A90" s="120">
        <v>1</v>
      </c>
      <c r="B90" s="120">
        <v>5</v>
      </c>
      <c r="C90" s="120">
        <v>4</v>
      </c>
      <c r="D90" s="120">
        <v>6</v>
      </c>
      <c r="I90" s="121" t="s">
        <v>1124</v>
      </c>
      <c r="K90" s="120" t="str">
        <f t="shared" si="4"/>
        <v>15406</v>
      </c>
      <c r="L90" s="119" t="str">
        <f t="shared" si="3"/>
        <v>Adquisición de libros</v>
      </c>
      <c r="M90" s="120" t="str">
        <f>IF(MOD(INT(K90),10) = 0, VLOOKUP(K90,'COG CONAC'!$A$2:$B$427,1,FALSE),"DESAGREGADA")</f>
        <v>DESAGREGADA</v>
      </c>
      <c r="N90" s="119" t="str">
        <f>IF(MOD(INT(K90),10) = 0, VLOOKUP(K90,'COG CONAC'!$A$2:$B$427,2,FALSE),"DESAGREGADA")</f>
        <v>DESAGREGADA</v>
      </c>
      <c r="O90" s="120" t="str">
        <f t="shared" si="5"/>
        <v>154</v>
      </c>
      <c r="P90" s="119" t="str">
        <f>IF(MOD(O90,10)&gt;0,IF(INT(TEXT(D90,"00"))=0,IF(COUNTIF($O$2:O478,O90)&gt;1,"No Utilizar","Utilizar"),"Utilizar"),"No Utilizar")</f>
        <v>Utilizar</v>
      </c>
      <c r="Q90" s="119">
        <f>COUNTIF('Presupuesto 2015'!$AF$10:AF774,K90)</f>
        <v>0</v>
      </c>
      <c r="R90" s="119" t="s">
        <v>1329</v>
      </c>
    </row>
    <row r="91" spans="1:18" x14ac:dyDescent="0.2">
      <c r="A91" s="120">
        <v>1</v>
      </c>
      <c r="B91" s="120">
        <v>5</v>
      </c>
      <c r="C91" s="120">
        <v>4</v>
      </c>
      <c r="D91" s="120">
        <v>7</v>
      </c>
      <c r="I91" s="121" t="s">
        <v>1125</v>
      </c>
      <c r="K91" s="120" t="str">
        <f t="shared" si="4"/>
        <v>15407</v>
      </c>
      <c r="L91" s="119" t="str">
        <f t="shared" si="3"/>
        <v>Pago de días económicos no disfrutados</v>
      </c>
      <c r="M91" s="120" t="str">
        <f>IF(MOD(INT(K91),10) = 0, VLOOKUP(K91,'COG CONAC'!$A$2:$B$427,1,FALSE),"DESAGREGADA")</f>
        <v>DESAGREGADA</v>
      </c>
      <c r="N91" s="119" t="str">
        <f>IF(MOD(INT(K91),10) = 0, VLOOKUP(K91,'COG CONAC'!$A$2:$B$427,2,FALSE),"DESAGREGADA")</f>
        <v>DESAGREGADA</v>
      </c>
      <c r="O91" s="120" t="str">
        <f t="shared" si="5"/>
        <v>154</v>
      </c>
      <c r="P91" s="119" t="str">
        <f>IF(MOD(O91,10)&gt;0,IF(INT(TEXT(D91,"00"))=0,IF(COUNTIF($O$2:O479,O91)&gt;1,"No Utilizar","Utilizar"),"Utilizar"),"No Utilizar")</f>
        <v>Utilizar</v>
      </c>
      <c r="Q91" s="119">
        <f>COUNTIF('Presupuesto 2015'!$AF$10:AF775,K91)</f>
        <v>0</v>
      </c>
      <c r="R91" s="119" t="s">
        <v>1329</v>
      </c>
    </row>
    <row r="92" spans="1:18" x14ac:dyDescent="0.2">
      <c r="A92" s="120">
        <v>1</v>
      </c>
      <c r="B92" s="120">
        <v>5</v>
      </c>
      <c r="C92" s="120">
        <v>4</v>
      </c>
      <c r="D92" s="120">
        <v>8</v>
      </c>
      <c r="I92" s="121" t="s">
        <v>1126</v>
      </c>
      <c r="K92" s="120" t="str">
        <f t="shared" si="4"/>
        <v>15408</v>
      </c>
      <c r="L92" s="119" t="str">
        <f t="shared" si="3"/>
        <v>Sobre Sueldo vida Cara</v>
      </c>
      <c r="M92" s="120" t="str">
        <f>IF(MOD(INT(K92),10) = 0, VLOOKUP(K92,'COG CONAC'!$A$2:$B$427,1,FALSE),"DESAGREGADA")</f>
        <v>DESAGREGADA</v>
      </c>
      <c r="N92" s="119" t="str">
        <f>IF(MOD(INT(K92),10) = 0, VLOOKUP(K92,'COG CONAC'!$A$2:$B$427,2,FALSE),"DESAGREGADA")</f>
        <v>DESAGREGADA</v>
      </c>
      <c r="O92" s="120" t="str">
        <f t="shared" si="5"/>
        <v>154</v>
      </c>
      <c r="P92" s="119" t="str">
        <f>IF(MOD(O92,10)&gt;0,IF(INT(TEXT(D92,"00"))=0,IF(COUNTIF($O$2:O480,O92)&gt;1,"No Utilizar","Utilizar"),"Utilizar"),"No Utilizar")</f>
        <v>Utilizar</v>
      </c>
      <c r="Q92" s="119">
        <f>COUNTIF('Presupuesto 2015'!$AF$10:AF776,K92)</f>
        <v>0</v>
      </c>
      <c r="R92" s="119" t="s">
        <v>1329</v>
      </c>
    </row>
    <row r="93" spans="1:18" x14ac:dyDescent="0.2">
      <c r="A93" s="120">
        <v>1</v>
      </c>
      <c r="B93" s="120">
        <v>5</v>
      </c>
      <c r="C93" s="120">
        <v>4</v>
      </c>
      <c r="D93" s="120">
        <v>9</v>
      </c>
      <c r="I93" s="121" t="s">
        <v>1127</v>
      </c>
      <c r="K93" s="120" t="str">
        <f t="shared" si="4"/>
        <v>15409</v>
      </c>
      <c r="L93" s="119" t="str">
        <f t="shared" si="3"/>
        <v>Pago de días de descanso obligatorio</v>
      </c>
      <c r="M93" s="120" t="str">
        <f>IF(MOD(INT(K93),10) = 0, VLOOKUP(K93,'COG CONAC'!$A$2:$B$427,1,FALSE),"DESAGREGADA")</f>
        <v>DESAGREGADA</v>
      </c>
      <c r="N93" s="119" t="str">
        <f>IF(MOD(INT(K93),10) = 0, VLOOKUP(K93,'COG CONAC'!$A$2:$B$427,2,FALSE),"DESAGREGADA")</f>
        <v>DESAGREGADA</v>
      </c>
      <c r="O93" s="120" t="str">
        <f t="shared" si="5"/>
        <v>154</v>
      </c>
      <c r="P93" s="119" t="str">
        <f>IF(MOD(O93,10)&gt;0,IF(INT(TEXT(D93,"00"))=0,IF(COUNTIF($O$2:O481,O93)&gt;1,"No Utilizar","Utilizar"),"Utilizar"),"No Utilizar")</f>
        <v>Utilizar</v>
      </c>
      <c r="Q93" s="119">
        <f>COUNTIF('Presupuesto 2015'!$AF$10:AF777,K93)</f>
        <v>0</v>
      </c>
      <c r="R93" s="119" t="s">
        <v>1329</v>
      </c>
    </row>
    <row r="94" spans="1:18" x14ac:dyDescent="0.2">
      <c r="A94" s="120">
        <v>1</v>
      </c>
      <c r="B94" s="120">
        <v>5</v>
      </c>
      <c r="C94" s="120">
        <v>4</v>
      </c>
      <c r="D94" s="120">
        <v>10</v>
      </c>
      <c r="I94" s="121" t="s">
        <v>1217</v>
      </c>
      <c r="K94" s="120" t="str">
        <f t="shared" si="4"/>
        <v>15410</v>
      </c>
      <c r="L94" s="119" t="str">
        <f t="shared" si="3"/>
        <v>Ayudas por Servicio sector salud</v>
      </c>
      <c r="M94" s="120" t="str">
        <f>IF(MOD(INT(K94),30) = 0, VLOOKUP(K94,'COG CONAC'!$A$2:$B$427,1,FALSE),"DESAGREGADA")</f>
        <v>DESAGREGADA</v>
      </c>
      <c r="N94" s="119" t="str">
        <f>IF(MOD(INT(K94),30) = 0, VLOOKUP(K94,'COG CONAC'!$A$2:$B$427,2,FALSE),"DESAGREGADA")</f>
        <v>DESAGREGADA</v>
      </c>
      <c r="O94" s="120" t="str">
        <f t="shared" si="5"/>
        <v>154</v>
      </c>
      <c r="P94" s="119" t="str">
        <f>IF(MOD(O94,10)&gt;0,IF(INT(TEXT(D94,"00"))=0,IF(COUNTIF($O$2:O482,O94)&gt;1,"No Utilizar","Utilizar"),"Utilizar"),"No Utilizar")</f>
        <v>Utilizar</v>
      </c>
      <c r="Q94" s="119">
        <f>COUNTIF('Presupuesto 2015'!$AF$10:AF778,K94)</f>
        <v>0</v>
      </c>
      <c r="R94" s="119" t="s">
        <v>1329</v>
      </c>
    </row>
    <row r="95" spans="1:18" x14ac:dyDescent="0.2">
      <c r="A95" s="120">
        <v>1</v>
      </c>
      <c r="B95" s="120">
        <v>5</v>
      </c>
      <c r="C95" s="120">
        <v>4</v>
      </c>
      <c r="D95" s="120">
        <v>11</v>
      </c>
      <c r="I95" s="121" t="s">
        <v>1136</v>
      </c>
      <c r="K95" s="120" t="str">
        <f t="shared" si="4"/>
        <v>15411</v>
      </c>
      <c r="L95" s="119" t="str">
        <f t="shared" si="3"/>
        <v>Apoyo a la economía familiar (anual)</v>
      </c>
      <c r="M95" s="120" t="str">
        <f>IF(MOD(INT(K95),10) = 0, VLOOKUP(K95,'COG CONAC'!$A$2:$B$427,1,FALSE),"DESAGREGADA")</f>
        <v>DESAGREGADA</v>
      </c>
      <c r="N95" s="119" t="str">
        <f>IF(MOD(INT(K95),10) = 0, VLOOKUP(K95,'COG CONAC'!$A$2:$B$427,2,FALSE),"DESAGREGADA")</f>
        <v>DESAGREGADA</v>
      </c>
      <c r="O95" s="120" t="str">
        <f t="shared" si="5"/>
        <v>154</v>
      </c>
      <c r="P95" s="119" t="str">
        <f>IF(MOD(O95,10)&gt;0,IF(INT(TEXT(D95,"00"))=0,IF(COUNTIF($O$2:O483,O95)&gt;1,"No Utilizar","Utilizar"),"Utilizar"),"No Utilizar")</f>
        <v>Utilizar</v>
      </c>
      <c r="Q95" s="119">
        <f>COUNTIF('Presupuesto 2015'!$AF$10:AF779,K95)</f>
        <v>0</v>
      </c>
      <c r="R95" s="119" t="s">
        <v>1329</v>
      </c>
    </row>
    <row r="96" spans="1:18" x14ac:dyDescent="0.2">
      <c r="A96" s="120">
        <v>1</v>
      </c>
      <c r="B96" s="120">
        <v>5</v>
      </c>
      <c r="C96" s="120">
        <v>4</v>
      </c>
      <c r="D96" s="120">
        <v>12</v>
      </c>
      <c r="I96" s="121" t="s">
        <v>1226</v>
      </c>
      <c r="K96" s="120" t="str">
        <f t="shared" si="4"/>
        <v>15412</v>
      </c>
      <c r="L96" s="119" t="str">
        <f t="shared" si="3"/>
        <v>Uniforme para los hijos de los trabajadores</v>
      </c>
      <c r="M96" s="120" t="str">
        <f>IF(MOD(INT(K96),10) = 0, VLOOKUP(K96,'COG CONAC'!$A$2:$B$427,1,FALSE),"DESAGREGADA")</f>
        <v>DESAGREGADA</v>
      </c>
      <c r="N96" s="119" t="str">
        <f>IF(MOD(INT(K96),10) = 0, VLOOKUP(K96,'COG CONAC'!$A$2:$B$427,2,FALSE),"DESAGREGADA")</f>
        <v>DESAGREGADA</v>
      </c>
      <c r="O96" s="120" t="str">
        <f t="shared" si="5"/>
        <v>154</v>
      </c>
      <c r="P96" s="119" t="str">
        <f>IF(MOD(O96,10)&gt;0,IF(INT(TEXT(D96,"00"))=0,IF(COUNTIF($O$2:O484,O96)&gt;1,"No Utilizar","Utilizar"),"Utilizar"),"No Utilizar")</f>
        <v>Utilizar</v>
      </c>
      <c r="Q96" s="119">
        <f>COUNTIF('Presupuesto 2015'!$AF$10:AF780,K96)</f>
        <v>0</v>
      </c>
      <c r="R96" s="119" t="s">
        <v>1329</v>
      </c>
    </row>
    <row r="97" spans="1:18" x14ac:dyDescent="0.2">
      <c r="A97" s="120">
        <v>1</v>
      </c>
      <c r="B97" s="120">
        <v>5</v>
      </c>
      <c r="C97" s="120">
        <v>4</v>
      </c>
      <c r="D97" s="120">
        <v>13</v>
      </c>
      <c r="I97" s="121" t="s">
        <v>1120</v>
      </c>
      <c r="K97" s="120" t="str">
        <f t="shared" si="4"/>
        <v>15413</v>
      </c>
      <c r="L97" s="119" t="str">
        <f t="shared" si="3"/>
        <v>Servicio de Guardería</v>
      </c>
      <c r="M97" s="120" t="str">
        <f>IF(MOD(INT(K97),10) = 0, VLOOKUP(K97,'COG CONAC'!$A$2:$B$427,1,FALSE),"DESAGREGADA")</f>
        <v>DESAGREGADA</v>
      </c>
      <c r="N97" s="119" t="str">
        <f>IF(MOD(INT(K97),10) = 0, VLOOKUP(K97,'COG CONAC'!$A$2:$B$427,2,FALSE),"DESAGREGADA")</f>
        <v>DESAGREGADA</v>
      </c>
      <c r="O97" s="120" t="str">
        <f t="shared" si="5"/>
        <v>154</v>
      </c>
      <c r="P97" s="119" t="str">
        <f>IF(MOD(O97,10)&gt;0,IF(INT(TEXT(D97,"00"))=0,IF(COUNTIF($O$2:O485,O97)&gt;1,"No Utilizar","Utilizar"),"Utilizar"),"No Utilizar")</f>
        <v>Utilizar</v>
      </c>
      <c r="Q97" s="119">
        <f>COUNTIF('Presupuesto 2015'!$AF$10:AF781,K97)</f>
        <v>0</v>
      </c>
      <c r="R97" s="119" t="s">
        <v>1329</v>
      </c>
    </row>
    <row r="98" spans="1:18" x14ac:dyDescent="0.2">
      <c r="A98" s="120">
        <v>1</v>
      </c>
      <c r="B98" s="120">
        <v>5</v>
      </c>
      <c r="C98" s="120">
        <v>4</v>
      </c>
      <c r="D98" s="120">
        <v>14</v>
      </c>
      <c r="I98" s="121" t="s">
        <v>1286</v>
      </c>
      <c r="K98" s="120" t="str">
        <f t="shared" si="4"/>
        <v>15414</v>
      </c>
      <c r="L98" s="119" t="str">
        <f t="shared" si="3"/>
        <v>Despensa</v>
      </c>
      <c r="M98" s="120" t="str">
        <f>IF(MOD(INT(K98),10) = 0, VLOOKUP(K98,'COG CONAC'!$A$2:$B$427,1,FALSE),"DESAGREGADA")</f>
        <v>DESAGREGADA</v>
      </c>
      <c r="N98" s="119" t="str">
        <f>IF(MOD(INT(K98),10) = 0, VLOOKUP(K98,'COG CONAC'!$A$2:$B$427,2,FALSE),"DESAGREGADA")</f>
        <v>DESAGREGADA</v>
      </c>
      <c r="O98" s="120" t="str">
        <f t="shared" si="5"/>
        <v>154</v>
      </c>
      <c r="P98" s="119" t="str">
        <f>IF(MOD(O98,10)&gt;0,IF(INT(TEXT(D98,"00"))=0,IF(COUNTIF($O$2:O486,O98)&gt;1,"No Utilizar","Utilizar"),"Utilizar"),"No Utilizar")</f>
        <v>Utilizar</v>
      </c>
      <c r="Q98" s="119">
        <f>COUNTIF('Presupuesto 2015'!$AF$10:AF782,K98)</f>
        <v>0</v>
      </c>
      <c r="R98" s="119" t="s">
        <v>1329</v>
      </c>
    </row>
    <row r="99" spans="1:18" x14ac:dyDescent="0.2">
      <c r="A99" s="120">
        <v>1</v>
      </c>
      <c r="B99" s="120">
        <v>5</v>
      </c>
      <c r="C99" s="120">
        <v>4</v>
      </c>
      <c r="D99" s="120">
        <v>15</v>
      </c>
      <c r="E99" s="129"/>
      <c r="I99" s="121" t="s">
        <v>1128</v>
      </c>
      <c r="K99" s="120" t="str">
        <f t="shared" si="4"/>
        <v>15415</v>
      </c>
      <c r="L99" s="119" t="str">
        <f t="shared" si="3"/>
        <v>Despensa Personal Docente</v>
      </c>
      <c r="M99" s="120" t="str">
        <f>IF(MOD(INT(K99),10) = 0, VLOOKUP(K99,'COG CONAC'!$A$2:$B$427,1,FALSE),"DESAGREGADA")</f>
        <v>DESAGREGADA</v>
      </c>
      <c r="N99" s="119" t="str">
        <f>IF(MOD(INT(K99),10) = 0, VLOOKUP(K99,'COG CONAC'!$A$2:$B$427,2,FALSE),"DESAGREGADA")</f>
        <v>DESAGREGADA</v>
      </c>
      <c r="O99" s="120" t="str">
        <f t="shared" si="5"/>
        <v>154</v>
      </c>
      <c r="P99" s="119" t="str">
        <f>IF(MOD(O99,10)&gt;0,IF(INT(TEXT(D99,"00"))=0,IF(COUNTIF($O$2:O487,O99)&gt;1,"No Utilizar","Utilizar"),"Utilizar"),"No Utilizar")</f>
        <v>Utilizar</v>
      </c>
      <c r="Q99" s="119">
        <f>COUNTIF('Presupuesto 2015'!$AF$10:AF783,K99)</f>
        <v>0</v>
      </c>
      <c r="R99" s="119" t="s">
        <v>1329</v>
      </c>
    </row>
    <row r="100" spans="1:18" x14ac:dyDescent="0.2">
      <c r="A100" s="120">
        <v>1</v>
      </c>
      <c r="B100" s="120">
        <v>5</v>
      </c>
      <c r="C100" s="120">
        <v>4</v>
      </c>
      <c r="D100" s="120">
        <v>16</v>
      </c>
      <c r="I100" s="121" t="s">
        <v>1122</v>
      </c>
      <c r="K100" s="120" t="str">
        <f t="shared" si="4"/>
        <v>15416</v>
      </c>
      <c r="L100" s="119" t="str">
        <f t="shared" si="3"/>
        <v>Vales de despensa (Canasta Navideña)</v>
      </c>
      <c r="M100" s="120" t="str">
        <f>IF(MOD(INT(K100),10) = 0, VLOOKUP(K100,'COG CONAC'!$A$2:$B$427,1,FALSE),"DESAGREGADA")</f>
        <v>DESAGREGADA</v>
      </c>
      <c r="N100" s="119" t="str">
        <f>IF(MOD(INT(K100),10) = 0, VLOOKUP(K100,'COG CONAC'!$A$2:$B$427,2,FALSE),"DESAGREGADA")</f>
        <v>DESAGREGADA</v>
      </c>
      <c r="O100" s="120" t="str">
        <f t="shared" si="5"/>
        <v>154</v>
      </c>
      <c r="P100" s="119" t="str">
        <f>IF(MOD(O100,10)&gt;0,IF(INT(TEXT(D100,"00"))=0,IF(COUNTIF($O$2:O488,O100)&gt;1,"No Utilizar","Utilizar"),"Utilizar"),"No Utilizar")</f>
        <v>Utilizar</v>
      </c>
      <c r="Q100" s="119">
        <f>COUNTIF('Presupuesto 2015'!$AF$10:AF784,K100)</f>
        <v>0</v>
      </c>
      <c r="R100" s="119" t="s">
        <v>1329</v>
      </c>
    </row>
    <row r="101" spans="1:18" x14ac:dyDescent="0.2">
      <c r="A101" s="120">
        <v>1</v>
      </c>
      <c r="B101" s="120">
        <v>5</v>
      </c>
      <c r="C101" s="120">
        <v>4</v>
      </c>
      <c r="D101" s="120">
        <v>17</v>
      </c>
      <c r="I101" s="121" t="s">
        <v>1287</v>
      </c>
      <c r="K101" s="120" t="str">
        <f t="shared" si="4"/>
        <v>15417</v>
      </c>
      <c r="L101" s="119" t="str">
        <f t="shared" si="3"/>
        <v>Medicinas y medicamentos</v>
      </c>
      <c r="M101" s="120" t="str">
        <f>IF(MOD(INT(K101),10) = 0, VLOOKUP(K101,'COG CONAC'!$A$2:$B$427,1,FALSE),"DESAGREGADA")</f>
        <v>DESAGREGADA</v>
      </c>
      <c r="N101" s="119" t="str">
        <f>IF(MOD(INT(K101),10) = 0, VLOOKUP(K101,'COG CONAC'!$A$2:$B$427,2,FALSE),"DESAGREGADA")</f>
        <v>DESAGREGADA</v>
      </c>
      <c r="O101" s="120" t="str">
        <f t="shared" si="5"/>
        <v>154</v>
      </c>
      <c r="P101" s="119" t="str">
        <f>IF(MOD(O101,10)&gt;0,IF(INT(TEXT(D101,"00"))=0,IF(COUNTIF($O$2:O489,O101)&gt;1,"No Utilizar","Utilizar"),"Utilizar"),"No Utilizar")</f>
        <v>Utilizar</v>
      </c>
      <c r="Q101" s="119">
        <f>COUNTIF('Presupuesto 2015'!$AF$10:AF785,K101)</f>
        <v>0</v>
      </c>
      <c r="R101" s="119" t="s">
        <v>1329</v>
      </c>
    </row>
    <row r="102" spans="1:18" x14ac:dyDescent="0.2">
      <c r="A102" s="120">
        <v>1</v>
      </c>
      <c r="B102" s="120">
        <v>5</v>
      </c>
      <c r="C102" s="120">
        <v>4</v>
      </c>
      <c r="D102" s="120">
        <v>18</v>
      </c>
      <c r="I102" s="121" t="s">
        <v>1288</v>
      </c>
      <c r="K102" s="120" t="str">
        <f t="shared" si="4"/>
        <v>15418</v>
      </c>
      <c r="L102" s="119" t="str">
        <f t="shared" si="3"/>
        <v>Gastos por defunción</v>
      </c>
      <c r="M102" s="120" t="str">
        <f>IF(MOD(INT(K102),10) = 0, VLOOKUP(K102,'COG CONAC'!$A$2:$B$427,1,FALSE),"DESAGREGADA")</f>
        <v>DESAGREGADA</v>
      </c>
      <c r="N102" s="119" t="str">
        <f>IF(MOD(INT(K102),10) = 0, VLOOKUP(K102,'COG CONAC'!$A$2:$B$427,2,FALSE),"DESAGREGADA")</f>
        <v>DESAGREGADA</v>
      </c>
      <c r="O102" s="120" t="str">
        <f t="shared" si="5"/>
        <v>154</v>
      </c>
      <c r="P102" s="119" t="str">
        <f>IF(MOD(O102,10)&gt;0,IF(INT(TEXT(D102,"00"))=0,IF(COUNTIF($O$2:O490,O102)&gt;1,"No Utilizar","Utilizar"),"Utilizar"),"No Utilizar")</f>
        <v>Utilizar</v>
      </c>
      <c r="Q102" s="119">
        <f>COUNTIF('Presupuesto 2015'!$AF$10:AF786,K102)</f>
        <v>0</v>
      </c>
      <c r="R102" s="119" t="s">
        <v>1329</v>
      </c>
    </row>
    <row r="103" spans="1:18" x14ac:dyDescent="0.2">
      <c r="A103" s="120">
        <v>1</v>
      </c>
      <c r="B103" s="120">
        <v>5</v>
      </c>
      <c r="C103" s="120">
        <v>4</v>
      </c>
      <c r="D103" s="120">
        <v>19</v>
      </c>
      <c r="I103" s="121" t="s">
        <v>1143</v>
      </c>
      <c r="K103" s="120" t="str">
        <f t="shared" si="4"/>
        <v>15419</v>
      </c>
      <c r="L103" s="119" t="str">
        <f t="shared" si="3"/>
        <v>Material Didáctico</v>
      </c>
      <c r="M103" s="120" t="str">
        <f>IF(MOD(INT(K103),10) = 0, VLOOKUP(K103,'COG CONAC'!$A$2:$B$427,1,FALSE),"DESAGREGADA")</f>
        <v>DESAGREGADA</v>
      </c>
      <c r="N103" s="119" t="str">
        <f>IF(MOD(INT(K103),10) = 0, VLOOKUP(K103,'COG CONAC'!$A$2:$B$427,2,FALSE),"DESAGREGADA")</f>
        <v>DESAGREGADA</v>
      </c>
      <c r="O103" s="120" t="str">
        <f t="shared" si="5"/>
        <v>154</v>
      </c>
      <c r="P103" s="119" t="str">
        <f>IF(MOD(O103,10)&gt;0,IF(INT(TEXT(D103,"00"))=0,IF(COUNTIF($O$2:O491,O103)&gt;1,"No Utilizar","Utilizar"),"Utilizar"),"No Utilizar")</f>
        <v>Utilizar</v>
      </c>
      <c r="Q103" s="119">
        <f>COUNTIF('Presupuesto 2015'!$AF$10:AF787,K103)</f>
        <v>0</v>
      </c>
      <c r="R103" s="119" t="s">
        <v>1329</v>
      </c>
    </row>
    <row r="104" spans="1:18" x14ac:dyDescent="0.2">
      <c r="A104" s="120">
        <v>1</v>
      </c>
      <c r="B104" s="120">
        <v>5</v>
      </c>
      <c r="C104" s="120">
        <v>4</v>
      </c>
      <c r="D104" s="120">
        <v>20</v>
      </c>
      <c r="I104" s="121" t="s">
        <v>1807</v>
      </c>
      <c r="K104" s="120" t="str">
        <f t="shared" si="4"/>
        <v>15420</v>
      </c>
      <c r="L104" s="119" t="str">
        <f t="shared" si="3"/>
        <v>Gastos de Administración sindicatos</v>
      </c>
      <c r="M104" s="120" t="str">
        <f>IF(MOD(INT(K104),21) = 0, VLOOKUP(K104,'COG CONAC'!$A$2:$B$427,1,FALSE),"DESAGREGADA")</f>
        <v>DESAGREGADA</v>
      </c>
      <c r="N104" s="119" t="str">
        <f>IF(MOD(INT(K104),21) = 0, VLOOKUP(K104,'COG CONAC'!$A$2:$B$427,2,FALSE),"DESAGREGADA")</f>
        <v>DESAGREGADA</v>
      </c>
      <c r="O104" s="120" t="str">
        <f t="shared" si="5"/>
        <v>154</v>
      </c>
      <c r="P104" s="119" t="str">
        <f>IF(MOD(O104,10)&gt;0,IF(INT(TEXT(D104,"00"))=0,IF(COUNTIF($O$2:O491,O104)&gt;1,"No Utilizar","Utilizar"),"Utilizar"),"No Utilizar")</f>
        <v>Utilizar</v>
      </c>
      <c r="Q104" s="119">
        <f>COUNTIF('Presupuesto 2015'!$AF$10:AF788,K104)</f>
        <v>0</v>
      </c>
      <c r="R104" s="119" t="s">
        <v>1329</v>
      </c>
    </row>
    <row r="105" spans="1:18" x14ac:dyDescent="0.2">
      <c r="A105" s="120">
        <v>1</v>
      </c>
      <c r="B105" s="120">
        <v>5</v>
      </c>
      <c r="C105" s="120">
        <v>4</v>
      </c>
      <c r="D105" s="120">
        <v>21</v>
      </c>
      <c r="I105" s="121" t="s">
        <v>1378</v>
      </c>
      <c r="K105" s="120" t="str">
        <f t="shared" si="4"/>
        <v>15421</v>
      </c>
      <c r="L105" s="119" t="str">
        <f t="shared" si="3"/>
        <v>Capacitación Administrativa</v>
      </c>
      <c r="M105" s="120" t="str">
        <f>IF(MOD(INT(K105),10) = 0, VLOOKUP(K105,'COG CONAC'!$A$2:$B$427,1,FALSE),"DESAGREGADA")</f>
        <v>DESAGREGADA</v>
      </c>
      <c r="N105" s="119" t="str">
        <f>IF(MOD(INT(K105),10) = 0, VLOOKUP(K105,'COG CONAC'!$A$2:$B$427,2,FALSE),"DESAGREGADA")</f>
        <v>DESAGREGADA</v>
      </c>
      <c r="O105" s="120" t="str">
        <f t="shared" si="5"/>
        <v>154</v>
      </c>
      <c r="P105" s="119" t="str">
        <f>IF(MOD(O105,10)&gt;0,IF(INT(TEXT(D105,"00"))=0,IF(COUNTIF($O$2:O492,O105)&gt;1,"No Utilizar","Utilizar"),"Utilizar"),"No Utilizar")</f>
        <v>Utilizar</v>
      </c>
      <c r="Q105" s="119">
        <f>COUNTIF('Presupuesto 2015'!$AF$10:AF789,K105)</f>
        <v>0</v>
      </c>
      <c r="R105" s="119" t="s">
        <v>1329</v>
      </c>
    </row>
    <row r="106" spans="1:18" x14ac:dyDescent="0.2">
      <c r="A106" s="120">
        <v>1</v>
      </c>
      <c r="B106" s="120">
        <v>5</v>
      </c>
      <c r="C106" s="120">
        <v>4</v>
      </c>
      <c r="D106" s="120">
        <v>22</v>
      </c>
      <c r="E106" s="129"/>
      <c r="I106" s="121" t="s">
        <v>1379</v>
      </c>
      <c r="K106" s="120" t="str">
        <f t="shared" si="4"/>
        <v>15422</v>
      </c>
      <c r="L106" s="119" t="str">
        <f t="shared" si="3"/>
        <v>Congreso General Ordinario y Extraordinario</v>
      </c>
      <c r="M106" s="120" t="str">
        <f>IF(MOD(INT(K106),10) = 0, VLOOKUP(K106,'COG CONAC'!$A$2:$B$427,1,FALSE),"DESAGREGADA")</f>
        <v>DESAGREGADA</v>
      </c>
      <c r="N106" s="119" t="str">
        <f>IF(MOD(INT(K106),10) = 0, VLOOKUP(K106,'COG CONAC'!$A$2:$B$427,2,FALSE),"DESAGREGADA")</f>
        <v>DESAGREGADA</v>
      </c>
      <c r="O106" s="120" t="str">
        <f t="shared" si="5"/>
        <v>154</v>
      </c>
      <c r="P106" s="119" t="str">
        <f>IF(MOD(O106,10)&gt;0,IF(INT(TEXT(D106,"00"))=0,IF(COUNTIF($O$2:O494,O106)&gt;1,"No Utilizar","Utilizar"),"Utilizar"),"No Utilizar")</f>
        <v>Utilizar</v>
      </c>
      <c r="Q106" s="119">
        <f>COUNTIF('Presupuesto 2015'!$AF$10:AF790,K106)</f>
        <v>0</v>
      </c>
      <c r="R106" s="119" t="s">
        <v>1329</v>
      </c>
    </row>
    <row r="107" spans="1:18" x14ac:dyDescent="0.2">
      <c r="A107" s="120">
        <v>1</v>
      </c>
      <c r="B107" s="120">
        <v>5</v>
      </c>
      <c r="C107" s="120">
        <v>4</v>
      </c>
      <c r="D107" s="120">
        <v>23</v>
      </c>
      <c r="I107" s="121" t="s">
        <v>1808</v>
      </c>
      <c r="K107" s="120" t="str">
        <f t="shared" si="4"/>
        <v>15423</v>
      </c>
      <c r="L107" s="119" t="str">
        <f t="shared" si="3"/>
        <v>Simposium Académico</v>
      </c>
      <c r="M107" s="120" t="str">
        <f>IF(MOD(INT(K107),10) = 0, VLOOKUP(K107,'COG CONAC'!$A$2:$B$427,1,FALSE),"DESAGREGADA")</f>
        <v>DESAGREGADA</v>
      </c>
      <c r="N107" s="119" t="str">
        <f>IF(MOD(INT(K107),10) = 0, VLOOKUP(K107,'COG CONAC'!$A$2:$B$427,2,FALSE),"DESAGREGADA")</f>
        <v>DESAGREGADA</v>
      </c>
      <c r="O107" s="120" t="str">
        <f t="shared" si="5"/>
        <v>154</v>
      </c>
      <c r="P107" s="119" t="str">
        <f>IF(MOD(O107,10)&gt;0,IF(INT(TEXT(D107,"00"))=0,IF(COUNTIF($O$2:O495,O107)&gt;1,"No Utilizar","Utilizar"),"Utilizar"),"No Utilizar")</f>
        <v>Utilizar</v>
      </c>
      <c r="Q107" s="119">
        <f>COUNTIF('Presupuesto 2015'!$AF$10:AF791,K107)</f>
        <v>0</v>
      </c>
      <c r="R107" s="119" t="s">
        <v>1329</v>
      </c>
    </row>
    <row r="108" spans="1:18" x14ac:dyDescent="0.2">
      <c r="A108" s="120">
        <v>1</v>
      </c>
      <c r="B108" s="120">
        <v>5</v>
      </c>
      <c r="C108" s="120">
        <v>4</v>
      </c>
      <c r="D108" s="120">
        <v>24</v>
      </c>
      <c r="I108" s="121" t="s">
        <v>1809</v>
      </c>
      <c r="K108" s="120" t="str">
        <f t="shared" si="4"/>
        <v>15424</v>
      </c>
      <c r="L108" s="119" t="str">
        <f t="shared" si="3"/>
        <v>Eficiencia Académica</v>
      </c>
      <c r="M108" s="120" t="str">
        <f>IF(MOD(INT(K108),10) = 0, VLOOKUP(K108,'COG CONAC'!$A$2:$B$427,1,FALSE),"DESAGREGADA")</f>
        <v>DESAGREGADA</v>
      </c>
      <c r="N108" s="119" t="str">
        <f>IF(MOD(INT(K108),10) = 0, VLOOKUP(K108,'COG CONAC'!$A$2:$B$427,2,FALSE),"DESAGREGADA")</f>
        <v>DESAGREGADA</v>
      </c>
      <c r="O108" s="120" t="str">
        <f t="shared" si="5"/>
        <v>154</v>
      </c>
      <c r="P108" s="119" t="str">
        <f>IF(MOD(O108,10)&gt;0,IF(INT(TEXT(D108,"00"))=0,IF(COUNTIF($O$2:O496,O108)&gt;1,"No Utilizar","Utilizar"),"Utilizar"),"No Utilizar")</f>
        <v>Utilizar</v>
      </c>
      <c r="Q108" s="119">
        <f>COUNTIF('Presupuesto 2015'!$AF$10:AF792,K108)</f>
        <v>0</v>
      </c>
      <c r="R108" s="119" t="s">
        <v>1329</v>
      </c>
    </row>
    <row r="109" spans="1:18" x14ac:dyDescent="0.2">
      <c r="A109" s="120">
        <v>1</v>
      </c>
      <c r="B109" s="120">
        <v>5</v>
      </c>
      <c r="C109" s="120">
        <v>4</v>
      </c>
      <c r="D109" s="120">
        <v>25</v>
      </c>
      <c r="I109" s="121" t="s">
        <v>1380</v>
      </c>
      <c r="K109" s="120" t="str">
        <f t="shared" si="4"/>
        <v>15425</v>
      </c>
      <c r="L109" s="119" t="str">
        <f t="shared" si="3"/>
        <v>Estimulo de puntualidad y asistencia</v>
      </c>
      <c r="M109" s="120" t="str">
        <f>IF(MOD(INT(K109),10) = 0, VLOOKUP(K109,'COG CONAC'!$A$2:$B$427,1,FALSE),"DESAGREGADA")</f>
        <v>DESAGREGADA</v>
      </c>
      <c r="N109" s="119" t="str">
        <f>IF(MOD(INT(K109),10) = 0, VLOOKUP(K109,'COG CONAC'!$A$2:$B$427,2,FALSE),"DESAGREGADA")</f>
        <v>DESAGREGADA</v>
      </c>
      <c r="O109" s="120" t="str">
        <f t="shared" si="5"/>
        <v>154</v>
      </c>
      <c r="P109" s="119" t="str">
        <f>IF(MOD(O109,10)&gt;0,IF(INT(TEXT(D109,"00"))=0,IF(COUNTIF($O$2:O497,O109)&gt;1,"No Utilizar","Utilizar"),"Utilizar"),"No Utilizar")</f>
        <v>Utilizar</v>
      </c>
      <c r="Q109" s="119">
        <f>COUNTIF('Presupuesto 2015'!$AF$10:AF793,K109)</f>
        <v>0</v>
      </c>
      <c r="R109" s="119" t="s">
        <v>1329</v>
      </c>
    </row>
    <row r="110" spans="1:18" x14ac:dyDescent="0.2">
      <c r="A110" s="120">
        <v>1</v>
      </c>
      <c r="B110" s="120">
        <v>5</v>
      </c>
      <c r="C110" s="120">
        <v>4</v>
      </c>
      <c r="D110" s="120">
        <v>26</v>
      </c>
      <c r="I110" s="121" t="s">
        <v>1381</v>
      </c>
      <c r="K110" s="120" t="str">
        <f t="shared" si="4"/>
        <v>15426</v>
      </c>
      <c r="L110" s="119" t="str">
        <f t="shared" si="3"/>
        <v>Titulación licenciatura administrativos</v>
      </c>
      <c r="M110" s="120" t="str">
        <f>IF(MOD(INT(K110),10) = 0, VLOOKUP(K110,'COG CONAC'!$A$2:$B$427,1,FALSE),"DESAGREGADA")</f>
        <v>DESAGREGADA</v>
      </c>
      <c r="N110" s="119" t="str">
        <f>IF(MOD(INT(K110),10) = 0, VLOOKUP(K110,'COG CONAC'!$A$2:$B$427,2,FALSE),"DESAGREGADA")</f>
        <v>DESAGREGADA</v>
      </c>
      <c r="O110" s="120" t="str">
        <f t="shared" si="5"/>
        <v>154</v>
      </c>
      <c r="P110" s="119" t="str">
        <f>IF(MOD(O110,10)&gt;0,IF(INT(TEXT(D110,"00"))=0,IF(COUNTIF($O$2:O498,O110)&gt;1,"No Utilizar","Utilizar"),"Utilizar"),"No Utilizar")</f>
        <v>Utilizar</v>
      </c>
      <c r="Q110" s="119">
        <f>COUNTIF('Presupuesto 2015'!$AF$10:AF794,K110)</f>
        <v>0</v>
      </c>
      <c r="R110" s="119" t="s">
        <v>1329</v>
      </c>
    </row>
    <row r="111" spans="1:18" x14ac:dyDescent="0.2">
      <c r="A111" s="120">
        <v>1</v>
      </c>
      <c r="B111" s="120">
        <v>5</v>
      </c>
      <c r="C111" s="120">
        <v>4</v>
      </c>
      <c r="D111" s="120">
        <v>27</v>
      </c>
      <c r="I111" s="121" t="s">
        <v>1810</v>
      </c>
      <c r="K111" s="120" t="str">
        <f t="shared" si="4"/>
        <v>15427</v>
      </c>
      <c r="L111" s="119" t="str">
        <f t="shared" si="3"/>
        <v>Titulación maestría y doctorado docentes</v>
      </c>
      <c r="M111" s="120" t="str">
        <f>IF(MOD(INT(K111),10) = 0, VLOOKUP(K111,'COG CONAC'!$A$2:$B$427,1,FALSE),"DESAGREGADA")</f>
        <v>DESAGREGADA</v>
      </c>
      <c r="N111" s="119" t="str">
        <f>IF(MOD(INT(K111),10) = 0, VLOOKUP(K111,'COG CONAC'!$A$2:$B$427,2,FALSE),"DESAGREGADA")</f>
        <v>DESAGREGADA</v>
      </c>
      <c r="O111" s="120" t="str">
        <f t="shared" si="5"/>
        <v>154</v>
      </c>
      <c r="P111" s="119" t="str">
        <f>IF(MOD(O111,10)&gt;0,IF(INT(TEXT(D111,"00"))=0,IF(COUNTIF($O$2:O499,O111)&gt;1,"No Utilizar","Utilizar"),"Utilizar"),"No Utilizar")</f>
        <v>Utilizar</v>
      </c>
      <c r="Q111" s="119">
        <f>COUNTIF('Presupuesto 2015'!$AF$10:AF795,K111)</f>
        <v>0</v>
      </c>
      <c r="R111" s="119" t="s">
        <v>1329</v>
      </c>
    </row>
    <row r="112" spans="1:18" x14ac:dyDescent="0.2">
      <c r="A112" s="120">
        <v>1</v>
      </c>
      <c r="B112" s="120">
        <v>5</v>
      </c>
      <c r="C112" s="120">
        <v>4</v>
      </c>
      <c r="D112" s="120">
        <v>28</v>
      </c>
      <c r="I112" s="121" t="s">
        <v>1810</v>
      </c>
      <c r="K112" s="120" t="str">
        <f t="shared" si="4"/>
        <v>15428</v>
      </c>
      <c r="L112" s="119" t="str">
        <f t="shared" si="3"/>
        <v>Titulación maestría y doctorado docentes</v>
      </c>
      <c r="M112" s="120" t="str">
        <f>IF(MOD(INT(K112),10) = 0, VLOOKUP(K112,'COG CONAC'!$A$2:$B$427,1,FALSE),"DESAGREGADA")</f>
        <v>DESAGREGADA</v>
      </c>
      <c r="N112" s="119" t="str">
        <f>IF(MOD(INT(K112),10) = 0, VLOOKUP(K112,'COG CONAC'!$A$2:$B$427,2,FALSE),"DESAGREGADA")</f>
        <v>DESAGREGADA</v>
      </c>
      <c r="O112" s="120" t="str">
        <f t="shared" si="5"/>
        <v>154</v>
      </c>
      <c r="P112" s="119" t="str">
        <f>IF(MOD(O112,10)&gt;0,IF(INT(TEXT(D112,"00"))=0,IF(COUNTIF($O$2:O500,O112)&gt;1,"No Utilizar","Utilizar"),"Utilizar"),"No Utilizar")</f>
        <v>Utilizar</v>
      </c>
      <c r="Q112" s="119">
        <f>COUNTIF('Presupuesto 2015'!$AF$10:AF796,K112)</f>
        <v>0</v>
      </c>
      <c r="R112" s="119" t="s">
        <v>1329</v>
      </c>
    </row>
    <row r="113" spans="1:18" x14ac:dyDescent="0.2">
      <c r="A113" s="120">
        <v>1</v>
      </c>
      <c r="B113" s="120">
        <v>5</v>
      </c>
      <c r="C113" s="120">
        <v>4</v>
      </c>
      <c r="D113" s="120">
        <v>29</v>
      </c>
      <c r="I113" s="121" t="s">
        <v>1810</v>
      </c>
      <c r="K113" s="120" t="str">
        <f t="shared" si="4"/>
        <v>15429</v>
      </c>
      <c r="L113" s="119" t="str">
        <f t="shared" si="3"/>
        <v>Titulación maestría y doctorado docentes</v>
      </c>
      <c r="M113" s="120" t="str">
        <f>IF(MOD(INT(K113),10) = 0, VLOOKUP(K113,'COG CONAC'!$A$2:$B$427,1,FALSE),"DESAGREGADA")</f>
        <v>DESAGREGADA</v>
      </c>
      <c r="N113" s="119" t="str">
        <f>IF(MOD(INT(K113),10) = 0, VLOOKUP(K113,'COG CONAC'!$A$2:$B$427,2,FALSE),"DESAGREGADA")</f>
        <v>DESAGREGADA</v>
      </c>
      <c r="O113" s="120" t="str">
        <f t="shared" si="5"/>
        <v>154</v>
      </c>
      <c r="P113" s="119" t="str">
        <f>IF(MOD(O113,10)&gt;0,IF(INT(TEXT(D113,"00"))=0,IF(COUNTIF($O$2:O501,O113)&gt;1,"No Utilizar","Utilizar"),"Utilizar"),"No Utilizar")</f>
        <v>Utilizar</v>
      </c>
      <c r="Q113" s="119">
        <f>COUNTIF('Presupuesto 2015'!$AF$10:AF797,K113)</f>
        <v>0</v>
      </c>
      <c r="R113" s="119" t="s">
        <v>1329</v>
      </c>
    </row>
    <row r="114" spans="1:18" x14ac:dyDescent="0.2">
      <c r="A114" s="120">
        <v>1</v>
      </c>
      <c r="B114" s="120">
        <v>5</v>
      </c>
      <c r="C114" s="120">
        <v>4</v>
      </c>
      <c r="D114" s="120">
        <v>30</v>
      </c>
      <c r="E114" s="129"/>
      <c r="I114" s="121" t="s">
        <v>1810</v>
      </c>
      <c r="K114" s="120" t="str">
        <f t="shared" si="4"/>
        <v>15430</v>
      </c>
      <c r="L114" s="119" t="str">
        <f t="shared" si="3"/>
        <v>Titulación maestría y doctorado docentes</v>
      </c>
      <c r="M114" s="120" t="str">
        <f>IF(MOD(INT(K114),30) = 0, VLOOKUP(K114,'COG CONAC'!$A$2:$B$427,1,FALSE),"DESAGREGADA")</f>
        <v>DESAGREGADA</v>
      </c>
      <c r="N114" s="119" t="str">
        <f>IF(MOD(INT(K114),30) = 0, VLOOKUP(K114,'COG CONAC'!$A$2:$B$427,2,FALSE),"DESAGREGADA")</f>
        <v>DESAGREGADA</v>
      </c>
      <c r="O114" s="120" t="str">
        <f t="shared" si="5"/>
        <v>154</v>
      </c>
      <c r="P114" s="119" t="str">
        <f>IF(MOD(O114,10)&gt;0,IF(INT(TEXT(D114,"00"))=0,IF(COUNTIF($O$2:O502,O114)&gt;1,"No Utilizar","Utilizar"),"Utilizar"),"No Utilizar")</f>
        <v>Utilizar</v>
      </c>
      <c r="Q114" s="119">
        <f>COUNTIF('Presupuesto 2015'!$AF$10:AF798,K114)</f>
        <v>0</v>
      </c>
      <c r="R114" s="119" t="s">
        <v>1329</v>
      </c>
    </row>
    <row r="115" spans="1:18" x14ac:dyDescent="0.2">
      <c r="A115" s="120">
        <v>1</v>
      </c>
      <c r="B115" s="120">
        <v>5</v>
      </c>
      <c r="C115" s="120">
        <v>4</v>
      </c>
      <c r="D115" s="120">
        <v>31</v>
      </c>
      <c r="E115" s="129"/>
      <c r="I115" s="121" t="s">
        <v>1810</v>
      </c>
      <c r="K115" s="120" t="str">
        <f t="shared" si="4"/>
        <v>15431</v>
      </c>
      <c r="L115" s="119" t="str">
        <f t="shared" si="3"/>
        <v>Titulación maestría y doctorado docentes</v>
      </c>
      <c r="M115" s="120" t="str">
        <f>IF(MOD(INT(K115),10) = 0, VLOOKUP(K115,'COG CONAC'!$A$2:$B$427,1,FALSE),"DESAGREGADA")</f>
        <v>DESAGREGADA</v>
      </c>
      <c r="N115" s="119" t="str">
        <f>IF(MOD(INT(K115),10) = 0, VLOOKUP(K115,'COG CONAC'!$A$2:$B$427,2,FALSE),"DESAGREGADA")</f>
        <v>DESAGREGADA</v>
      </c>
      <c r="O115" s="120" t="str">
        <f t="shared" si="5"/>
        <v>154</v>
      </c>
      <c r="P115" s="119" t="str">
        <f>IF(MOD(O115,10)&gt;0,IF(INT(TEXT(D115,"00"))=0,IF(COUNTIF($O$2:O503,O115)&gt;1,"No Utilizar","Utilizar"),"Utilizar"),"No Utilizar")</f>
        <v>Utilizar</v>
      </c>
      <c r="Q115" s="119">
        <f>COUNTIF('Presupuesto 2015'!$AF$10:AF799,K115)</f>
        <v>0</v>
      </c>
      <c r="R115" s="119" t="s">
        <v>1329</v>
      </c>
    </row>
    <row r="116" spans="1:18" x14ac:dyDescent="0.2">
      <c r="A116" s="120">
        <v>1</v>
      </c>
      <c r="B116" s="120">
        <v>5</v>
      </c>
      <c r="C116" s="120">
        <v>5</v>
      </c>
      <c r="H116" s="121" t="s">
        <v>1382</v>
      </c>
      <c r="K116" s="120" t="str">
        <f t="shared" si="4"/>
        <v>15500</v>
      </c>
      <c r="L116" s="119" t="str">
        <f t="shared" si="3"/>
        <v>APOYOS A LA CAPACITACIÓN DE LOS SERVIDORES PÚBLICOS</v>
      </c>
      <c r="M116" s="120" t="str">
        <f>IF(MOD(INT(K116),10) = 0, VLOOKUP(K116,'COG CONAC'!$A$2:$B$427,1,FALSE),"DESAGREGADA")</f>
        <v>15500</v>
      </c>
      <c r="N116" s="119" t="str">
        <f>IF(MOD(INT(K116),10) = 0, VLOOKUP(K116,'COG CONAC'!$A$2:$B$427,2,FALSE),"DESAGREGADA")</f>
        <v>Apoyos a la capacitación de los servidores públicos</v>
      </c>
      <c r="O116" s="120" t="str">
        <f t="shared" si="5"/>
        <v>155</v>
      </c>
      <c r="P116" s="119" t="str">
        <f>IF(MOD(O116,10)&gt;0,IF(INT(TEXT(D116,"00"))=0,IF(COUNTIF($O$2:O504,O116)&gt;1,"No Utilizar","Utilizar"),"Utilizar"),"No Utilizar")</f>
        <v>No Utilizar</v>
      </c>
      <c r="Q116" s="119">
        <f>COUNTIF('Presupuesto 2015'!$AF$10:AF800,K116)</f>
        <v>0</v>
      </c>
      <c r="R116" s="119" t="s">
        <v>1329</v>
      </c>
    </row>
    <row r="117" spans="1:18" x14ac:dyDescent="0.2">
      <c r="A117" s="120">
        <v>1</v>
      </c>
      <c r="B117" s="120">
        <v>5</v>
      </c>
      <c r="C117" s="120">
        <v>5</v>
      </c>
      <c r="D117" s="120">
        <v>1</v>
      </c>
      <c r="I117" s="121" t="s">
        <v>1383</v>
      </c>
      <c r="K117" s="120" t="str">
        <f t="shared" si="4"/>
        <v>15501</v>
      </c>
      <c r="L117" s="119" t="str">
        <f t="shared" si="3"/>
        <v>Apoyos a la Capacitación de los Servidores Públicos</v>
      </c>
      <c r="M117" s="120" t="str">
        <f>IF(MOD(INT(K117),10) = 0, VLOOKUP(K117,'COG CONAC'!$A$2:$B$427,1,FALSE),"DESAGREGADA")</f>
        <v>DESAGREGADA</v>
      </c>
      <c r="N117" s="119" t="str">
        <f>IF(MOD(INT(K117),10) = 0, VLOOKUP(K117,'COG CONAC'!$A$2:$B$427,2,FALSE),"DESAGREGADA")</f>
        <v>DESAGREGADA</v>
      </c>
      <c r="O117" s="120" t="str">
        <f t="shared" si="5"/>
        <v>155</v>
      </c>
      <c r="P117" s="119" t="str">
        <f>IF(MOD(O117,10)&gt;0,IF(INT(TEXT(D117,"00"))=0,IF(COUNTIF($O$2:O505,O117)&gt;1,"No Utilizar","Utilizar"),"Utilizar"),"No Utilizar")</f>
        <v>Utilizar</v>
      </c>
      <c r="Q117" s="119">
        <f>COUNTIF('Presupuesto 2015'!$AF$10:AF801,K117)</f>
        <v>1</v>
      </c>
      <c r="R117" s="119" t="s">
        <v>1329</v>
      </c>
    </row>
    <row r="118" spans="1:18" x14ac:dyDescent="0.2">
      <c r="A118" s="120">
        <v>1</v>
      </c>
      <c r="B118" s="120">
        <v>5</v>
      </c>
      <c r="C118" s="120">
        <v>5</v>
      </c>
      <c r="D118" s="120">
        <v>2</v>
      </c>
      <c r="I118" s="121" t="s">
        <v>1226</v>
      </c>
      <c r="K118" s="120" t="str">
        <f t="shared" si="4"/>
        <v>15502</v>
      </c>
      <c r="L118" s="119" t="str">
        <f t="shared" si="3"/>
        <v>Uniforme para los hijos de los trabajadores</v>
      </c>
      <c r="M118" s="120" t="str">
        <f>IF(MOD(INT(K118),10) = 0, VLOOKUP(K118,'COG CONAC'!$A$2:$B$427,1,FALSE),"DESAGREGADA")</f>
        <v>DESAGREGADA</v>
      </c>
      <c r="N118" s="119" t="str">
        <f>IF(MOD(INT(K118),10) = 0, VLOOKUP(K118,'COG CONAC'!$A$2:$B$427,2,FALSE),"DESAGREGADA")</f>
        <v>DESAGREGADA</v>
      </c>
      <c r="O118" s="120" t="str">
        <f t="shared" si="5"/>
        <v>155</v>
      </c>
      <c r="P118" s="119" t="str">
        <f>IF(MOD(O118,10)&gt;0,IF(INT(TEXT(D118,"00"))=0,IF(COUNTIF($O$2:O506,O118)&gt;1,"No Utilizar","Utilizar"),"Utilizar"),"No Utilizar")</f>
        <v>Utilizar</v>
      </c>
      <c r="Q118" s="119">
        <f>COUNTIF('Presupuesto 2015'!$AF$10:AF802,K118)</f>
        <v>0</v>
      </c>
      <c r="R118" s="119" t="s">
        <v>1329</v>
      </c>
    </row>
    <row r="119" spans="1:18" x14ac:dyDescent="0.2">
      <c r="A119" s="120">
        <v>1</v>
      </c>
      <c r="B119" s="120">
        <v>5</v>
      </c>
      <c r="C119" s="120">
        <v>5</v>
      </c>
      <c r="D119" s="120">
        <v>3</v>
      </c>
      <c r="I119" s="121" t="s">
        <v>1120</v>
      </c>
      <c r="K119" s="120" t="str">
        <f t="shared" si="4"/>
        <v>15503</v>
      </c>
      <c r="L119" s="119" t="str">
        <f t="shared" si="3"/>
        <v>Servicio de Guardería</v>
      </c>
      <c r="M119" s="120" t="str">
        <f>IF(MOD(INT(K119),10) = 0, VLOOKUP(K119,'COG CONAC'!$A$2:$B$427,1,FALSE),"DESAGREGADA")</f>
        <v>DESAGREGADA</v>
      </c>
      <c r="N119" s="119" t="str">
        <f>IF(MOD(INT(K119),10) = 0, VLOOKUP(K119,'COG CONAC'!$A$2:$B$427,2,FALSE),"DESAGREGADA")</f>
        <v>DESAGREGADA</v>
      </c>
      <c r="O119" s="120" t="str">
        <f t="shared" si="5"/>
        <v>155</v>
      </c>
      <c r="P119" s="119" t="str">
        <f>IF(MOD(O119,10)&gt;0,IF(INT(TEXT(D119,"00"))=0,IF(COUNTIF($O$2:O507,O119)&gt;1,"No Utilizar","Utilizar"),"Utilizar"),"No Utilizar")</f>
        <v>Utilizar</v>
      </c>
      <c r="Q119" s="119">
        <f>COUNTIF('Presupuesto 2015'!$AF$10:AF803,K119)</f>
        <v>0</v>
      </c>
      <c r="R119" s="119" t="s">
        <v>1329</v>
      </c>
    </row>
    <row r="120" spans="1:18" x14ac:dyDescent="0.2">
      <c r="A120" s="120">
        <v>1</v>
      </c>
      <c r="B120" s="120">
        <v>5</v>
      </c>
      <c r="C120" s="120">
        <v>5</v>
      </c>
      <c r="D120" s="120">
        <v>4</v>
      </c>
      <c r="I120" s="121" t="s">
        <v>1286</v>
      </c>
      <c r="K120" s="120" t="str">
        <f t="shared" si="4"/>
        <v>15504</v>
      </c>
      <c r="L120" s="119" t="str">
        <f t="shared" si="3"/>
        <v>Despensa</v>
      </c>
      <c r="M120" s="120" t="str">
        <f>IF(MOD(INT(K120),10) = 0, VLOOKUP(K120,'COG CONAC'!$A$2:$B$427,1,FALSE),"DESAGREGADA")</f>
        <v>DESAGREGADA</v>
      </c>
      <c r="N120" s="119" t="str">
        <f>IF(MOD(INT(K120),10) = 0, VLOOKUP(K120,'COG CONAC'!$A$2:$B$427,2,FALSE),"DESAGREGADA")</f>
        <v>DESAGREGADA</v>
      </c>
      <c r="O120" s="120" t="str">
        <f t="shared" si="5"/>
        <v>155</v>
      </c>
      <c r="P120" s="119" t="str">
        <f>IF(MOD(O120,10)&gt;0,IF(INT(TEXT(D120,"00"))=0,IF(COUNTIF($O$2:O508,O120)&gt;1,"No Utilizar","Utilizar"),"Utilizar"),"No Utilizar")</f>
        <v>Utilizar</v>
      </c>
      <c r="Q120" s="119">
        <f>COUNTIF('Presupuesto 2015'!$AF$10:AF804,K120)</f>
        <v>0</v>
      </c>
      <c r="R120" s="119" t="s">
        <v>1329</v>
      </c>
    </row>
    <row r="121" spans="1:18" x14ac:dyDescent="0.2">
      <c r="A121" s="120">
        <v>1</v>
      </c>
      <c r="B121" s="120">
        <v>5</v>
      </c>
      <c r="C121" s="120">
        <v>5</v>
      </c>
      <c r="D121" s="120">
        <v>5</v>
      </c>
      <c r="I121" s="121" t="s">
        <v>1128</v>
      </c>
      <c r="K121" s="120" t="str">
        <f t="shared" si="4"/>
        <v>15505</v>
      </c>
      <c r="L121" s="119" t="str">
        <f t="shared" si="3"/>
        <v>Despensa Personal Docente</v>
      </c>
      <c r="M121" s="120" t="str">
        <f>IF(MOD(INT(K121),10) = 0, VLOOKUP(K121,'COG CONAC'!$A$2:$B$427,1,FALSE),"DESAGREGADA")</f>
        <v>DESAGREGADA</v>
      </c>
      <c r="N121" s="119" t="str">
        <f>IF(MOD(INT(K121),10) = 0, VLOOKUP(K121,'COG CONAC'!$A$2:$B$427,2,FALSE),"DESAGREGADA")</f>
        <v>DESAGREGADA</v>
      </c>
      <c r="O121" s="120" t="str">
        <f t="shared" si="5"/>
        <v>155</v>
      </c>
      <c r="P121" s="119" t="str">
        <f>IF(MOD(O121,10)&gt;0,IF(INT(TEXT(D121,"00"))=0,IF(COUNTIF($O$2:O509,O121)&gt;1,"No Utilizar","Utilizar"),"Utilizar"),"No Utilizar")</f>
        <v>Utilizar</v>
      </c>
      <c r="Q121" s="119">
        <f>COUNTIF('Presupuesto 2015'!$AF$10:AF805,K121)</f>
        <v>0</v>
      </c>
      <c r="R121" s="119" t="s">
        <v>1329</v>
      </c>
    </row>
    <row r="122" spans="1:18" x14ac:dyDescent="0.2">
      <c r="A122" s="120">
        <v>1</v>
      </c>
      <c r="B122" s="120">
        <v>5</v>
      </c>
      <c r="C122" s="120">
        <v>5</v>
      </c>
      <c r="D122" s="120">
        <v>6</v>
      </c>
      <c r="I122" s="121" t="s">
        <v>1122</v>
      </c>
      <c r="K122" s="120" t="str">
        <f t="shared" si="4"/>
        <v>15506</v>
      </c>
      <c r="L122" s="119" t="str">
        <f t="shared" si="3"/>
        <v>Vales de despensa (Canasta Navideña)</v>
      </c>
      <c r="M122" s="120" t="str">
        <f>IF(MOD(INT(K122),10) = 0, VLOOKUP(K122,'COG CONAC'!$A$2:$B$427,1,FALSE),"DESAGREGADA")</f>
        <v>DESAGREGADA</v>
      </c>
      <c r="N122" s="119" t="str">
        <f>IF(MOD(INT(K122),10) = 0, VLOOKUP(K122,'COG CONAC'!$A$2:$B$427,2,FALSE),"DESAGREGADA")</f>
        <v>DESAGREGADA</v>
      </c>
      <c r="O122" s="120" t="str">
        <f t="shared" si="5"/>
        <v>155</v>
      </c>
      <c r="P122" s="119" t="str">
        <f>IF(MOD(O122,10)&gt;0,IF(INT(TEXT(D122,"00"))=0,IF(COUNTIF($O$2:O510,O122)&gt;1,"No Utilizar","Utilizar"),"Utilizar"),"No Utilizar")</f>
        <v>Utilizar</v>
      </c>
      <c r="Q122" s="119">
        <f>COUNTIF('Presupuesto 2015'!$AF$10:AF806,K122)</f>
        <v>0</v>
      </c>
      <c r="R122" s="119" t="s">
        <v>1329</v>
      </c>
    </row>
    <row r="123" spans="1:18" x14ac:dyDescent="0.2">
      <c r="A123" s="120">
        <v>1</v>
      </c>
      <c r="B123" s="120">
        <v>5</v>
      </c>
      <c r="C123" s="120">
        <v>5</v>
      </c>
      <c r="D123" s="120">
        <v>7</v>
      </c>
      <c r="I123" s="121" t="s">
        <v>1287</v>
      </c>
      <c r="K123" s="120" t="str">
        <f t="shared" si="4"/>
        <v>15507</v>
      </c>
      <c r="L123" s="119" t="str">
        <f t="shared" si="3"/>
        <v>Medicinas y medicamentos</v>
      </c>
      <c r="M123" s="120" t="str">
        <f>IF(MOD(INT(K123),10) = 0, VLOOKUP(K123,'COG CONAC'!$A$2:$B$427,1,FALSE),"DESAGREGADA")</f>
        <v>DESAGREGADA</v>
      </c>
      <c r="N123" s="119" t="str">
        <f>IF(MOD(INT(K123),10) = 0, VLOOKUP(K123,'COG CONAC'!$A$2:$B$427,2,FALSE),"DESAGREGADA")</f>
        <v>DESAGREGADA</v>
      </c>
      <c r="O123" s="120" t="str">
        <f t="shared" si="5"/>
        <v>155</v>
      </c>
      <c r="P123" s="119" t="str">
        <f>IF(MOD(O123,10)&gt;0,IF(INT(TEXT(D123,"00"))=0,IF(COUNTIF($O$2:O511,O123)&gt;1,"No Utilizar","Utilizar"),"Utilizar"),"No Utilizar")</f>
        <v>Utilizar</v>
      </c>
      <c r="Q123" s="119">
        <f>COUNTIF('Presupuesto 2015'!$AF$10:AF807,K123)</f>
        <v>0</v>
      </c>
      <c r="R123" s="119" t="s">
        <v>1329</v>
      </c>
    </row>
    <row r="124" spans="1:18" x14ac:dyDescent="0.2">
      <c r="A124" s="120">
        <v>1</v>
      </c>
      <c r="B124" s="120">
        <v>5</v>
      </c>
      <c r="C124" s="120">
        <v>5</v>
      </c>
      <c r="D124" s="120">
        <v>8</v>
      </c>
      <c r="I124" s="121" t="s">
        <v>1288</v>
      </c>
      <c r="K124" s="120" t="str">
        <f t="shared" si="4"/>
        <v>15508</v>
      </c>
      <c r="L124" s="119" t="str">
        <f t="shared" si="3"/>
        <v>Gastos por defunción</v>
      </c>
      <c r="M124" s="120" t="str">
        <f>IF(MOD(INT(K124),10) = 0, VLOOKUP(K124,'COG CONAC'!$A$2:$B$427,1,FALSE),"DESAGREGADA")</f>
        <v>DESAGREGADA</v>
      </c>
      <c r="N124" s="119" t="str">
        <f>IF(MOD(INT(K124),10) = 0, VLOOKUP(K124,'COG CONAC'!$A$2:$B$427,2,FALSE),"DESAGREGADA")</f>
        <v>DESAGREGADA</v>
      </c>
      <c r="O124" s="120" t="str">
        <f t="shared" si="5"/>
        <v>155</v>
      </c>
      <c r="P124" s="119" t="str">
        <f>IF(MOD(O124,10)&gt;0,IF(INT(TEXT(D124,"00"))=0,IF(COUNTIF($O$2:O512,O124)&gt;1,"No Utilizar","Utilizar"),"Utilizar"),"No Utilizar")</f>
        <v>Utilizar</v>
      </c>
      <c r="Q124" s="119">
        <f>COUNTIF('Presupuesto 2015'!$AF$10:AF808,K124)</f>
        <v>0</v>
      </c>
      <c r="R124" s="119" t="s">
        <v>1329</v>
      </c>
    </row>
    <row r="125" spans="1:18" x14ac:dyDescent="0.2">
      <c r="A125" s="120">
        <v>1</v>
      </c>
      <c r="B125" s="120">
        <v>5</v>
      </c>
      <c r="C125" s="120">
        <v>5</v>
      </c>
      <c r="D125" s="120">
        <v>9</v>
      </c>
      <c r="I125" s="121" t="s">
        <v>1143</v>
      </c>
      <c r="K125" s="120" t="str">
        <f t="shared" si="4"/>
        <v>15509</v>
      </c>
      <c r="L125" s="119" t="str">
        <f t="shared" si="3"/>
        <v>Material Didáctico</v>
      </c>
      <c r="M125" s="120" t="str">
        <f>IF(MOD(INT(K125),10) = 0, VLOOKUP(K125,'COG CONAC'!$A$2:$B$427,1,FALSE),"DESAGREGADA")</f>
        <v>DESAGREGADA</v>
      </c>
      <c r="N125" s="119" t="str">
        <f>IF(MOD(INT(K125),10) = 0, VLOOKUP(K125,'COG CONAC'!$A$2:$B$427,2,FALSE),"DESAGREGADA")</f>
        <v>DESAGREGADA</v>
      </c>
      <c r="O125" s="120" t="str">
        <f t="shared" si="5"/>
        <v>155</v>
      </c>
      <c r="P125" s="119" t="str">
        <f>IF(MOD(O125,10)&gt;0,IF(INT(TEXT(D125,"00"))=0,IF(COUNTIF($O$2:O513,O125)&gt;1,"No Utilizar","Utilizar"),"Utilizar"),"No Utilizar")</f>
        <v>Utilizar</v>
      </c>
      <c r="Q125" s="119">
        <f>COUNTIF('Presupuesto 2015'!$AF$10:AF809,K125)</f>
        <v>0</v>
      </c>
      <c r="R125" s="119" t="s">
        <v>1329</v>
      </c>
    </row>
    <row r="126" spans="1:18" x14ac:dyDescent="0.2">
      <c r="A126" s="120">
        <v>1</v>
      </c>
      <c r="B126" s="120">
        <v>5</v>
      </c>
      <c r="C126" s="120">
        <v>6</v>
      </c>
      <c r="D126" s="120">
        <v>1</v>
      </c>
      <c r="I126" s="121" t="s">
        <v>392</v>
      </c>
      <c r="K126" s="120" t="str">
        <f t="shared" si="4"/>
        <v>15601</v>
      </c>
      <c r="L126" s="119" t="str">
        <f t="shared" si="3"/>
        <v>Apoyos a la capacitación de los servidores públicos</v>
      </c>
      <c r="M126" s="120" t="str">
        <f>IF(MOD(INT(K126),10) = 0, VLOOKUP(K126,'COG CONAC'!$A$2:$B$427,1,FALSE),"DESAGREGADA")</f>
        <v>DESAGREGADA</v>
      </c>
      <c r="N126" s="119" t="str">
        <f>IF(MOD(INT(K126),10) = 0, VLOOKUP(K126,'COG CONAC'!$A$2:$B$427,2,FALSE),"DESAGREGADA")</f>
        <v>DESAGREGADA</v>
      </c>
      <c r="O126" s="120" t="str">
        <f t="shared" si="5"/>
        <v>156</v>
      </c>
      <c r="P126" s="119" t="str">
        <f>IF(MOD(O126,10)&gt;0,IF(INT(TEXT(D126,"00"))=0,IF(COUNTIF($O$2:O515,O126)&gt;1,"No Utilizar","Utilizar"),"Utilizar"),"No Utilizar")</f>
        <v>Utilizar</v>
      </c>
      <c r="Q126" s="119">
        <f>COUNTIF('Presupuesto 2015'!$AF$10:AF811,K126)</f>
        <v>0</v>
      </c>
      <c r="R126" s="119" t="s">
        <v>1329</v>
      </c>
    </row>
    <row r="127" spans="1:18" x14ac:dyDescent="0.2">
      <c r="A127" s="120">
        <v>1</v>
      </c>
      <c r="B127" s="120">
        <v>5</v>
      </c>
      <c r="C127" s="120">
        <v>9</v>
      </c>
      <c r="H127" s="121" t="s">
        <v>391</v>
      </c>
      <c r="K127" s="120" t="str">
        <f t="shared" si="4"/>
        <v>15900</v>
      </c>
      <c r="L127" s="119" t="str">
        <f t="shared" si="3"/>
        <v>Otras prestaciones sociales y económicas</v>
      </c>
      <c r="M127" s="120" t="str">
        <f>IF(MOD(INT(K127),10) = 0, VLOOKUP(K127,'COG CONAC'!$A$2:$B$427,1,FALSE),"DESAGREGADA")</f>
        <v>15900</v>
      </c>
      <c r="N127" s="119" t="str">
        <f>IF(MOD(INT(K127),10) = 0, VLOOKUP(K127,'COG CONAC'!$A$2:$B$427,2,FALSE),"DESAGREGADA")</f>
        <v>Otras prestaciones sociales y económicas</v>
      </c>
      <c r="O127" s="120" t="str">
        <f t="shared" si="5"/>
        <v>159</v>
      </c>
      <c r="P127" s="119" t="str">
        <f>IF(MOD(O127,10)&gt;0,IF(INT(TEXT(D127,"00"))=0,IF(COUNTIF($O$2:O516,O127)&gt;1,"No Utilizar","Utilizar"),"Utilizar"),"No Utilizar")</f>
        <v>No Utilizar</v>
      </c>
      <c r="Q127" s="119">
        <f>COUNTIF('Presupuesto 2015'!$AF$10:AF812,K127)</f>
        <v>0</v>
      </c>
      <c r="R127" s="119" t="s">
        <v>1329</v>
      </c>
    </row>
    <row r="128" spans="1:18" x14ac:dyDescent="0.2">
      <c r="A128" s="120">
        <v>1</v>
      </c>
      <c r="B128" s="120">
        <v>5</v>
      </c>
      <c r="C128" s="120">
        <v>9</v>
      </c>
      <c r="D128" s="120">
        <v>1</v>
      </c>
      <c r="I128" s="121" t="s">
        <v>391</v>
      </c>
      <c r="K128" s="120" t="str">
        <f t="shared" si="4"/>
        <v>15901</v>
      </c>
      <c r="L128" s="119" t="str">
        <f t="shared" ref="L128:L182" si="6">CONCATENATE(F128,G128,H128,I128)</f>
        <v>Otras prestaciones sociales y económicas</v>
      </c>
      <c r="M128" s="120" t="str">
        <f>IF(MOD(INT(K128),10) = 0, VLOOKUP(K128,'COG CONAC'!$A$2:$B$427,1,FALSE),"DESAGREGADA")</f>
        <v>DESAGREGADA</v>
      </c>
      <c r="N128" s="119" t="str">
        <f>IF(MOD(INT(K128),10) = 0, VLOOKUP(K128,'COG CONAC'!$A$2:$B$427,2,FALSE),"DESAGREGADA")</f>
        <v>DESAGREGADA</v>
      </c>
      <c r="O128" s="120" t="str">
        <f t="shared" si="5"/>
        <v>159</v>
      </c>
      <c r="P128" s="119" t="str">
        <f>IF(MOD(O128,10)&gt;0,IF(INT(TEXT(D128,"00"))=0,IF(COUNTIF($O$2:O517,O128)&gt;1,"No Utilizar","Utilizar"),"Utilizar"),"No Utilizar")</f>
        <v>Utilizar</v>
      </c>
      <c r="Q128" s="119">
        <f>COUNTIF('Presupuesto 2015'!$AF$10:AF813,K128)</f>
        <v>1</v>
      </c>
      <c r="R128" s="119" t="s">
        <v>1329</v>
      </c>
    </row>
    <row r="129" spans="1:18" x14ac:dyDescent="0.2">
      <c r="A129" s="120">
        <v>1</v>
      </c>
      <c r="B129" s="120">
        <v>5</v>
      </c>
      <c r="C129" s="120">
        <v>9</v>
      </c>
      <c r="D129" s="120">
        <v>2</v>
      </c>
      <c r="I129" s="121" t="s">
        <v>1130</v>
      </c>
      <c r="K129" s="120" t="str">
        <f t="shared" si="4"/>
        <v>15902</v>
      </c>
      <c r="L129" s="119" t="str">
        <f t="shared" si="6"/>
        <v>Bono del día de las Madres</v>
      </c>
      <c r="M129" s="120" t="str">
        <f>IF(MOD(INT(K129),10) = 0, VLOOKUP(K129,'COG CONAC'!$A$2:$B$427,1,FALSE),"DESAGREGADA")</f>
        <v>DESAGREGADA</v>
      </c>
      <c r="N129" s="119" t="str">
        <f>IF(MOD(INT(K129),10) = 0, VLOOKUP(K129,'COG CONAC'!$A$2:$B$427,2,FALSE),"DESAGREGADA")</f>
        <v>DESAGREGADA</v>
      </c>
      <c r="O129" s="120" t="str">
        <f t="shared" si="5"/>
        <v>159</v>
      </c>
      <c r="P129" s="119" t="str">
        <f>IF(MOD(O129,10)&gt;0,IF(INT(TEXT(D129,"00"))=0,IF(COUNTIF($O$2:O518,O129)&gt;1,"No Utilizar","Utilizar"),"Utilizar"),"No Utilizar")</f>
        <v>Utilizar</v>
      </c>
      <c r="Q129" s="119">
        <f>COUNTIF('Presupuesto 2015'!$AF$10:AF814,K129)</f>
        <v>2</v>
      </c>
      <c r="R129" s="119" t="s">
        <v>1329</v>
      </c>
    </row>
    <row r="130" spans="1:18" x14ac:dyDescent="0.2">
      <c r="A130" s="120">
        <v>1</v>
      </c>
      <c r="B130" s="120">
        <v>5</v>
      </c>
      <c r="C130" s="120">
        <v>9</v>
      </c>
      <c r="D130" s="120">
        <v>3</v>
      </c>
      <c r="I130" s="121" t="s">
        <v>1131</v>
      </c>
      <c r="K130" s="120" t="str">
        <f t="shared" ref="K130:K185" si="7">CONCATENATE(A130,TEXT(B130,"0"),TEXT(C130,"0"),TEXT(D130,"00"))</f>
        <v>15903</v>
      </c>
      <c r="L130" s="119" t="str">
        <f t="shared" si="6"/>
        <v>Bono del día del Padre</v>
      </c>
      <c r="M130" s="120" t="str">
        <f>IF(MOD(INT(K130),10) = 0, VLOOKUP(K130,'COG CONAC'!$A$2:$B$427,1,FALSE),"DESAGREGADA")</f>
        <v>DESAGREGADA</v>
      </c>
      <c r="N130" s="119" t="str">
        <f>IF(MOD(INT(K130),10) = 0, VLOOKUP(K130,'COG CONAC'!$A$2:$B$427,2,FALSE),"DESAGREGADA")</f>
        <v>DESAGREGADA</v>
      </c>
      <c r="O130" s="120" t="str">
        <f t="shared" ref="O130:O185" si="8">CONCATENATE(A130,TEXT(B130,"0"),TEXT(C130,"0"))</f>
        <v>159</v>
      </c>
      <c r="P130" s="119" t="str">
        <f>IF(MOD(O130,10)&gt;0,IF(INT(TEXT(D130,"00"))=0,IF(COUNTIF($O$2:O519,O130)&gt;1,"No Utilizar","Utilizar"),"Utilizar"),"No Utilizar")</f>
        <v>Utilizar</v>
      </c>
      <c r="Q130" s="119">
        <f>COUNTIF('Presupuesto 2015'!$AF$10:AF815,K130)</f>
        <v>1</v>
      </c>
      <c r="R130" s="119" t="s">
        <v>1329</v>
      </c>
    </row>
    <row r="131" spans="1:18" x14ac:dyDescent="0.2">
      <c r="A131" s="120">
        <v>1</v>
      </c>
      <c r="B131" s="120">
        <v>5</v>
      </c>
      <c r="C131" s="120">
        <v>9</v>
      </c>
      <c r="D131" s="120">
        <v>4</v>
      </c>
      <c r="I131" s="121" t="s">
        <v>1132</v>
      </c>
      <c r="K131" s="120" t="str">
        <f t="shared" si="7"/>
        <v>15904</v>
      </c>
      <c r="L131" s="119" t="str">
        <f t="shared" si="6"/>
        <v>Bono del día del Servidor Público</v>
      </c>
      <c r="M131" s="120" t="str">
        <f>IF(MOD(INT(K131),10) = 0, VLOOKUP(K131,'COG CONAC'!$A$2:$B$427,1,FALSE),"DESAGREGADA")</f>
        <v>DESAGREGADA</v>
      </c>
      <c r="N131" s="119" t="str">
        <f>IF(MOD(INT(K131),10) = 0, VLOOKUP(K131,'COG CONAC'!$A$2:$B$427,2,FALSE),"DESAGREGADA")</f>
        <v>DESAGREGADA</v>
      </c>
      <c r="O131" s="120" t="str">
        <f t="shared" si="8"/>
        <v>159</v>
      </c>
      <c r="P131" s="119" t="str">
        <f>IF(MOD(O131,10)&gt;0,IF(INT(TEXT(D131,"00"))=0,IF(COUNTIF($O$2:O521,O131)&gt;1,"No Utilizar","Utilizar"),"Utilizar"),"No Utilizar")</f>
        <v>Utilizar</v>
      </c>
      <c r="Q131" s="119">
        <f>COUNTIF('Presupuesto 2015'!$AF$10:AF817,K131)</f>
        <v>1</v>
      </c>
      <c r="R131" s="119" t="s">
        <v>1329</v>
      </c>
    </row>
    <row r="132" spans="1:18" x14ac:dyDescent="0.2">
      <c r="A132" s="120">
        <v>1</v>
      </c>
      <c r="B132" s="120">
        <v>5</v>
      </c>
      <c r="C132" s="120">
        <v>9</v>
      </c>
      <c r="D132" s="120">
        <v>5</v>
      </c>
      <c r="I132" s="121" t="s">
        <v>1133</v>
      </c>
      <c r="K132" s="120" t="str">
        <f t="shared" si="7"/>
        <v>15905</v>
      </c>
      <c r="L132" s="119" t="str">
        <f t="shared" si="6"/>
        <v>Bono del día del Policía</v>
      </c>
      <c r="M132" s="120" t="str">
        <f>IF(MOD(INT(K132),10) = 0, VLOOKUP(K132,'COG CONAC'!$A$2:$B$427,1,FALSE),"DESAGREGADA")</f>
        <v>DESAGREGADA</v>
      </c>
      <c r="N132" s="119" t="str">
        <f>IF(MOD(INT(K132),10) = 0, VLOOKUP(K132,'COG CONAC'!$A$2:$B$427,2,FALSE),"DESAGREGADA")</f>
        <v>DESAGREGADA</v>
      </c>
      <c r="O132" s="120" t="str">
        <f t="shared" si="8"/>
        <v>159</v>
      </c>
      <c r="P132" s="119" t="str">
        <f>IF(MOD(O132,10)&gt;0,IF(INT(TEXT(D132,"00"))=0,IF(COUNTIF($O$2:O523,O132)&gt;1,"No Utilizar","Utilizar"),"Utilizar"),"No Utilizar")</f>
        <v>Utilizar</v>
      </c>
      <c r="Q132" s="119">
        <f>COUNTIF('Presupuesto 2015'!$AF$10:AF819,K132)</f>
        <v>0</v>
      </c>
      <c r="R132" s="119" t="s">
        <v>1329</v>
      </c>
    </row>
    <row r="133" spans="1:18" x14ac:dyDescent="0.2">
      <c r="A133" s="120">
        <v>1</v>
      </c>
      <c r="B133" s="120">
        <v>5</v>
      </c>
      <c r="C133" s="120">
        <v>9</v>
      </c>
      <c r="D133" s="120">
        <v>6</v>
      </c>
      <c r="I133" s="121" t="s">
        <v>1134</v>
      </c>
      <c r="K133" s="120" t="str">
        <f t="shared" si="7"/>
        <v>15906</v>
      </c>
      <c r="L133" s="119" t="str">
        <f t="shared" si="6"/>
        <v>Bono a la Constancia</v>
      </c>
      <c r="M133" s="120" t="str">
        <f>IF(MOD(INT(K133),10) = 0, VLOOKUP(K133,'COG CONAC'!$A$2:$B$427,1,FALSE),"DESAGREGADA")</f>
        <v>DESAGREGADA</v>
      </c>
      <c r="N133" s="119" t="str">
        <f>IF(MOD(INT(K133),10) = 0, VLOOKUP(K133,'COG CONAC'!$A$2:$B$427,2,FALSE),"DESAGREGADA")</f>
        <v>DESAGREGADA</v>
      </c>
      <c r="O133" s="120" t="str">
        <f t="shared" si="8"/>
        <v>159</v>
      </c>
      <c r="P133" s="119" t="str">
        <f>IF(MOD(O133,10)&gt;0,IF(INT(TEXT(D133,"00"))=0,IF(COUNTIF($O$2:O525,O133)&gt;1,"No Utilizar","Utilizar"),"Utilizar"),"No Utilizar")</f>
        <v>Utilizar</v>
      </c>
      <c r="Q133" s="119">
        <f>COUNTIF('Presupuesto 2015'!$AF$10:AF821,K133)</f>
        <v>0</v>
      </c>
      <c r="R133" s="119" t="s">
        <v>1329</v>
      </c>
    </row>
    <row r="134" spans="1:18" x14ac:dyDescent="0.2">
      <c r="A134" s="120">
        <v>1</v>
      </c>
      <c r="B134" s="120">
        <v>5</v>
      </c>
      <c r="C134" s="120">
        <v>9</v>
      </c>
      <c r="D134" s="120">
        <v>7</v>
      </c>
      <c r="I134" s="121" t="s">
        <v>1428</v>
      </c>
      <c r="K134" s="120" t="str">
        <f t="shared" si="7"/>
        <v>15907</v>
      </c>
      <c r="L134" s="119" t="str">
        <f t="shared" si="6"/>
        <v>Productos Alimenticios para el personal  derivados por actividades extraordinarias</v>
      </c>
      <c r="M134" s="120" t="str">
        <f>IF(MOD(INT(K134),10) = 0, VLOOKUP(K134,'COG CONAC'!$A$2:$B$427,1,FALSE),"DESAGREGADA")</f>
        <v>DESAGREGADA</v>
      </c>
      <c r="N134" s="119" t="str">
        <f>IF(MOD(INT(K134),10) = 0, VLOOKUP(K134,'COG CONAC'!$A$2:$B$427,2,FALSE),"DESAGREGADA")</f>
        <v>DESAGREGADA</v>
      </c>
      <c r="O134" s="120" t="str">
        <f t="shared" si="8"/>
        <v>159</v>
      </c>
      <c r="P134" s="119" t="str">
        <f>IF(MOD(O134,10)&gt;0,IF(INT(TEXT(D134,"00"))=0,IF(COUNTIF($O$2:O527,O134)&gt;1,"No Utilizar","Utilizar"),"Utilizar"),"No Utilizar")</f>
        <v>Utilizar</v>
      </c>
      <c r="Q134" s="119">
        <f>COUNTIF('Presupuesto 2015'!$AF$10:AF823,K134)</f>
        <v>1</v>
      </c>
      <c r="R134" s="119" t="s">
        <v>1329</v>
      </c>
    </row>
    <row r="135" spans="1:18" x14ac:dyDescent="0.2">
      <c r="A135" s="120">
        <v>1</v>
      </c>
      <c r="B135" s="120">
        <v>5</v>
      </c>
      <c r="C135" s="120">
        <v>9</v>
      </c>
      <c r="D135" s="120">
        <v>8</v>
      </c>
      <c r="I135" s="121" t="s">
        <v>1137</v>
      </c>
      <c r="K135" s="120" t="str">
        <f t="shared" si="7"/>
        <v>15908</v>
      </c>
      <c r="L135" s="119" t="str">
        <f t="shared" si="6"/>
        <v>Bono institucional</v>
      </c>
      <c r="M135" s="120" t="str">
        <f>IF(MOD(INT(K135),10) = 0, VLOOKUP(K135,'COG CONAC'!$A$2:$B$427,1,FALSE),"DESAGREGADA")</f>
        <v>DESAGREGADA</v>
      </c>
      <c r="N135" s="119" t="str">
        <f>IF(MOD(INT(K135),10) = 0, VLOOKUP(K135,'COG CONAC'!$A$2:$B$427,2,FALSE),"DESAGREGADA")</f>
        <v>DESAGREGADA</v>
      </c>
      <c r="O135" s="120" t="str">
        <f t="shared" si="8"/>
        <v>159</v>
      </c>
      <c r="P135" s="119" t="str">
        <f>IF(MOD(O135,10)&gt;0,IF(INT(TEXT(D135,"00"))=0,IF(COUNTIF($O$2:O528,O135)&gt;1,"No Utilizar","Utilizar"),"Utilizar"),"No Utilizar")</f>
        <v>Utilizar</v>
      </c>
      <c r="Q135" s="119">
        <f>COUNTIF('Presupuesto 2015'!$AF$10:AF824,K135)</f>
        <v>1</v>
      </c>
      <c r="R135" s="119" t="s">
        <v>1329</v>
      </c>
    </row>
    <row r="136" spans="1:18" x14ac:dyDescent="0.2">
      <c r="A136" s="120">
        <v>1</v>
      </c>
      <c r="B136" s="120">
        <v>5</v>
      </c>
      <c r="C136" s="120">
        <v>9</v>
      </c>
      <c r="D136" s="120">
        <v>9</v>
      </c>
      <c r="I136" s="121" t="s">
        <v>1135</v>
      </c>
      <c r="K136" s="120" t="str">
        <f t="shared" si="7"/>
        <v>15909</v>
      </c>
      <c r="L136" s="119" t="str">
        <f t="shared" si="6"/>
        <v>Otras Prestaciones</v>
      </c>
      <c r="M136" s="120" t="str">
        <f>IF(MOD(INT(K136),10) = 0, VLOOKUP(K136,'COG CONAC'!$A$2:$B$427,1,FALSE),"DESAGREGADA")</f>
        <v>DESAGREGADA</v>
      </c>
      <c r="N136" s="119" t="str">
        <f>IF(MOD(INT(K136),10) = 0, VLOOKUP(K136,'COG CONAC'!$A$2:$B$427,2,FALSE),"DESAGREGADA")</f>
        <v>DESAGREGADA</v>
      </c>
      <c r="O136" s="120" t="str">
        <f t="shared" si="8"/>
        <v>159</v>
      </c>
      <c r="P136" s="119" t="str">
        <f>IF(MOD(O136,10)&gt;0,IF(INT(TEXT(D136,"00"))=0,IF(COUNTIF($O$2:O529,O136)&gt;1,"No Utilizar","Utilizar"),"Utilizar"),"No Utilizar")</f>
        <v>Utilizar</v>
      </c>
      <c r="Q136" s="119">
        <f>COUNTIF('Presupuesto 2015'!$AF$10:AF825,K136)</f>
        <v>0</v>
      </c>
      <c r="R136" s="119" t="s">
        <v>1329</v>
      </c>
    </row>
    <row r="137" spans="1:18" x14ac:dyDescent="0.2">
      <c r="A137" s="120">
        <v>1</v>
      </c>
      <c r="B137" s="120">
        <v>5</v>
      </c>
      <c r="C137" s="120">
        <v>9</v>
      </c>
      <c r="D137" s="120">
        <v>10</v>
      </c>
      <c r="E137" s="129"/>
      <c r="I137" s="121" t="s">
        <v>1121</v>
      </c>
      <c r="K137" s="120" t="str">
        <f t="shared" si="7"/>
        <v>15910</v>
      </c>
      <c r="L137" s="119" t="str">
        <f t="shared" si="6"/>
        <v>Canastilla Maternidad</v>
      </c>
      <c r="M137" s="120" t="str">
        <f>IF(MOD(INT(K137),30) = 0, VLOOKUP(K137,'COG CONAC'!$A$2:$B$427,1,FALSE),"DESAGREGADA")</f>
        <v>DESAGREGADA</v>
      </c>
      <c r="N137" s="119" t="str">
        <f>IF(MOD(INT(K137),30) = 0, VLOOKUP(K137,'COG CONAC'!$A$2:$B$427,2,FALSE),"DESAGREGADA")</f>
        <v>DESAGREGADA</v>
      </c>
      <c r="O137" s="120" t="str">
        <f t="shared" si="8"/>
        <v>159</v>
      </c>
      <c r="P137" s="119" t="str">
        <f>IF(MOD(O137,10)&gt;0,IF(INT(TEXT(D137,"00"))=0,IF(COUNTIF($O$2:O531,O137)&gt;1,"No Utilizar","Utilizar"),"Utilizar"),"No Utilizar")</f>
        <v>Utilizar</v>
      </c>
      <c r="Q137" s="119">
        <f>COUNTIF('Presupuesto 2015'!$AF$10:AF827,K137)</f>
        <v>0</v>
      </c>
      <c r="R137" s="119" t="s">
        <v>1329</v>
      </c>
    </row>
    <row r="138" spans="1:18" x14ac:dyDescent="0.2">
      <c r="A138" s="120">
        <v>1</v>
      </c>
      <c r="B138" s="120">
        <v>5</v>
      </c>
      <c r="C138" s="120">
        <v>9</v>
      </c>
      <c r="D138" s="120">
        <v>11</v>
      </c>
      <c r="I138" s="121" t="s">
        <v>1287</v>
      </c>
      <c r="K138" s="120" t="str">
        <f t="shared" si="7"/>
        <v>15911</v>
      </c>
      <c r="L138" s="119" t="str">
        <f t="shared" si="6"/>
        <v>Medicinas y medicamentos</v>
      </c>
      <c r="M138" s="120" t="str">
        <f>IF(MOD(INT(K138),10) = 0, VLOOKUP(K138,'COG CONAC'!$A$2:$B$427,1,FALSE),"DESAGREGADA")</f>
        <v>DESAGREGADA</v>
      </c>
      <c r="N138" s="119" t="str">
        <f>IF(MOD(INT(K138),10) = 0, VLOOKUP(K138,'COG CONAC'!$A$2:$B$427,2,FALSE),"DESAGREGADA")</f>
        <v>DESAGREGADA</v>
      </c>
      <c r="O138" s="120" t="str">
        <f t="shared" si="8"/>
        <v>159</v>
      </c>
      <c r="P138" s="119" t="str">
        <f>IF(MOD(O138,10)&gt;0,IF(INT(TEXT(D138,"00"))=0,IF(COUNTIF($O$2:O532,O138)&gt;1,"No Utilizar","Utilizar"),"Utilizar"),"No Utilizar")</f>
        <v>Utilizar</v>
      </c>
      <c r="Q138" s="119">
        <f>COUNTIF('Presupuesto 2015'!$AF$10:AF828,K138)</f>
        <v>0</v>
      </c>
      <c r="R138" s="119" t="s">
        <v>1329</v>
      </c>
    </row>
    <row r="139" spans="1:18" x14ac:dyDescent="0.2">
      <c r="A139" s="120">
        <v>1</v>
      </c>
      <c r="B139" s="120">
        <v>5</v>
      </c>
      <c r="C139" s="120">
        <v>9</v>
      </c>
      <c r="D139" s="120">
        <v>12</v>
      </c>
      <c r="I139" s="121" t="s">
        <v>1352</v>
      </c>
      <c r="K139" s="120" t="str">
        <f t="shared" si="7"/>
        <v>15912</v>
      </c>
      <c r="L139" s="119" t="str">
        <f t="shared" si="6"/>
        <v>Servicios médicos</v>
      </c>
      <c r="M139" s="120" t="str">
        <f>IF(MOD(INT(K139),10) = 0, VLOOKUP(K139,'COG CONAC'!$A$2:$B$427,1,FALSE),"DESAGREGADA")</f>
        <v>DESAGREGADA</v>
      </c>
      <c r="N139" s="119" t="str">
        <f>IF(MOD(INT(K139),10) = 0, VLOOKUP(K139,'COG CONAC'!$A$2:$B$427,2,FALSE),"DESAGREGADA")</f>
        <v>DESAGREGADA</v>
      </c>
      <c r="O139" s="120" t="str">
        <f t="shared" si="8"/>
        <v>159</v>
      </c>
      <c r="P139" s="119" t="str">
        <f>IF(MOD(O139,10)&gt;0,IF(INT(TEXT(D139,"00"))=0,IF(COUNTIF($O$2:O533,O139)&gt;1,"No Utilizar","Utilizar"),"Utilizar"),"No Utilizar")</f>
        <v>Utilizar</v>
      </c>
      <c r="Q139" s="119">
        <f>COUNTIF('Presupuesto 2015'!$AF$10:AF829,K139)</f>
        <v>0</v>
      </c>
      <c r="R139" s="119" t="s">
        <v>1329</v>
      </c>
    </row>
    <row r="140" spans="1:18" x14ac:dyDescent="0.2">
      <c r="A140" s="120">
        <v>1</v>
      </c>
      <c r="B140" s="120">
        <v>5</v>
      </c>
      <c r="C140" s="120">
        <v>9</v>
      </c>
      <c r="D140" s="120">
        <v>13</v>
      </c>
      <c r="I140" s="121" t="s">
        <v>1384</v>
      </c>
      <c r="K140" s="120" t="str">
        <f t="shared" si="7"/>
        <v>15913</v>
      </c>
      <c r="L140" s="119" t="str">
        <f t="shared" si="6"/>
        <v>Ayuda para defunción</v>
      </c>
      <c r="M140" s="120" t="str">
        <f>IF(MOD(INT(K140),10) = 0, VLOOKUP(K140,'COG CONAC'!$A$2:$B$427,1,FALSE),"DESAGREGADA")</f>
        <v>DESAGREGADA</v>
      </c>
      <c r="N140" s="119" t="str">
        <f>IF(MOD(INT(K140),10) = 0, VLOOKUP(K140,'COG CONAC'!$A$2:$B$427,2,FALSE),"DESAGREGADA")</f>
        <v>DESAGREGADA</v>
      </c>
      <c r="O140" s="120" t="str">
        <f t="shared" si="8"/>
        <v>159</v>
      </c>
      <c r="P140" s="119" t="str">
        <f>IF(MOD(O140,10)&gt;0,IF(INT(TEXT(D140,"00"))=0,IF(COUNTIF($O$2:O533,O140)&gt;1,"No Utilizar","Utilizar"),"Utilizar"),"No Utilizar")</f>
        <v>Utilizar</v>
      </c>
      <c r="Q140" s="119">
        <f>COUNTIF('Presupuesto 2015'!$AF$10:AF830,K140)</f>
        <v>0</v>
      </c>
      <c r="R140" s="119" t="s">
        <v>1329</v>
      </c>
    </row>
    <row r="141" spans="1:18" x14ac:dyDescent="0.2">
      <c r="A141" s="120">
        <v>1</v>
      </c>
      <c r="B141" s="120">
        <v>5</v>
      </c>
      <c r="C141" s="120">
        <v>9</v>
      </c>
      <c r="D141" s="120">
        <v>14</v>
      </c>
      <c r="I141" s="121" t="s">
        <v>1129</v>
      </c>
      <c r="K141" s="120" t="str">
        <f>CONCATENATE(A141,TEXT(B141,"0"),TEXT(C141,"0"),TEXT(D141,"00"))</f>
        <v>15914</v>
      </c>
      <c r="L141" s="119" t="str">
        <f>CONCATENATE(F141,G141,H141,I141)</f>
        <v>Apoyo para Transporte</v>
      </c>
      <c r="M141" s="120" t="str">
        <f>IF(MOD(INT(K141),10) = 0, VLOOKUP(K141,'COG CONAC'!$A$2:$B$427,1,FALSE),"DESAGREGADA")</f>
        <v>DESAGREGADA</v>
      </c>
      <c r="N141" s="119" t="str">
        <f>IF(MOD(INT(K141),10) = 0, VLOOKUP(K141,'COG CONAC'!$A$2:$B$427,2,FALSE),"DESAGREGADA")</f>
        <v>DESAGREGADA</v>
      </c>
      <c r="O141" s="120" t="str">
        <f>CONCATENATE(A141,TEXT(B141,"0"),TEXT(C141,"0"))</f>
        <v>159</v>
      </c>
      <c r="P141" s="119" t="str">
        <f>IF(MOD(O141,10)&gt;0,IF(INT(TEXT(D141,"00"))=0,IF(COUNTIF($O$2:O520,O141)&gt;1,"No Utilizar","Utilizar"),"Utilizar"),"No Utilizar")</f>
        <v>Utilizar</v>
      </c>
      <c r="Q141" s="119">
        <f>COUNTIF('Presupuesto 2015'!$AF$10:AF816,K141)</f>
        <v>0</v>
      </c>
      <c r="R141" s="119" t="s">
        <v>1329</v>
      </c>
    </row>
    <row r="142" spans="1:18" s="118" customFormat="1" x14ac:dyDescent="0.2">
      <c r="A142" s="117">
        <v>1</v>
      </c>
      <c r="B142" s="117">
        <v>6</v>
      </c>
      <c r="C142" s="117"/>
      <c r="D142" s="117"/>
      <c r="E142" s="117"/>
      <c r="F142" s="116"/>
      <c r="G142" s="116" t="s">
        <v>614</v>
      </c>
      <c r="H142" s="116"/>
      <c r="I142" s="116"/>
      <c r="J142" s="116"/>
      <c r="K142" s="117" t="str">
        <f t="shared" si="7"/>
        <v>16000</v>
      </c>
      <c r="L142" s="118" t="str">
        <f t="shared" si="6"/>
        <v xml:space="preserve"> PREVISIONES</v>
      </c>
      <c r="M142" s="117" t="str">
        <f>IF(MOD(INT(K142),10) = 0, VLOOKUP(K142,'COG CONAC'!$A$2:$B$427,1,FALSE),"DESAGREGADA")</f>
        <v>16000</v>
      </c>
      <c r="N142" s="118" t="str">
        <f>IF(MOD(INT(K142),10) = 0, VLOOKUP(K142,'COG CONAC'!$A$2:$B$427,2,FALSE),"DESAGREGADA")</f>
        <v xml:space="preserve"> PREVISIONES</v>
      </c>
      <c r="O142" s="117" t="str">
        <f t="shared" si="8"/>
        <v>160</v>
      </c>
      <c r="P142" s="118" t="str">
        <f>IF(MOD(O142,10)&gt;0,IF(INT(TEXT(D142,"00"))=0,IF(COUNTIF($O$2:O534,O142)&gt;1,"No Utilizar","Utilizar"),"Utilizar"),"No Utilizar")</f>
        <v>No Utilizar</v>
      </c>
      <c r="Q142" s="118">
        <f>COUNTIF('Presupuesto 2015'!$AF$10:AF831,K142)</f>
        <v>0</v>
      </c>
      <c r="R142" s="119" t="s">
        <v>1329</v>
      </c>
    </row>
    <row r="143" spans="1:18" x14ac:dyDescent="0.2">
      <c r="A143" s="120">
        <v>1</v>
      </c>
      <c r="B143" s="120">
        <v>6</v>
      </c>
      <c r="C143" s="120">
        <v>1</v>
      </c>
      <c r="H143" s="121" t="s">
        <v>390</v>
      </c>
      <c r="K143" s="120" t="str">
        <f t="shared" si="7"/>
        <v>16100</v>
      </c>
      <c r="L143" s="119" t="str">
        <f t="shared" si="6"/>
        <v>Previsiones de carácter laboral, económica y de seguridad social</v>
      </c>
      <c r="M143" s="120" t="str">
        <f>IF(MOD(INT(K143),10) = 0, VLOOKUP(K143,'COG CONAC'!$A$2:$B$427,1,FALSE),"DESAGREGADA")</f>
        <v>16100</v>
      </c>
      <c r="N143" s="119" t="str">
        <f>IF(MOD(INT(K143),10) = 0, VLOOKUP(K143,'COG CONAC'!$A$2:$B$427,2,FALSE),"DESAGREGADA")</f>
        <v>Previsiones de carácter laboral, económica y de seguridad social</v>
      </c>
      <c r="O143" s="120" t="str">
        <f t="shared" si="8"/>
        <v>161</v>
      </c>
      <c r="P143" s="119" t="str">
        <f>IF(MOD(O143,10)&gt;0,IF(INT(TEXT(D143,"00"))=0,IF(COUNTIF($O$2:O535,O143)&gt;1,"No Utilizar","Utilizar"),"Utilizar"),"No Utilizar")</f>
        <v>No Utilizar</v>
      </c>
      <c r="Q143" s="119">
        <f>COUNTIF('Presupuesto 2015'!$AF$10:AF832,K143)</f>
        <v>0</v>
      </c>
      <c r="R143" s="119" t="s">
        <v>1329</v>
      </c>
    </row>
    <row r="144" spans="1:18" x14ac:dyDescent="0.2">
      <c r="A144" s="120">
        <v>1</v>
      </c>
      <c r="B144" s="120">
        <v>6</v>
      </c>
      <c r="C144" s="120">
        <v>1</v>
      </c>
      <c r="D144" s="120">
        <v>1</v>
      </c>
      <c r="E144" s="129"/>
      <c r="I144" s="121" t="s">
        <v>1138</v>
      </c>
      <c r="K144" s="120" t="str">
        <f t="shared" si="7"/>
        <v>16101</v>
      </c>
      <c r="L144" s="119" t="str">
        <f t="shared" si="6"/>
        <v>Incrementos Salarial</v>
      </c>
      <c r="M144" s="120" t="str">
        <f>IF(MOD(INT(K144),10) = 0, VLOOKUP(K144,'COG CONAC'!$A$2:$B$427,1,FALSE),"DESAGREGADA")</f>
        <v>DESAGREGADA</v>
      </c>
      <c r="N144" s="119" t="str">
        <f>IF(MOD(INT(K144),10) = 0, VLOOKUP(K144,'COG CONAC'!$A$2:$B$427,2,FALSE),"DESAGREGADA")</f>
        <v>DESAGREGADA</v>
      </c>
      <c r="O144" s="120" t="str">
        <f t="shared" si="8"/>
        <v>161</v>
      </c>
      <c r="P144" s="119" t="str">
        <f>IF(MOD(O144,10)&gt;0,IF(INT(TEXT(D144,"00"))=0,IF(COUNTIF($O$2:O536,O144)&gt;1,"No Utilizar","Utilizar"),"Utilizar"),"No Utilizar")</f>
        <v>Utilizar</v>
      </c>
      <c r="Q144" s="119">
        <f>COUNTIF('Presupuesto 2015'!$AF$10:AF833,K144)</f>
        <v>0</v>
      </c>
      <c r="R144" s="119" t="s">
        <v>1329</v>
      </c>
    </row>
    <row r="145" spans="1:18" x14ac:dyDescent="0.2">
      <c r="A145" s="120">
        <v>1</v>
      </c>
      <c r="B145" s="120">
        <v>6</v>
      </c>
      <c r="C145" s="120">
        <v>1</v>
      </c>
      <c r="D145" s="120">
        <v>2</v>
      </c>
      <c r="I145" s="121" t="s">
        <v>1139</v>
      </c>
      <c r="K145" s="120" t="str">
        <f t="shared" si="7"/>
        <v>16102</v>
      </c>
      <c r="L145" s="119" t="str">
        <f t="shared" si="6"/>
        <v>Plazas de Nueva Creación</v>
      </c>
      <c r="M145" s="120" t="str">
        <f>IF(MOD(INT(K145),10) = 0, VLOOKUP(K145,'COG CONAC'!$A$2:$B$427,1,FALSE),"DESAGREGADA")</f>
        <v>DESAGREGADA</v>
      </c>
      <c r="N145" s="119" t="str">
        <f>IF(MOD(INT(K145),10) = 0, VLOOKUP(K145,'COG CONAC'!$A$2:$B$427,2,FALSE),"DESAGREGADA")</f>
        <v>DESAGREGADA</v>
      </c>
      <c r="O145" s="120" t="str">
        <f t="shared" si="8"/>
        <v>161</v>
      </c>
      <c r="P145" s="119" t="str">
        <f>IF(MOD(O145,10)&gt;0,IF(INT(TEXT(D145,"00"))=0,IF(COUNTIF($O$2:O537,O145)&gt;1,"No Utilizar","Utilizar"),"Utilizar"),"No Utilizar")</f>
        <v>Utilizar</v>
      </c>
      <c r="Q145" s="119">
        <f>COUNTIF('Presupuesto 2015'!$AF$10:AF834,K145)</f>
        <v>0</v>
      </c>
      <c r="R145" s="119" t="s">
        <v>1329</v>
      </c>
    </row>
    <row r="146" spans="1:18" x14ac:dyDescent="0.2">
      <c r="A146" s="120">
        <v>1</v>
      </c>
      <c r="B146" s="120">
        <v>6</v>
      </c>
      <c r="C146" s="120">
        <v>1</v>
      </c>
      <c r="D146" s="120">
        <v>3</v>
      </c>
      <c r="I146" s="121" t="s">
        <v>1142</v>
      </c>
      <c r="K146" s="120" t="str">
        <f t="shared" si="7"/>
        <v>16103</v>
      </c>
      <c r="L146" s="119" t="str">
        <f t="shared" si="6"/>
        <v>Previsiones de Carácter Laboral</v>
      </c>
      <c r="M146" s="120" t="str">
        <f>IF(MOD(INT(K146),10) = 0, VLOOKUP(K146,'COG CONAC'!$A$2:$B$427,1,FALSE),"DESAGREGADA")</f>
        <v>DESAGREGADA</v>
      </c>
      <c r="N146" s="119" t="str">
        <f>IF(MOD(INT(K146),10) = 0, VLOOKUP(K146,'COG CONAC'!$A$2:$B$427,2,FALSE),"DESAGREGADA")</f>
        <v>DESAGREGADA</v>
      </c>
      <c r="O146" s="120" t="str">
        <f t="shared" si="8"/>
        <v>161</v>
      </c>
      <c r="P146" s="119" t="str">
        <f>IF(MOD(O146,10)&gt;0,IF(INT(TEXT(D146,"00"))=0,IF(COUNTIF($O$2:O538,O146)&gt;1,"No Utilizar","Utilizar"),"Utilizar"),"No Utilizar")</f>
        <v>Utilizar</v>
      </c>
      <c r="Q146" s="119">
        <f>COUNTIF('Presupuesto 2015'!$AF$10:AF835,K146)</f>
        <v>0</v>
      </c>
      <c r="R146" s="119" t="s">
        <v>1329</v>
      </c>
    </row>
    <row r="147" spans="1:18" x14ac:dyDescent="0.2">
      <c r="A147" s="120">
        <v>1</v>
      </c>
      <c r="B147" s="120">
        <v>6</v>
      </c>
      <c r="C147" s="120">
        <v>1</v>
      </c>
      <c r="D147" s="120">
        <v>4</v>
      </c>
      <c r="I147" s="121" t="s">
        <v>1140</v>
      </c>
      <c r="K147" s="120" t="str">
        <f t="shared" si="7"/>
        <v>16104</v>
      </c>
      <c r="L147" s="119" t="str">
        <f t="shared" si="6"/>
        <v>Plazas Vacantes</v>
      </c>
      <c r="M147" s="120" t="str">
        <f>IF(MOD(INT(K147),10) = 0, VLOOKUP(K147,'COG CONAC'!$A$2:$B$427,1,FALSE),"DESAGREGADA")</f>
        <v>DESAGREGADA</v>
      </c>
      <c r="N147" s="119" t="str">
        <f>IF(MOD(INT(K147),10) = 0, VLOOKUP(K147,'COG CONAC'!$A$2:$B$427,2,FALSE),"DESAGREGADA")</f>
        <v>DESAGREGADA</v>
      </c>
      <c r="O147" s="120" t="str">
        <f t="shared" si="8"/>
        <v>161</v>
      </c>
      <c r="P147" s="119" t="str">
        <f>IF(MOD(O147,10)&gt;0,IF(INT(TEXT(D147,"00"))=0,IF(COUNTIF($O$2:O539,O147)&gt;1,"No Utilizar","Utilizar"),"Utilizar"),"No Utilizar")</f>
        <v>Utilizar</v>
      </c>
      <c r="Q147" s="119">
        <f>COUNTIF('Presupuesto 2015'!$AF$10:AF836,K147)</f>
        <v>0</v>
      </c>
      <c r="R147" s="119" t="s">
        <v>1329</v>
      </c>
    </row>
    <row r="148" spans="1:18" x14ac:dyDescent="0.2">
      <c r="A148" s="120">
        <v>1</v>
      </c>
      <c r="B148" s="120">
        <v>6</v>
      </c>
      <c r="C148" s="120">
        <v>1</v>
      </c>
      <c r="D148" s="120">
        <v>5</v>
      </c>
      <c r="I148" s="121" t="s">
        <v>390</v>
      </c>
      <c r="K148" s="120" t="str">
        <f t="shared" si="7"/>
        <v>16105</v>
      </c>
      <c r="L148" s="119" t="str">
        <f t="shared" si="6"/>
        <v>Previsiones de carácter laboral, económica y de seguridad social</v>
      </c>
      <c r="M148" s="120" t="str">
        <f>IF(MOD(INT(K148),10) = 0, VLOOKUP(K148,'COG CONAC'!$A$2:$B$427,1,FALSE),"DESAGREGADA")</f>
        <v>DESAGREGADA</v>
      </c>
      <c r="N148" s="119" t="str">
        <f>IF(MOD(INT(K148),10) = 0, VLOOKUP(K148,'COG CONAC'!$A$2:$B$427,2,FALSE),"DESAGREGADA")</f>
        <v>DESAGREGADA</v>
      </c>
      <c r="O148" s="120" t="str">
        <f t="shared" si="8"/>
        <v>161</v>
      </c>
      <c r="P148" s="119" t="str">
        <f>IF(MOD(O148,10)&gt;0,IF(INT(TEXT(D148,"00"))=0,IF(COUNTIF($O$2:O540,O148)&gt;1,"No Utilizar","Utilizar"),"Utilizar"),"No Utilizar")</f>
        <v>Utilizar</v>
      </c>
      <c r="Q148" s="119">
        <f>COUNTIF('Presupuesto 2015'!$AF$10:AF837,K148)</f>
        <v>0</v>
      </c>
      <c r="R148" s="119" t="s">
        <v>1329</v>
      </c>
    </row>
    <row r="149" spans="1:18" x14ac:dyDescent="0.2">
      <c r="A149" s="120">
        <v>1</v>
      </c>
      <c r="B149" s="120">
        <v>6</v>
      </c>
      <c r="C149" s="120">
        <v>1</v>
      </c>
      <c r="D149" s="120">
        <v>6</v>
      </c>
      <c r="I149" s="121" t="s">
        <v>1142</v>
      </c>
      <c r="K149" s="120" t="str">
        <f t="shared" si="7"/>
        <v>16106</v>
      </c>
      <c r="L149" s="119" t="str">
        <f t="shared" si="6"/>
        <v>Previsiones de Carácter Laboral</v>
      </c>
      <c r="M149" s="120" t="str">
        <f>IF(MOD(INT(K149),10) = 0, VLOOKUP(K149,'COG CONAC'!$A$2:$B$427,1,FALSE),"DESAGREGADA")</f>
        <v>DESAGREGADA</v>
      </c>
      <c r="N149" s="119" t="str">
        <f>IF(MOD(INT(K149),10) = 0, VLOOKUP(K149,'COG CONAC'!$A$2:$B$427,2,FALSE),"DESAGREGADA")</f>
        <v>DESAGREGADA</v>
      </c>
      <c r="O149" s="120" t="str">
        <f t="shared" si="8"/>
        <v>161</v>
      </c>
      <c r="P149" s="119" t="str">
        <f>IF(MOD(O149,10)&gt;0,IF(INT(TEXT(D149,"00"))=0,IF(COUNTIF($O$2:O541,O149)&gt;1,"No Utilizar","Utilizar"),"Utilizar"),"No Utilizar")</f>
        <v>Utilizar</v>
      </c>
      <c r="Q149" s="119">
        <f>COUNTIF('Presupuesto 2015'!$AF$10:AF838,K149)</f>
        <v>0</v>
      </c>
      <c r="R149" s="119" t="s">
        <v>1329</v>
      </c>
    </row>
    <row r="150" spans="1:18" x14ac:dyDescent="0.2">
      <c r="A150" s="120">
        <v>1</v>
      </c>
      <c r="B150" s="120">
        <v>6</v>
      </c>
      <c r="C150" s="120">
        <v>1</v>
      </c>
      <c r="D150" s="120">
        <v>7</v>
      </c>
      <c r="I150" s="121" t="s">
        <v>1143</v>
      </c>
      <c r="K150" s="120" t="str">
        <f t="shared" si="7"/>
        <v>16107</v>
      </c>
      <c r="L150" s="119" t="str">
        <f t="shared" si="6"/>
        <v>Material Didáctico</v>
      </c>
      <c r="M150" s="120" t="str">
        <f>IF(MOD(INT(K150),10) = 0, VLOOKUP(K150,'COG CONAC'!$A$2:$B$427,1,FALSE),"DESAGREGADA")</f>
        <v>DESAGREGADA</v>
      </c>
      <c r="N150" s="119" t="str">
        <f>IF(MOD(INT(K150),10) = 0, VLOOKUP(K150,'COG CONAC'!$A$2:$B$427,2,FALSE),"DESAGREGADA")</f>
        <v>DESAGREGADA</v>
      </c>
      <c r="O150" s="120" t="str">
        <f t="shared" si="8"/>
        <v>161</v>
      </c>
      <c r="P150" s="119" t="str">
        <f>IF(MOD(O150,10)&gt;0,IF(INT(TEXT(D150,"00"))=0,IF(COUNTIF($O$2:O542,O150)&gt;1,"No Utilizar","Utilizar"),"Utilizar"),"No Utilizar")</f>
        <v>Utilizar</v>
      </c>
      <c r="Q150" s="119">
        <f>COUNTIF('Presupuesto 2015'!$AF$10:AF839,K150)</f>
        <v>0</v>
      </c>
      <c r="R150" s="119" t="s">
        <v>1329</v>
      </c>
    </row>
    <row r="151" spans="1:18" x14ac:dyDescent="0.2">
      <c r="A151" s="120">
        <v>1</v>
      </c>
      <c r="B151" s="120">
        <v>6</v>
      </c>
      <c r="C151" s="120">
        <v>1</v>
      </c>
      <c r="D151" s="120">
        <v>8</v>
      </c>
      <c r="I151" s="121" t="s">
        <v>1811</v>
      </c>
      <c r="K151" s="120" t="str">
        <f t="shared" si="7"/>
        <v>16108</v>
      </c>
      <c r="L151" s="119" t="str">
        <f t="shared" si="6"/>
        <v>Otras Med. De Carácter Laboral y Económicas</v>
      </c>
      <c r="M151" s="120" t="str">
        <f>IF(MOD(INT(K151),10) = 0, VLOOKUP(K151,'COG CONAC'!$A$2:$B$427,1,FALSE),"DESAGREGADA")</f>
        <v>DESAGREGADA</v>
      </c>
      <c r="N151" s="119" t="str">
        <f>IF(MOD(INT(K151),10) = 0, VLOOKUP(K151,'COG CONAC'!$A$2:$B$427,2,FALSE),"DESAGREGADA")</f>
        <v>DESAGREGADA</v>
      </c>
      <c r="O151" s="120" t="str">
        <f t="shared" si="8"/>
        <v>161</v>
      </c>
      <c r="P151" s="119" t="str">
        <f>IF(MOD(O151,10)&gt;0,IF(INT(TEXT(D151,"00"))=0,IF(COUNTIF($O$2:O543,O151)&gt;1,"No Utilizar","Utilizar"),"Utilizar"),"No Utilizar")</f>
        <v>Utilizar</v>
      </c>
      <c r="Q151" s="119">
        <f>COUNTIF('Presupuesto 2015'!$AF$10:AF840,K151)</f>
        <v>0</v>
      </c>
      <c r="R151" s="119" t="s">
        <v>1329</v>
      </c>
    </row>
    <row r="152" spans="1:18" x14ac:dyDescent="0.2">
      <c r="A152" s="120">
        <v>1</v>
      </c>
      <c r="B152" s="120">
        <v>6</v>
      </c>
      <c r="C152" s="120">
        <v>1</v>
      </c>
      <c r="D152" s="120">
        <v>9</v>
      </c>
      <c r="I152" s="121" t="s">
        <v>1385</v>
      </c>
      <c r="K152" s="120" t="str">
        <f t="shared" si="7"/>
        <v>16109</v>
      </c>
      <c r="L152" s="119" t="str">
        <f t="shared" si="6"/>
        <v>Fondo de Ahorro</v>
      </c>
      <c r="M152" s="120" t="str">
        <f>IF(MOD(INT(K152),10) = 0, VLOOKUP(K152,'COG CONAC'!$A$2:$B$427,1,FALSE),"DESAGREGADA")</f>
        <v>DESAGREGADA</v>
      </c>
      <c r="N152" s="119" t="str">
        <f>IF(MOD(INT(K152),10) = 0, VLOOKUP(K152,'COG CONAC'!$A$2:$B$427,2,FALSE),"DESAGREGADA")</f>
        <v>DESAGREGADA</v>
      </c>
      <c r="O152" s="120" t="str">
        <f t="shared" si="8"/>
        <v>161</v>
      </c>
      <c r="P152" s="119" t="str">
        <f>IF(MOD(O152,10)&gt;0,IF(INT(TEXT(D152,"00"))=0,IF(COUNTIF($O$2:O545,O152)&gt;1,"No Utilizar","Utilizar"),"Utilizar"),"No Utilizar")</f>
        <v>Utilizar</v>
      </c>
      <c r="Q152" s="119">
        <f>COUNTIF('Presupuesto 2015'!$AF$10:AF842,K152)</f>
        <v>0</v>
      </c>
      <c r="R152" s="119" t="s">
        <v>1329</v>
      </c>
    </row>
    <row r="153" spans="1:18" x14ac:dyDescent="0.2">
      <c r="A153" s="120">
        <v>1</v>
      </c>
      <c r="B153" s="120">
        <v>6</v>
      </c>
      <c r="C153" s="120">
        <v>1</v>
      </c>
      <c r="D153" s="120">
        <v>10</v>
      </c>
      <c r="E153" s="129"/>
      <c r="I153" s="121" t="s">
        <v>1386</v>
      </c>
      <c r="K153" s="120" t="str">
        <f t="shared" si="7"/>
        <v>16110</v>
      </c>
      <c r="L153" s="119" t="str">
        <f t="shared" si="6"/>
        <v>Previsión Social</v>
      </c>
      <c r="M153" s="120" t="str">
        <f>IF(MOD(INT(K153),20) = 0, VLOOKUP(K153,'COG CONAC'!$A$2:$B$427,1,FALSE),"DESAGREGADA")</f>
        <v>DESAGREGADA</v>
      </c>
      <c r="N153" s="119" t="str">
        <f>IF(MOD(INT(K153),20) = 0, VLOOKUP(K153,'COG CONAC'!$A$2:$B$427,2,FALSE),"DESAGREGADA")</f>
        <v>DESAGREGADA</v>
      </c>
      <c r="O153" s="120" t="str">
        <f t="shared" si="8"/>
        <v>161</v>
      </c>
      <c r="P153" s="119" t="str">
        <f>IF(MOD(O153,10)&gt;0,IF(INT(TEXT(D153,"00"))=0,IF(COUNTIF($O$2:O546,O153)&gt;1,"No Utilizar","Utilizar"),"Utilizar"),"No Utilizar")</f>
        <v>Utilizar</v>
      </c>
      <c r="Q153" s="119">
        <f>COUNTIF('Presupuesto 2015'!$AF$10:AF843,K153)</f>
        <v>0</v>
      </c>
      <c r="R153" s="119" t="s">
        <v>1329</v>
      </c>
    </row>
    <row r="154" spans="1:18" x14ac:dyDescent="0.2">
      <c r="A154" s="120">
        <v>1</v>
      </c>
      <c r="B154" s="120">
        <v>6</v>
      </c>
      <c r="C154" s="120">
        <v>1</v>
      </c>
      <c r="D154" s="120">
        <v>11</v>
      </c>
      <c r="I154" s="121" t="s">
        <v>1141</v>
      </c>
      <c r="K154" s="120" t="str">
        <f t="shared" si="7"/>
        <v>16111</v>
      </c>
      <c r="L154" s="119" t="str">
        <f t="shared" si="6"/>
        <v>Previsión Social Múltiple Personal Docente</v>
      </c>
      <c r="M154" s="120" t="str">
        <f>IF(MOD(INT(K154),10) = 0, VLOOKUP(K154,'COG CONAC'!$A$2:$B$427,1,FALSE),"DESAGREGADA")</f>
        <v>DESAGREGADA</v>
      </c>
      <c r="N154" s="119" t="str">
        <f>IF(MOD(INT(K154),10) = 0, VLOOKUP(K154,'COG CONAC'!$A$2:$B$427,2,FALSE),"DESAGREGADA")</f>
        <v>DESAGREGADA</v>
      </c>
      <c r="O154" s="120" t="str">
        <f t="shared" si="8"/>
        <v>161</v>
      </c>
      <c r="P154" s="119" t="str">
        <f>IF(MOD(O154,10)&gt;0,IF(INT(TEXT(D154,"00"))=0,IF(COUNTIF($O$2:O547,O154)&gt;1,"No Utilizar","Utilizar"),"Utilizar"),"No Utilizar")</f>
        <v>Utilizar</v>
      </c>
      <c r="Q154" s="119">
        <f>COUNTIF('Presupuesto 2015'!$AF$10:AF844,K154)</f>
        <v>0</v>
      </c>
      <c r="R154" s="119" t="s">
        <v>1329</v>
      </c>
    </row>
    <row r="155" spans="1:18" x14ac:dyDescent="0.2">
      <c r="A155" s="120">
        <v>1</v>
      </c>
      <c r="B155" s="120">
        <v>6</v>
      </c>
      <c r="C155" s="120">
        <v>1</v>
      </c>
      <c r="D155" s="120">
        <v>12</v>
      </c>
      <c r="I155" s="121" t="s">
        <v>1387</v>
      </c>
      <c r="K155" s="120" t="str">
        <f t="shared" si="7"/>
        <v>16112</v>
      </c>
      <c r="L155" s="119" t="str">
        <f t="shared" si="6"/>
        <v>Previsión Social Múltiple</v>
      </c>
      <c r="M155" s="120" t="str">
        <f>IF(MOD(INT(K155),10) = 0, VLOOKUP(K155,'COG CONAC'!$A$2:$B$427,1,FALSE),"DESAGREGADA")</f>
        <v>DESAGREGADA</v>
      </c>
      <c r="N155" s="119" t="str">
        <f>IF(MOD(INT(K155),10) = 0, VLOOKUP(K155,'COG CONAC'!$A$2:$B$427,2,FALSE),"DESAGREGADA")</f>
        <v>DESAGREGADA</v>
      </c>
      <c r="O155" s="120" t="str">
        <f t="shared" si="8"/>
        <v>161</v>
      </c>
      <c r="P155" s="119" t="str">
        <f>IF(MOD(O155,10)&gt;0,IF(INT(TEXT(D155,"00"))=0,IF(COUNTIF($O$2:O548,O155)&gt;1,"No Utilizar","Utilizar"),"Utilizar"),"No Utilizar")</f>
        <v>Utilizar</v>
      </c>
      <c r="Q155" s="119">
        <f>COUNTIF('Presupuesto 2015'!$AF$10:AF845,K155)</f>
        <v>0</v>
      </c>
      <c r="R155" s="119" t="s">
        <v>1329</v>
      </c>
    </row>
    <row r="156" spans="1:18" s="118" customFormat="1" x14ac:dyDescent="0.2">
      <c r="A156" s="117">
        <v>1</v>
      </c>
      <c r="B156" s="117">
        <v>7</v>
      </c>
      <c r="C156" s="117"/>
      <c r="D156" s="117"/>
      <c r="E156" s="117"/>
      <c r="F156" s="116"/>
      <c r="G156" s="116" t="s">
        <v>617</v>
      </c>
      <c r="H156" s="116"/>
      <c r="I156" s="116"/>
      <c r="J156" s="116"/>
      <c r="K156" s="117" t="str">
        <f t="shared" si="7"/>
        <v>17000</v>
      </c>
      <c r="L156" s="118" t="str">
        <f t="shared" si="6"/>
        <v xml:space="preserve"> PAGO DE ESTIMULOS A SERVIDORES PUBLICOS</v>
      </c>
      <c r="M156" s="117" t="str">
        <f>IF(MOD(INT(K156),10) = 0, VLOOKUP(K156,'COG CONAC'!$A$2:$B$427,1,FALSE),"DESAGREGADA")</f>
        <v>17000</v>
      </c>
      <c r="N156" s="118" t="str">
        <f>IF(MOD(INT(K156),10) = 0, VLOOKUP(K156,'COG CONAC'!$A$2:$B$427,2,FALSE),"DESAGREGADA")</f>
        <v xml:space="preserve"> PAGO DE ESTIMULOS A SERVIDORES PUBLICOS</v>
      </c>
      <c r="O156" s="117" t="str">
        <f t="shared" si="8"/>
        <v>170</v>
      </c>
      <c r="P156" s="118" t="str">
        <f>IF(MOD(O156,10)&gt;0,IF(INT(TEXT(D156,"00"))=0,IF(COUNTIF($O$2:O549,O156)&gt;1,"No Utilizar","Utilizar"),"Utilizar"),"No Utilizar")</f>
        <v>No Utilizar</v>
      </c>
      <c r="Q156" s="118">
        <f>COUNTIF('Presupuesto 2015'!$AF$10:AF846,K156)</f>
        <v>0</v>
      </c>
      <c r="R156" s="119" t="s">
        <v>1329</v>
      </c>
    </row>
    <row r="157" spans="1:18" x14ac:dyDescent="0.2">
      <c r="A157" s="120">
        <v>1</v>
      </c>
      <c r="B157" s="120">
        <v>7</v>
      </c>
      <c r="C157" s="120">
        <v>1</v>
      </c>
      <c r="H157" s="121" t="s">
        <v>389</v>
      </c>
      <c r="K157" s="120" t="str">
        <f t="shared" si="7"/>
        <v>17100</v>
      </c>
      <c r="L157" s="119" t="str">
        <f t="shared" si="6"/>
        <v>Estímulos</v>
      </c>
      <c r="M157" s="120" t="str">
        <f>IF(MOD(INT(K157),10) = 0, VLOOKUP(K157,'COG CONAC'!$A$2:$B$427,1,FALSE),"DESAGREGADA")</f>
        <v>17100</v>
      </c>
      <c r="N157" s="119" t="str">
        <f>IF(MOD(INT(K157),10) = 0, VLOOKUP(K157,'COG CONAC'!$A$2:$B$427,2,FALSE),"DESAGREGADA")</f>
        <v>Estímulos</v>
      </c>
      <c r="O157" s="120" t="str">
        <f t="shared" si="8"/>
        <v>171</v>
      </c>
      <c r="P157" s="119" t="str">
        <f>IF(MOD(O157,10)&gt;0,IF(INT(TEXT(D157,"00"))=0,IF(COUNTIF($O$2:O550,O157)&gt;1,"No Utilizar","Utilizar"),"Utilizar"),"No Utilizar")</f>
        <v>No Utilizar</v>
      </c>
      <c r="Q157" s="119">
        <f>COUNTIF('Presupuesto 2015'!$AF$10:AF847,K157)</f>
        <v>0</v>
      </c>
      <c r="R157" s="119" t="s">
        <v>1329</v>
      </c>
    </row>
    <row r="158" spans="1:18" x14ac:dyDescent="0.2">
      <c r="A158" s="120">
        <v>1</v>
      </c>
      <c r="B158" s="120">
        <v>7</v>
      </c>
      <c r="C158" s="120">
        <v>1</v>
      </c>
      <c r="D158" s="120">
        <v>1</v>
      </c>
      <c r="I158" s="121" t="s">
        <v>1144</v>
      </c>
      <c r="K158" s="120" t="str">
        <f t="shared" si="7"/>
        <v>17101</v>
      </c>
      <c r="L158" s="119" t="str">
        <f t="shared" si="6"/>
        <v>Estímulos por Antigüedad</v>
      </c>
      <c r="M158" s="120" t="str">
        <f>IF(MOD(INT(K158),10) = 0, VLOOKUP(K158,'COG CONAC'!$A$2:$B$427,1,FALSE),"DESAGREGADA")</f>
        <v>DESAGREGADA</v>
      </c>
      <c r="N158" s="119" t="str">
        <f>IF(MOD(INT(K158),10) = 0, VLOOKUP(K158,'COG CONAC'!$A$2:$B$427,2,FALSE),"DESAGREGADA")</f>
        <v>DESAGREGADA</v>
      </c>
      <c r="O158" s="120" t="str">
        <f t="shared" si="8"/>
        <v>171</v>
      </c>
      <c r="P158" s="119" t="str">
        <f>IF(MOD(O158,10)&gt;0,IF(INT(TEXT(D158,"00"))=0,IF(COUNTIF($O$2:O551,O158)&gt;1,"No Utilizar","Utilizar"),"Utilizar"),"No Utilizar")</f>
        <v>Utilizar</v>
      </c>
      <c r="Q158" s="119">
        <f>COUNTIF('Presupuesto 2015'!$AF$10:AF848,K158)</f>
        <v>0</v>
      </c>
      <c r="R158" s="119" t="s">
        <v>1329</v>
      </c>
    </row>
    <row r="159" spans="1:18" x14ac:dyDescent="0.2">
      <c r="A159" s="120">
        <v>1</v>
      </c>
      <c r="B159" s="120">
        <v>7</v>
      </c>
      <c r="C159" s="120">
        <v>1</v>
      </c>
      <c r="D159" s="120">
        <v>2</v>
      </c>
      <c r="I159" s="121" t="s">
        <v>1145</v>
      </c>
      <c r="K159" s="120" t="str">
        <f t="shared" si="7"/>
        <v>17102</v>
      </c>
      <c r="L159" s="119" t="str">
        <f t="shared" si="6"/>
        <v>Estímulos por Antigüedad al personal Docente</v>
      </c>
      <c r="M159" s="120" t="str">
        <f>IF(MOD(INT(K159),10) = 0, VLOOKUP(K159,'COG CONAC'!$A$2:$B$427,1,FALSE),"DESAGREGADA")</f>
        <v>DESAGREGADA</v>
      </c>
      <c r="N159" s="119" t="str">
        <f>IF(MOD(INT(K159),10) = 0, VLOOKUP(K159,'COG CONAC'!$A$2:$B$427,2,FALSE),"DESAGREGADA")</f>
        <v>DESAGREGADA</v>
      </c>
      <c r="O159" s="120" t="str">
        <f t="shared" si="8"/>
        <v>171</v>
      </c>
      <c r="P159" s="119" t="str">
        <f>IF(MOD(O159,10)&gt;0,IF(INT(TEXT(D159,"00"))=0,IF(COUNTIF($O$2:O552,O159)&gt;1,"No Utilizar","Utilizar"),"Utilizar"),"No Utilizar")</f>
        <v>Utilizar</v>
      </c>
      <c r="Q159" s="119">
        <f>COUNTIF('Presupuesto 2015'!$AF$10:AF849,K159)</f>
        <v>0</v>
      </c>
      <c r="R159" s="119" t="s">
        <v>1329</v>
      </c>
    </row>
    <row r="160" spans="1:18" x14ac:dyDescent="0.2">
      <c r="A160" s="120">
        <v>1</v>
      </c>
      <c r="B160" s="120">
        <v>7</v>
      </c>
      <c r="C160" s="120">
        <v>1</v>
      </c>
      <c r="D160" s="120">
        <v>3</v>
      </c>
      <c r="I160" s="121" t="s">
        <v>1146</v>
      </c>
      <c r="K160" s="120" t="str">
        <f t="shared" si="7"/>
        <v>17103</v>
      </c>
      <c r="L160" s="119" t="str">
        <f t="shared" si="6"/>
        <v>Estímulos por Antigüedad al Personal Administrativo</v>
      </c>
      <c r="M160" s="120" t="str">
        <f>IF(MOD(INT(K160),10) = 0, VLOOKUP(K160,'COG CONAC'!$A$2:$B$427,1,FALSE),"DESAGREGADA")</f>
        <v>DESAGREGADA</v>
      </c>
      <c r="N160" s="119" t="str">
        <f>IF(MOD(INT(K160),10) = 0, VLOOKUP(K160,'COG CONAC'!$A$2:$B$427,2,FALSE),"DESAGREGADA")</f>
        <v>DESAGREGADA</v>
      </c>
      <c r="O160" s="120" t="str">
        <f t="shared" si="8"/>
        <v>171</v>
      </c>
      <c r="P160" s="119" t="str">
        <f>IF(MOD(O160,10)&gt;0,IF(INT(TEXT(D160,"00"))=0,IF(COUNTIF($O$2:O553,O160)&gt;1,"No Utilizar","Utilizar"),"Utilizar"),"No Utilizar")</f>
        <v>Utilizar</v>
      </c>
      <c r="Q160" s="119">
        <f>COUNTIF('Presupuesto 2015'!$AF$10:AF850,K160)</f>
        <v>0</v>
      </c>
      <c r="R160" s="119" t="s">
        <v>1329</v>
      </c>
    </row>
    <row r="161" spans="1:18" x14ac:dyDescent="0.2">
      <c r="A161" s="120">
        <v>1</v>
      </c>
      <c r="B161" s="120">
        <v>7</v>
      </c>
      <c r="C161" s="120">
        <v>1</v>
      </c>
      <c r="D161" s="120">
        <v>4</v>
      </c>
      <c r="I161" s="121" t="s">
        <v>1147</v>
      </c>
      <c r="K161" s="120" t="str">
        <f t="shared" si="7"/>
        <v>17104</v>
      </c>
      <c r="L161" s="119" t="str">
        <f t="shared" si="6"/>
        <v>Estímulos al Personal Operativo de Seguridad y Justicia</v>
      </c>
      <c r="M161" s="120" t="str">
        <f>IF(MOD(INT(K161),10) = 0, VLOOKUP(K161,'COG CONAC'!$A$2:$B$427,1,FALSE),"DESAGREGADA")</f>
        <v>DESAGREGADA</v>
      </c>
      <c r="N161" s="119" t="str">
        <f>IF(MOD(INT(K161),10) = 0, VLOOKUP(K161,'COG CONAC'!$A$2:$B$427,2,FALSE),"DESAGREGADA")</f>
        <v>DESAGREGADA</v>
      </c>
      <c r="O161" s="120" t="str">
        <f t="shared" si="8"/>
        <v>171</v>
      </c>
      <c r="P161" s="119" t="str">
        <f>IF(MOD(O161,10)&gt;0,IF(INT(TEXT(D161,"00"))=0,IF(COUNTIF($O$2:O554,O161)&gt;1,"No Utilizar","Utilizar"),"Utilizar"),"No Utilizar")</f>
        <v>Utilizar</v>
      </c>
      <c r="Q161" s="119">
        <f>COUNTIF('Presupuesto 2015'!$AF$10:AF851,K161)</f>
        <v>0</v>
      </c>
      <c r="R161" s="119" t="s">
        <v>1329</v>
      </c>
    </row>
    <row r="162" spans="1:18" x14ac:dyDescent="0.2">
      <c r="A162" s="120">
        <v>1</v>
      </c>
      <c r="B162" s="120">
        <v>7</v>
      </c>
      <c r="C162" s="120">
        <v>1</v>
      </c>
      <c r="D162" s="120">
        <v>5</v>
      </c>
      <c r="I162" s="121" t="s">
        <v>1148</v>
      </c>
      <c r="K162" s="120" t="str">
        <f t="shared" si="7"/>
        <v>17105</v>
      </c>
      <c r="L162" s="119" t="str">
        <f t="shared" si="6"/>
        <v>Estímulos al Personal</v>
      </c>
      <c r="M162" s="120" t="str">
        <f>IF(MOD(INT(K162),10) = 0, VLOOKUP(K162,'COG CONAC'!$A$2:$B$427,1,FALSE),"DESAGREGADA")</f>
        <v>DESAGREGADA</v>
      </c>
      <c r="N162" s="119" t="str">
        <f>IF(MOD(INT(K162),10) = 0, VLOOKUP(K162,'COG CONAC'!$A$2:$B$427,2,FALSE),"DESAGREGADA")</f>
        <v>DESAGREGADA</v>
      </c>
      <c r="O162" s="120" t="str">
        <f t="shared" si="8"/>
        <v>171</v>
      </c>
      <c r="P162" s="119" t="str">
        <f>IF(MOD(O162,10)&gt;0,IF(INT(TEXT(D162,"00"))=0,IF(COUNTIF($O$2:O555,O162)&gt;1,"No Utilizar","Utilizar"),"Utilizar"),"No Utilizar")</f>
        <v>Utilizar</v>
      </c>
      <c r="Q162" s="119">
        <f>COUNTIF('Presupuesto 2015'!$AF$10:AF852,K162)</f>
        <v>1</v>
      </c>
      <c r="R162" s="119" t="s">
        <v>1329</v>
      </c>
    </row>
    <row r="163" spans="1:18" x14ac:dyDescent="0.2">
      <c r="A163" s="120">
        <v>1</v>
      </c>
      <c r="B163" s="120">
        <v>7</v>
      </c>
      <c r="C163" s="120">
        <v>1</v>
      </c>
      <c r="D163" s="120">
        <v>6</v>
      </c>
      <c r="I163" s="121" t="s">
        <v>1388</v>
      </c>
      <c r="K163" s="120" t="str">
        <f t="shared" si="7"/>
        <v>17106</v>
      </c>
      <c r="L163" s="119" t="str">
        <f t="shared" si="6"/>
        <v>Premios</v>
      </c>
      <c r="M163" s="120" t="str">
        <f>IF(MOD(INT(K163),10) = 0, VLOOKUP(K163,'COG CONAC'!$A$2:$B$427,1,FALSE),"DESAGREGADA")</f>
        <v>DESAGREGADA</v>
      </c>
      <c r="N163" s="119" t="str">
        <f>IF(MOD(INT(K163),10) = 0, VLOOKUP(K163,'COG CONAC'!$A$2:$B$427,2,FALSE),"DESAGREGADA")</f>
        <v>DESAGREGADA</v>
      </c>
      <c r="O163" s="120" t="str">
        <f t="shared" si="8"/>
        <v>171</v>
      </c>
      <c r="P163" s="119" t="str">
        <f>IF(MOD(O163,10)&gt;0,IF(INT(TEXT(D163,"00"))=0,IF(COUNTIF($O$2:O556,O163)&gt;1,"No Utilizar","Utilizar"),"Utilizar"),"No Utilizar")</f>
        <v>Utilizar</v>
      </c>
      <c r="Q163" s="119">
        <f>COUNTIF('Presupuesto 2015'!$AF$10:AF853,K163)</f>
        <v>0</v>
      </c>
      <c r="R163" s="119" t="s">
        <v>1329</v>
      </c>
    </row>
    <row r="164" spans="1:18" x14ac:dyDescent="0.2">
      <c r="A164" s="120">
        <v>1</v>
      </c>
      <c r="B164" s="120">
        <v>7</v>
      </c>
      <c r="C164" s="120">
        <v>1</v>
      </c>
      <c r="D164" s="120">
        <v>7</v>
      </c>
      <c r="I164" s="121" t="s">
        <v>1389</v>
      </c>
      <c r="K164" s="120" t="str">
        <f t="shared" si="7"/>
        <v>17107</v>
      </c>
      <c r="L164" s="119" t="str">
        <f t="shared" si="6"/>
        <v>Estimulo de productividad administrativa</v>
      </c>
      <c r="M164" s="120" t="str">
        <f>IF(MOD(INT(K164),10) = 0, VLOOKUP(K164,'COG CONAC'!$A$2:$B$427,1,FALSE),"DESAGREGADA")</f>
        <v>DESAGREGADA</v>
      </c>
      <c r="N164" s="119" t="str">
        <f>IF(MOD(INT(K164),10) = 0, VLOOKUP(K164,'COG CONAC'!$A$2:$B$427,2,FALSE),"DESAGREGADA")</f>
        <v>DESAGREGADA</v>
      </c>
      <c r="O164" s="120" t="str">
        <f t="shared" si="8"/>
        <v>171</v>
      </c>
      <c r="P164" s="119" t="str">
        <f>IF(MOD(O164,10)&gt;0,IF(INT(TEXT(D164,"00"))=0,IF(COUNTIF($O$2:O557,O164)&gt;1,"No Utilizar","Utilizar"),"Utilizar"),"No Utilizar")</f>
        <v>Utilizar</v>
      </c>
      <c r="Q164" s="119">
        <f>COUNTIF('Presupuesto 2015'!$AF$10:AF854,K164)</f>
        <v>1</v>
      </c>
      <c r="R164" s="119" t="s">
        <v>1329</v>
      </c>
    </row>
    <row r="165" spans="1:18" x14ac:dyDescent="0.2">
      <c r="A165" s="120">
        <v>1</v>
      </c>
      <c r="B165" s="120">
        <v>7</v>
      </c>
      <c r="C165" s="120">
        <v>2</v>
      </c>
      <c r="H165" s="121" t="s">
        <v>388</v>
      </c>
      <c r="K165" s="120" t="str">
        <f t="shared" si="7"/>
        <v>17200</v>
      </c>
      <c r="L165" s="119" t="str">
        <f t="shared" si="6"/>
        <v>Recompensas</v>
      </c>
      <c r="M165" s="120" t="str">
        <f>IF(MOD(INT(K165),10) = 0, VLOOKUP(K165,'COG CONAC'!$A$2:$B$427,1,FALSE),"DESAGREGADA")</f>
        <v>17200</v>
      </c>
      <c r="N165" s="119" t="str">
        <f>IF(MOD(INT(K165),10) = 0, VLOOKUP(K165,'COG CONAC'!$A$2:$B$427,2,FALSE),"DESAGREGADA")</f>
        <v>Recompensas</v>
      </c>
      <c r="O165" s="120" t="str">
        <f t="shared" si="8"/>
        <v>172</v>
      </c>
      <c r="P165" s="119" t="str">
        <f>IF(MOD(O165,10)&gt;0,IF(INT(TEXT(D165,"00"))=0,IF(COUNTIF($O$2:O558,O165)&gt;1,"No Utilizar","Utilizar"),"Utilizar"),"No Utilizar")</f>
        <v>Utilizar</v>
      </c>
      <c r="Q165" s="119">
        <f>COUNTIF('Presupuesto 2015'!$AF$10:AF855,K165)</f>
        <v>0</v>
      </c>
      <c r="R165" s="119" t="s">
        <v>1329</v>
      </c>
    </row>
    <row r="166" spans="1:18" s="118" customFormat="1" x14ac:dyDescent="0.2">
      <c r="A166" s="117">
        <v>1</v>
      </c>
      <c r="B166" s="117">
        <v>8</v>
      </c>
      <c r="C166" s="117"/>
      <c r="D166" s="117"/>
      <c r="E166" s="117"/>
      <c r="F166" s="116"/>
      <c r="G166" s="116" t="s">
        <v>1812</v>
      </c>
      <c r="H166" s="116"/>
      <c r="I166" s="116"/>
      <c r="J166" s="116"/>
      <c r="K166" s="117" t="str">
        <f t="shared" si="7"/>
        <v>18000</v>
      </c>
      <c r="L166" s="118" t="str">
        <f t="shared" si="6"/>
        <v>Impuesto sobre nomina y otros que deriven de una relación laboral</v>
      </c>
      <c r="M166" s="117" t="str">
        <f>IF(MOD(INT(K166),10) = 0, VLOOKUP(K166,'COG CONAC'!$A$2:$B$427,1,FALSE),"DESAGREGADA")</f>
        <v>18000</v>
      </c>
      <c r="N166" s="118" t="str">
        <f>IF(MOD(INT(K166),10) = 0, VLOOKUP(K166,'COG CONAC'!$A$2:$B$427,2,FALSE),"DESAGREGADA")</f>
        <v>Impuesto sobre Nóminas y otros que se Deriben de una Relacion Laboral</v>
      </c>
      <c r="O166" s="117" t="str">
        <f t="shared" si="8"/>
        <v>180</v>
      </c>
      <c r="P166" s="118" t="str">
        <f>IF(MOD(O166,10)&gt;0,IF(INT(TEXT(D166,"00"))=0,IF(COUNTIF($O$2:O559,O166)&gt;1,"No Utilizar","Utilizar"),"Utilizar"),"No Utilizar")</f>
        <v>No Utilizar</v>
      </c>
      <c r="Q166" s="118">
        <f>COUNTIF('Presupuesto 2015'!$AF$10:AF856,K166)</f>
        <v>0</v>
      </c>
      <c r="R166" s="119" t="s">
        <v>1329</v>
      </c>
    </row>
    <row r="167" spans="1:18" x14ac:dyDescent="0.2">
      <c r="A167" s="120">
        <v>1</v>
      </c>
      <c r="B167" s="120">
        <v>8</v>
      </c>
      <c r="C167" s="120">
        <v>1</v>
      </c>
      <c r="D167" s="120">
        <v>1</v>
      </c>
      <c r="E167" s="129"/>
      <c r="I167" s="121" t="s">
        <v>1813</v>
      </c>
      <c r="K167" s="120" t="str">
        <f t="shared" si="7"/>
        <v>18101</v>
      </c>
      <c r="L167" s="119" t="str">
        <f t="shared" si="6"/>
        <v>Bonificación Fiscal</v>
      </c>
      <c r="M167" s="120" t="str">
        <f>IF(MOD(INT(K167),10) = 0, VLOOKUP(K167,'COG CONAC'!$A$2:$B$427,1,FALSE),"DESAGREGADA")</f>
        <v>DESAGREGADA</v>
      </c>
      <c r="N167" s="119" t="str">
        <f>IF(MOD(INT(K167),10) = 0, VLOOKUP(K167,'COG CONAC'!$A$2:$B$427,2,FALSE),"DESAGREGADA")</f>
        <v>DESAGREGADA</v>
      </c>
      <c r="O167" s="120" t="str">
        <f t="shared" si="8"/>
        <v>181</v>
      </c>
      <c r="P167" s="119" t="str">
        <f>IF(MOD(O167,10)&gt;0,IF(INT(TEXT(D167,"00"))=0,IF(COUNTIF($O$2:O561,O167)&gt;1,"No Utilizar","Utilizar"),"Utilizar"),"No Utilizar")</f>
        <v>Utilizar</v>
      </c>
      <c r="Q167" s="119">
        <f>COUNTIF('Presupuesto 2015'!$AF$10:AF858,K167)</f>
        <v>0</v>
      </c>
      <c r="R167" s="119" t="s">
        <v>1329</v>
      </c>
    </row>
    <row r="168" spans="1:18" x14ac:dyDescent="0.2">
      <c r="A168" s="120">
        <v>1</v>
      </c>
      <c r="B168" s="120">
        <v>8</v>
      </c>
      <c r="C168" s="120">
        <v>2</v>
      </c>
      <c r="D168" s="120">
        <v>1</v>
      </c>
      <c r="I168" s="121" t="s">
        <v>1390</v>
      </c>
      <c r="K168" s="120" t="str">
        <f t="shared" si="7"/>
        <v>18201</v>
      </c>
      <c r="L168" s="119" t="str">
        <f t="shared" si="6"/>
        <v>2% al estado</v>
      </c>
      <c r="M168" s="120" t="str">
        <f>IF(MOD(INT(K168),10) = 0, VLOOKUP(K168,'COG CONAC'!$A$2:$B$427,1,FALSE),"DESAGREGADA")</f>
        <v>DESAGREGADA</v>
      </c>
      <c r="N168" s="119" t="str">
        <f>IF(MOD(INT(K168),10) = 0, VLOOKUP(K168,'COG CONAC'!$A$2:$B$427,2,FALSE),"DESAGREGADA")</f>
        <v>DESAGREGADA</v>
      </c>
      <c r="O168" s="120" t="str">
        <f t="shared" si="8"/>
        <v>182</v>
      </c>
      <c r="P168" s="119" t="str">
        <f>IF(MOD(O168,10)&gt;0,IF(INT(TEXT(D168,"00"))=0,IF(COUNTIF($O$2:O563,O168)&gt;1,"No Utilizar","Utilizar"),"Utilizar"),"No Utilizar")</f>
        <v>Utilizar</v>
      </c>
      <c r="Q168" s="119">
        <f>COUNTIF('Presupuesto 2015'!$AF$10:AF860,K168)</f>
        <v>1</v>
      </c>
      <c r="R168" s="119" t="s">
        <v>1329</v>
      </c>
    </row>
    <row r="169" spans="1:18" s="113" customFormat="1" x14ac:dyDescent="0.2">
      <c r="A169" s="111">
        <v>2</v>
      </c>
      <c r="B169" s="111"/>
      <c r="C169" s="111"/>
      <c r="D169" s="111"/>
      <c r="E169" s="111"/>
      <c r="F169" s="112" t="s">
        <v>387</v>
      </c>
      <c r="G169" s="112"/>
      <c r="H169" s="112"/>
      <c r="I169" s="112"/>
      <c r="J169" s="112"/>
      <c r="K169" s="111" t="str">
        <f t="shared" si="7"/>
        <v>20000</v>
      </c>
      <c r="L169" s="113" t="str">
        <f t="shared" si="6"/>
        <v xml:space="preserve"> MATERIALES Y SUMINISTROS</v>
      </c>
      <c r="M169" s="111" t="str">
        <f>IF(MOD(INT(K169),10) = 0, VLOOKUP(K169,'COG CONAC'!$A$2:$B$427,1,FALSE),"DESAGREGADA")</f>
        <v>20000</v>
      </c>
      <c r="N169" s="113" t="str">
        <f>IF(MOD(INT(K169),10) = 0, VLOOKUP(K169,'COG CONAC'!$A$2:$B$427,2,FALSE),"DESAGREGADA")</f>
        <v xml:space="preserve"> MATERIALES Y SUMINISTROS</v>
      </c>
      <c r="O169" s="111" t="str">
        <f t="shared" si="8"/>
        <v>200</v>
      </c>
      <c r="P169" s="113" t="str">
        <f>IF(MOD(O169,10)&gt;0,IF(INT(TEXT(D169,"00"))=0,IF(COUNTIF($O$2:O564,O169)&gt;1,"No Utilizar","Utilizar"),"Utilizar"),"No Utilizar")</f>
        <v>No Utilizar</v>
      </c>
      <c r="Q169" s="113">
        <f>COUNTIF('Presupuesto 2015'!$AF$10:AF861,K169)</f>
        <v>0</v>
      </c>
      <c r="R169" s="119" t="s">
        <v>1329</v>
      </c>
    </row>
    <row r="170" spans="1:18" s="118" customFormat="1" x14ac:dyDescent="0.2">
      <c r="A170" s="117">
        <v>2</v>
      </c>
      <c r="B170" s="117">
        <v>1</v>
      </c>
      <c r="C170" s="117"/>
      <c r="D170" s="117"/>
      <c r="E170" s="117"/>
      <c r="F170" s="116"/>
      <c r="G170" s="116" t="s">
        <v>1814</v>
      </c>
      <c r="H170" s="116"/>
      <c r="I170" s="116"/>
      <c r="J170" s="116"/>
      <c r="K170" s="117" t="str">
        <f t="shared" si="7"/>
        <v>21000</v>
      </c>
      <c r="L170" s="118" t="str">
        <f t="shared" si="6"/>
        <v xml:space="preserve"> Materiales de Administración, Emisión de documentos y Artículos Oficiales</v>
      </c>
      <c r="M170" s="117" t="str">
        <f>IF(MOD(INT(K170),10) = 0, VLOOKUP(K170,'COG CONAC'!$A$2:$B$427,1,FALSE),"DESAGREGADA")</f>
        <v>21000</v>
      </c>
      <c r="N170" s="118" t="str">
        <f>IF(MOD(INT(K170),10) = 0, VLOOKUP(K170,'COG CONAC'!$A$2:$B$427,2,FALSE),"DESAGREGADA")</f>
        <v xml:space="preserve"> MATERIALES DE ADMINISTRACION, EMISION DE DOCUMENTOS Y ARTICULOS OFICIALES</v>
      </c>
      <c r="O170" s="117" t="str">
        <f t="shared" si="8"/>
        <v>210</v>
      </c>
      <c r="P170" s="118" t="str">
        <f>IF(MOD(O170,10)&gt;0,IF(INT(TEXT(D170,"00"))=0,IF(COUNTIF($O$2:O565,O170)&gt;1,"No Utilizar","Utilizar"),"Utilizar"),"No Utilizar")</f>
        <v>No Utilizar</v>
      </c>
      <c r="Q170" s="118">
        <f>COUNTIF('Presupuesto 2015'!$AF$10:AF862,K170)</f>
        <v>0</v>
      </c>
      <c r="R170" s="119" t="s">
        <v>1329</v>
      </c>
    </row>
    <row r="171" spans="1:18" x14ac:dyDescent="0.2">
      <c r="A171" s="120">
        <v>2</v>
      </c>
      <c r="B171" s="120">
        <v>1</v>
      </c>
      <c r="C171" s="120">
        <v>1</v>
      </c>
      <c r="H171" s="121" t="s">
        <v>386</v>
      </c>
      <c r="K171" s="120" t="str">
        <f t="shared" si="7"/>
        <v>21100</v>
      </c>
      <c r="L171" s="119" t="str">
        <f t="shared" si="6"/>
        <v>Materiales, útiles y equipos menores de oficina</v>
      </c>
      <c r="M171" s="120" t="str">
        <f>IF(MOD(INT(K171),10) = 0, VLOOKUP(K171,'COG CONAC'!$A$2:$B$427,1,FALSE),"DESAGREGADA")</f>
        <v>21100</v>
      </c>
      <c r="N171" s="119" t="str">
        <f>IF(MOD(INT(K171),10) = 0, VLOOKUP(K171,'COG CONAC'!$A$2:$B$427,2,FALSE),"DESAGREGADA")</f>
        <v>Materiales, útiles y equipos menores de oficina</v>
      </c>
      <c r="O171" s="120" t="str">
        <f t="shared" si="8"/>
        <v>211</v>
      </c>
      <c r="P171" s="119" t="str">
        <f>IF(MOD(O171,10)&gt;0,IF(INT(TEXT(D171,"00"))=0,IF(COUNTIF($O$2:O566,O171)&gt;1,"No Utilizar","Utilizar"),"Utilizar"),"No Utilizar")</f>
        <v>No Utilizar</v>
      </c>
      <c r="Q171" s="119">
        <f>COUNTIF('Presupuesto 2015'!$AF$10:AF863,K171)</f>
        <v>0</v>
      </c>
      <c r="R171" s="119" t="s">
        <v>1329</v>
      </c>
    </row>
    <row r="172" spans="1:18" x14ac:dyDescent="0.2">
      <c r="A172" s="120">
        <v>2</v>
      </c>
      <c r="B172" s="120">
        <v>1</v>
      </c>
      <c r="C172" s="120">
        <v>1</v>
      </c>
      <c r="D172" s="120">
        <v>1</v>
      </c>
      <c r="I172" s="121" t="s">
        <v>1289</v>
      </c>
      <c r="K172" s="120" t="str">
        <f t="shared" si="7"/>
        <v>21101</v>
      </c>
      <c r="L172" s="119" t="str">
        <f t="shared" si="6"/>
        <v>De oficina</v>
      </c>
      <c r="M172" s="120" t="str">
        <f>IF(MOD(INT(K172),10) = 0, VLOOKUP(K172,'COG CONAC'!$A$2:$B$427,1,FALSE),"DESAGREGADA")</f>
        <v>DESAGREGADA</v>
      </c>
      <c r="N172" s="119" t="str">
        <f>IF(MOD(INT(K172),10) = 0, VLOOKUP(K172,'COG CONAC'!$A$2:$B$427,2,FALSE),"DESAGREGADA")</f>
        <v>DESAGREGADA</v>
      </c>
      <c r="O172" s="120" t="str">
        <f t="shared" si="8"/>
        <v>211</v>
      </c>
      <c r="P172" s="119" t="str">
        <f>IF(MOD(O172,10)&gt;0,IF(INT(TEXT(D172,"00"))=0,IF(COUNTIF($O$2:O567,O172)&gt;1,"No Utilizar","Utilizar"),"Utilizar"),"No Utilizar")</f>
        <v>Utilizar</v>
      </c>
      <c r="Q172" s="119">
        <f>COUNTIF('Presupuesto 2015'!$AF$10:AF864,K172)</f>
        <v>6</v>
      </c>
      <c r="R172" s="119" t="s">
        <v>1329</v>
      </c>
    </row>
    <row r="173" spans="1:18" x14ac:dyDescent="0.2">
      <c r="A173" s="120">
        <v>2</v>
      </c>
      <c r="B173" s="120">
        <v>1</v>
      </c>
      <c r="C173" s="120">
        <v>1</v>
      </c>
      <c r="D173" s="120">
        <v>2</v>
      </c>
      <c r="I173" s="121" t="s">
        <v>1815</v>
      </c>
      <c r="K173" s="120" t="str">
        <f t="shared" si="7"/>
        <v>21102</v>
      </c>
      <c r="L173" s="119" t="str">
        <f t="shared" si="6"/>
        <v>Árbol de Navidad</v>
      </c>
      <c r="M173" s="120" t="str">
        <f>IF(MOD(INT(K173),10) = 0, VLOOKUP(K173,'COG CONAC'!$A$2:$B$427,1,FALSE),"DESAGREGADA")</f>
        <v>DESAGREGADA</v>
      </c>
      <c r="N173" s="119" t="str">
        <f>IF(MOD(INT(K173),10) = 0, VLOOKUP(K173,'COG CONAC'!$A$2:$B$427,2,FALSE),"DESAGREGADA")</f>
        <v>DESAGREGADA</v>
      </c>
      <c r="O173" s="120" t="str">
        <f t="shared" si="8"/>
        <v>211</v>
      </c>
      <c r="P173" s="119" t="str">
        <f>IF(MOD(O173,10)&gt;0,IF(INT(TEXT(D173,"00"))=0,IF(COUNTIF($O$2:O568,O173)&gt;1,"No Utilizar","Utilizar"),"Utilizar"),"No Utilizar")</f>
        <v>Utilizar</v>
      </c>
      <c r="Q173" s="119">
        <f>COUNTIF('Presupuesto 2015'!$AF$10:AF865,K173)</f>
        <v>0</v>
      </c>
      <c r="R173" s="119" t="s">
        <v>1329</v>
      </c>
    </row>
    <row r="174" spans="1:18" x14ac:dyDescent="0.2">
      <c r="A174" s="120">
        <v>2</v>
      </c>
      <c r="B174" s="120">
        <v>1</v>
      </c>
      <c r="C174" s="120">
        <v>1</v>
      </c>
      <c r="D174" s="120">
        <v>3</v>
      </c>
      <c r="I174" s="121" t="s">
        <v>386</v>
      </c>
      <c r="K174" s="120" t="str">
        <f t="shared" si="7"/>
        <v>21103</v>
      </c>
      <c r="L174" s="119" t="str">
        <f t="shared" si="6"/>
        <v>Materiales, útiles y equipos menores de oficina</v>
      </c>
      <c r="M174" s="120" t="str">
        <f>IF(MOD(INT(K174),10) = 0, VLOOKUP(K174,'COG CONAC'!$A$2:$B$427,1,FALSE),"DESAGREGADA")</f>
        <v>DESAGREGADA</v>
      </c>
      <c r="N174" s="119" t="str">
        <f>IF(MOD(INT(K174),10) = 0, VLOOKUP(K174,'COG CONAC'!$A$2:$B$427,2,FALSE),"DESAGREGADA")</f>
        <v>DESAGREGADA</v>
      </c>
      <c r="O174" s="120" t="str">
        <f t="shared" si="8"/>
        <v>211</v>
      </c>
      <c r="P174" s="119" t="str">
        <f>IF(MOD(O174,10)&gt;0,IF(INT(TEXT(D174,"00"))=0,IF(COUNTIF($O$2:O571,O174)&gt;1,"No Utilizar","Utilizar"),"Utilizar"),"No Utilizar")</f>
        <v>Utilizar</v>
      </c>
      <c r="Q174" s="119">
        <f>COUNTIF('Presupuesto 2015'!$AF$10:AF868,K174)</f>
        <v>0</v>
      </c>
      <c r="R174" s="119" t="s">
        <v>1329</v>
      </c>
    </row>
    <row r="175" spans="1:18" x14ac:dyDescent="0.2">
      <c r="A175" s="120">
        <v>2</v>
      </c>
      <c r="B175" s="120">
        <v>1</v>
      </c>
      <c r="C175" s="120">
        <v>1</v>
      </c>
      <c r="D175" s="120">
        <v>4</v>
      </c>
      <c r="I175" s="121" t="s">
        <v>1391</v>
      </c>
      <c r="K175" s="120" t="str">
        <f t="shared" si="7"/>
        <v>21104</v>
      </c>
      <c r="L175" s="119" t="str">
        <f t="shared" si="6"/>
        <v>Blocks</v>
      </c>
      <c r="M175" s="120" t="str">
        <f>IF(MOD(INT(K175),10) = 0, VLOOKUP(K175,'COG CONAC'!$A$2:$B$427,1,FALSE),"DESAGREGADA")</f>
        <v>DESAGREGADA</v>
      </c>
      <c r="N175" s="119" t="str">
        <f>IF(MOD(INT(K175),10) = 0, VLOOKUP(K175,'COG CONAC'!$A$2:$B$427,2,FALSE),"DESAGREGADA")</f>
        <v>DESAGREGADA</v>
      </c>
      <c r="O175" s="120" t="str">
        <f t="shared" si="8"/>
        <v>211</v>
      </c>
      <c r="P175" s="119" t="str">
        <f>IF(MOD(O175,10)&gt;0,IF(INT(TEXT(D175,"00"))=0,IF(COUNTIF($O$2:O572,O175)&gt;1,"No Utilizar","Utilizar"),"Utilizar"),"No Utilizar")</f>
        <v>Utilizar</v>
      </c>
      <c r="Q175" s="119">
        <f>COUNTIF('Presupuesto 2015'!$AF$10:AF869,K175)</f>
        <v>0</v>
      </c>
      <c r="R175" s="119" t="s">
        <v>1329</v>
      </c>
    </row>
    <row r="176" spans="1:18" x14ac:dyDescent="0.2">
      <c r="A176" s="120">
        <v>2</v>
      </c>
      <c r="B176" s="120">
        <v>1</v>
      </c>
      <c r="C176" s="120">
        <v>1</v>
      </c>
      <c r="D176" s="120">
        <v>5</v>
      </c>
      <c r="E176" s="129"/>
      <c r="I176" s="121" t="s">
        <v>1816</v>
      </c>
      <c r="K176" s="120" t="str">
        <f t="shared" si="7"/>
        <v>21105</v>
      </c>
      <c r="L176" s="119" t="str">
        <f t="shared" si="6"/>
        <v>Bolígrafos</v>
      </c>
      <c r="M176" s="120" t="str">
        <f>IF(MOD(INT(K176),10) = 0, VLOOKUP(K176,'COG CONAC'!$A$2:$B$427,1,FALSE),"DESAGREGADA")</f>
        <v>DESAGREGADA</v>
      </c>
      <c r="N176" s="119" t="str">
        <f>IF(MOD(INT(K176),10) = 0, VLOOKUP(K176,'COG CONAC'!$A$2:$B$427,2,FALSE),"DESAGREGADA")</f>
        <v>DESAGREGADA</v>
      </c>
      <c r="O176" s="120" t="str">
        <f t="shared" si="8"/>
        <v>211</v>
      </c>
      <c r="P176" s="119" t="str">
        <f>IF(MOD(O176,10)&gt;0,IF(INT(TEXT(D176,"00"))=0,IF(COUNTIF($O$2:O573,O176)&gt;1,"No Utilizar","Utilizar"),"Utilizar"),"No Utilizar")</f>
        <v>Utilizar</v>
      </c>
      <c r="Q176" s="119">
        <f>COUNTIF('Presupuesto 2015'!$AF$10:AF870,K176)</f>
        <v>0</v>
      </c>
      <c r="R176" s="119" t="s">
        <v>1329</v>
      </c>
    </row>
    <row r="177" spans="1:18" x14ac:dyDescent="0.2">
      <c r="A177" s="120">
        <v>2</v>
      </c>
      <c r="B177" s="120">
        <v>1</v>
      </c>
      <c r="C177" s="120">
        <v>1</v>
      </c>
      <c r="D177" s="120">
        <v>6</v>
      </c>
      <c r="I177" s="121" t="s">
        <v>1392</v>
      </c>
      <c r="K177" s="120" t="str">
        <f t="shared" si="7"/>
        <v>21106</v>
      </c>
      <c r="L177" s="119" t="str">
        <f t="shared" si="6"/>
        <v>Borrador</v>
      </c>
      <c r="M177" s="120" t="str">
        <f>IF(MOD(INT(K177),10) = 0, VLOOKUP(K177,'COG CONAC'!$A$2:$B$427,1,FALSE),"DESAGREGADA")</f>
        <v>DESAGREGADA</v>
      </c>
      <c r="N177" s="119" t="str">
        <f>IF(MOD(INT(K177),10) = 0, VLOOKUP(K177,'COG CONAC'!$A$2:$B$427,2,FALSE),"DESAGREGADA")</f>
        <v>DESAGREGADA</v>
      </c>
      <c r="O177" s="120" t="str">
        <f t="shared" si="8"/>
        <v>211</v>
      </c>
      <c r="P177" s="119" t="str">
        <f>IF(MOD(O177,10)&gt;0,IF(INT(TEXT(D177,"00"))=0,IF(COUNTIF($O$2:O574,O177)&gt;1,"No Utilizar","Utilizar"),"Utilizar"),"No Utilizar")</f>
        <v>Utilizar</v>
      </c>
      <c r="Q177" s="119">
        <f>COUNTIF('Presupuesto 2015'!$AF$10:AF871,K177)</f>
        <v>0</v>
      </c>
      <c r="R177" s="119" t="s">
        <v>1329</v>
      </c>
    </row>
    <row r="178" spans="1:18" x14ac:dyDescent="0.2">
      <c r="A178" s="120">
        <v>2</v>
      </c>
      <c r="B178" s="120">
        <v>1</v>
      </c>
      <c r="C178" s="120">
        <v>1</v>
      </c>
      <c r="D178" s="120">
        <v>7</v>
      </c>
      <c r="I178" s="121" t="s">
        <v>1817</v>
      </c>
      <c r="K178" s="120" t="str">
        <f t="shared" si="7"/>
        <v>21107</v>
      </c>
      <c r="L178" s="119" t="str">
        <f t="shared" si="6"/>
        <v>Borrador para pizarrón</v>
      </c>
      <c r="M178" s="120" t="str">
        <f>IF(MOD(INT(K178),10) = 0, VLOOKUP(K178,'COG CONAC'!$A$2:$B$427,1,FALSE),"DESAGREGADA")</f>
        <v>DESAGREGADA</v>
      </c>
      <c r="N178" s="119" t="str">
        <f>IF(MOD(INT(K178),10) = 0, VLOOKUP(K178,'COG CONAC'!$A$2:$B$427,2,FALSE),"DESAGREGADA")</f>
        <v>DESAGREGADA</v>
      </c>
      <c r="O178" s="120" t="str">
        <f t="shared" si="8"/>
        <v>211</v>
      </c>
      <c r="P178" s="119" t="str">
        <f>IF(MOD(O178,10)&gt;0,IF(INT(TEXT(D178,"00"))=0,IF(COUNTIF($O$2:O575,O178)&gt;1,"No Utilizar","Utilizar"),"Utilizar"),"No Utilizar")</f>
        <v>Utilizar</v>
      </c>
      <c r="Q178" s="119">
        <f>COUNTIF('Presupuesto 2015'!$AF$10:AF872,K178)</f>
        <v>0</v>
      </c>
      <c r="R178" s="119" t="s">
        <v>1329</v>
      </c>
    </row>
    <row r="179" spans="1:18" x14ac:dyDescent="0.2">
      <c r="A179" s="120">
        <v>2</v>
      </c>
      <c r="B179" s="120">
        <v>1</v>
      </c>
      <c r="C179" s="120">
        <v>1</v>
      </c>
      <c r="D179" s="120">
        <v>8</v>
      </c>
      <c r="E179" s="129"/>
      <c r="I179" s="121" t="s">
        <v>1393</v>
      </c>
      <c r="K179" s="120" t="str">
        <f t="shared" si="7"/>
        <v>21108</v>
      </c>
      <c r="L179" s="119" t="str">
        <f t="shared" si="6"/>
        <v>Broches para folder</v>
      </c>
      <c r="M179" s="120" t="str">
        <f>IF(MOD(INT(K179),10) = 0, VLOOKUP(K179,'COG CONAC'!$A$2:$B$427,1,FALSE),"DESAGREGADA")</f>
        <v>DESAGREGADA</v>
      </c>
      <c r="N179" s="119" t="str">
        <f>IF(MOD(INT(K179),10) = 0, VLOOKUP(K179,'COG CONAC'!$A$2:$B$427,2,FALSE),"DESAGREGADA")</f>
        <v>DESAGREGADA</v>
      </c>
      <c r="O179" s="120" t="str">
        <f t="shared" si="8"/>
        <v>211</v>
      </c>
      <c r="P179" s="119" t="str">
        <f>IF(MOD(O179,10)&gt;0,IF(INT(TEXT(D179,"00"))=0,IF(COUNTIF($O$2:O576,O179)&gt;1,"No Utilizar","Utilizar"),"Utilizar"),"No Utilizar")</f>
        <v>Utilizar</v>
      </c>
      <c r="Q179" s="119">
        <f>COUNTIF('Presupuesto 2015'!$AF$10:AF873,K179)</f>
        <v>0</v>
      </c>
      <c r="R179" s="119" t="s">
        <v>1329</v>
      </c>
    </row>
    <row r="180" spans="1:18" x14ac:dyDescent="0.2">
      <c r="A180" s="120">
        <v>2</v>
      </c>
      <c r="B180" s="120">
        <v>1</v>
      </c>
      <c r="C180" s="120">
        <v>1</v>
      </c>
      <c r="D180" s="120">
        <v>9</v>
      </c>
      <c r="I180" s="121" t="s">
        <v>1818</v>
      </c>
      <c r="K180" s="120" t="str">
        <f t="shared" si="7"/>
        <v>21109</v>
      </c>
      <c r="L180" s="119" t="str">
        <f t="shared" si="6"/>
        <v>Cajas de cartón</v>
      </c>
      <c r="M180" s="120" t="str">
        <f>IF(MOD(INT(K180),10) = 0, VLOOKUP(K180,'COG CONAC'!$A$2:$B$427,1,FALSE),"DESAGREGADA")</f>
        <v>DESAGREGADA</v>
      </c>
      <c r="N180" s="119" t="str">
        <f>IF(MOD(INT(K180),10) = 0, VLOOKUP(K180,'COG CONAC'!$A$2:$B$427,2,FALSE),"DESAGREGADA")</f>
        <v>DESAGREGADA</v>
      </c>
      <c r="O180" s="120" t="str">
        <f t="shared" si="8"/>
        <v>211</v>
      </c>
      <c r="P180" s="119" t="str">
        <f>IF(MOD(O180,10)&gt;0,IF(INT(TEXT(D180,"00"))=0,IF(COUNTIF($O$2:O577,O180)&gt;1,"No Utilizar","Utilizar"),"Utilizar"),"No Utilizar")</f>
        <v>Utilizar</v>
      </c>
      <c r="Q180" s="119">
        <f>COUNTIF('Presupuesto 2015'!$AF$10:AF874,K180)</f>
        <v>0</v>
      </c>
      <c r="R180" s="119" t="s">
        <v>1329</v>
      </c>
    </row>
    <row r="181" spans="1:18" x14ac:dyDescent="0.2">
      <c r="A181" s="120">
        <v>2</v>
      </c>
      <c r="B181" s="120">
        <v>1</v>
      </c>
      <c r="C181" s="120">
        <v>1</v>
      </c>
      <c r="D181" s="120">
        <v>10</v>
      </c>
      <c r="I181" s="121" t="s">
        <v>1394</v>
      </c>
      <c r="K181" s="120" t="str">
        <f t="shared" si="7"/>
        <v>21110</v>
      </c>
      <c r="L181" s="119" t="str">
        <f t="shared" si="6"/>
        <v>Carpeta de escritorio</v>
      </c>
      <c r="M181" s="120" t="str">
        <f>IF(MOD(INT(K181),30) = 0, VLOOKUP(K181,'COG CONAC'!$A$2:$B$427,1,FALSE),"DESAGREGADA")</f>
        <v>DESAGREGADA</v>
      </c>
      <c r="N181" s="119" t="str">
        <f>IF(MOD(INT(K181),30) = 0, VLOOKUP(K181,'COG CONAC'!$A$2:$B$427,2,FALSE),"DESAGREGADA")</f>
        <v>DESAGREGADA</v>
      </c>
      <c r="O181" s="120" t="str">
        <f t="shared" si="8"/>
        <v>211</v>
      </c>
      <c r="P181" s="119" t="str">
        <f>IF(MOD(O181,10)&gt;0,IF(INT(TEXT(D181,"00"))=0,IF(COUNTIF($O$2:O578,O181)&gt;1,"No Utilizar","Utilizar"),"Utilizar"),"No Utilizar")</f>
        <v>Utilizar</v>
      </c>
      <c r="Q181" s="119">
        <f>COUNTIF('Presupuesto 2015'!$AF$10:AF875,K181)</f>
        <v>0</v>
      </c>
      <c r="R181" s="119" t="s">
        <v>1329</v>
      </c>
    </row>
    <row r="182" spans="1:18" x14ac:dyDescent="0.2">
      <c r="A182" s="120">
        <v>2</v>
      </c>
      <c r="B182" s="120">
        <v>1</v>
      </c>
      <c r="C182" s="120">
        <v>1</v>
      </c>
      <c r="D182" s="120">
        <v>11</v>
      </c>
      <c r="I182" s="121" t="s">
        <v>1395</v>
      </c>
      <c r="K182" s="120" t="str">
        <f t="shared" si="7"/>
        <v>21111</v>
      </c>
      <c r="L182" s="119" t="str">
        <f t="shared" si="6"/>
        <v>Carpetas para archivo</v>
      </c>
      <c r="M182" s="120" t="str">
        <f>IF(MOD(INT(K182),10) = 0, VLOOKUP(K182,'COG CONAC'!$A$2:$B$427,1,FALSE),"DESAGREGADA")</f>
        <v>DESAGREGADA</v>
      </c>
      <c r="N182" s="119" t="str">
        <f>IF(MOD(INT(K182),10) = 0, VLOOKUP(K182,'COG CONAC'!$A$2:$B$427,2,FALSE),"DESAGREGADA")</f>
        <v>DESAGREGADA</v>
      </c>
      <c r="O182" s="120" t="str">
        <f t="shared" si="8"/>
        <v>211</v>
      </c>
      <c r="P182" s="119" t="str">
        <f>IF(MOD(O182,10)&gt;0,IF(INT(TEXT(D182,"00"))=0,IF(COUNTIF($O$2:O579,O182)&gt;1,"No Utilizar","Utilizar"),"Utilizar"),"No Utilizar")</f>
        <v>Utilizar</v>
      </c>
      <c r="Q182" s="119">
        <f>COUNTIF('Presupuesto 2015'!$AF$10:AF876,K182)</f>
        <v>0</v>
      </c>
      <c r="R182" s="119" t="s">
        <v>1329</v>
      </c>
    </row>
    <row r="183" spans="1:18" x14ac:dyDescent="0.2">
      <c r="A183" s="120">
        <v>2</v>
      </c>
      <c r="B183" s="120">
        <v>1</v>
      </c>
      <c r="C183" s="120">
        <v>1</v>
      </c>
      <c r="D183" s="120">
        <v>12</v>
      </c>
      <c r="I183" s="121" t="s">
        <v>1396</v>
      </c>
      <c r="K183" s="120" t="str">
        <f t="shared" si="7"/>
        <v>21112</v>
      </c>
      <c r="L183" s="119" t="str">
        <f t="shared" ref="L183:L245" si="9">CONCATENATE(F183,G183,H183,I183)</f>
        <v>Cartulina</v>
      </c>
      <c r="M183" s="120" t="str">
        <f>IF(MOD(INT(K183),10) = 0, VLOOKUP(K183,'COG CONAC'!$A$2:$B$427,1,FALSE),"DESAGREGADA")</f>
        <v>DESAGREGADA</v>
      </c>
      <c r="N183" s="119" t="str">
        <f>IF(MOD(INT(K183),10) = 0, VLOOKUP(K183,'COG CONAC'!$A$2:$B$427,2,FALSE),"DESAGREGADA")</f>
        <v>DESAGREGADA</v>
      </c>
      <c r="O183" s="120" t="str">
        <f t="shared" si="8"/>
        <v>211</v>
      </c>
      <c r="P183" s="119" t="str">
        <f>IF(MOD(O183,10)&gt;0,IF(INT(TEXT(D183,"00"))=0,IF(COUNTIF($O$2:O580,O183)&gt;1,"No Utilizar","Utilizar"),"Utilizar"),"No Utilizar")</f>
        <v>Utilizar</v>
      </c>
      <c r="Q183" s="119">
        <f>COUNTIF('Presupuesto 2015'!$AF$10:AF877,K183)</f>
        <v>0</v>
      </c>
      <c r="R183" s="119" t="s">
        <v>1329</v>
      </c>
    </row>
    <row r="184" spans="1:18" x14ac:dyDescent="0.2">
      <c r="A184" s="120">
        <v>2</v>
      </c>
      <c r="B184" s="120">
        <v>1</v>
      </c>
      <c r="C184" s="120">
        <v>1</v>
      </c>
      <c r="D184" s="120">
        <v>13</v>
      </c>
      <c r="I184" s="121" t="s">
        <v>1819</v>
      </c>
      <c r="K184" s="120" t="str">
        <f t="shared" si="7"/>
        <v>21113</v>
      </c>
      <c r="L184" s="119" t="str">
        <f t="shared" si="9"/>
        <v>Cartulina ilustración</v>
      </c>
      <c r="M184" s="120" t="str">
        <f>IF(MOD(INT(K184),10) = 0, VLOOKUP(K184,'COG CONAC'!$A$2:$B$427,1,FALSE),"DESAGREGADA")</f>
        <v>DESAGREGADA</v>
      </c>
      <c r="N184" s="119" t="str">
        <f>IF(MOD(INT(K184),10) = 0, VLOOKUP(K184,'COG CONAC'!$A$2:$B$427,2,FALSE),"DESAGREGADA")</f>
        <v>DESAGREGADA</v>
      </c>
      <c r="O184" s="120" t="str">
        <f t="shared" si="8"/>
        <v>211</v>
      </c>
      <c r="P184" s="119" t="str">
        <f>IF(MOD(O184,10)&gt;0,IF(INT(TEXT(D184,"00"))=0,IF(COUNTIF($O$2:O581,O184)&gt;1,"No Utilizar","Utilizar"),"Utilizar"),"No Utilizar")</f>
        <v>Utilizar</v>
      </c>
      <c r="Q184" s="119">
        <f>COUNTIF('Presupuesto 2015'!$AF$10:AF878,K184)</f>
        <v>0</v>
      </c>
      <c r="R184" s="119" t="s">
        <v>1329</v>
      </c>
    </row>
    <row r="185" spans="1:18" x14ac:dyDescent="0.2">
      <c r="A185" s="120">
        <v>2</v>
      </c>
      <c r="B185" s="120">
        <v>1</v>
      </c>
      <c r="C185" s="120">
        <v>1</v>
      </c>
      <c r="D185" s="120">
        <v>14</v>
      </c>
      <c r="E185" s="129"/>
      <c r="I185" s="121" t="s">
        <v>1397</v>
      </c>
      <c r="K185" s="120" t="str">
        <f t="shared" si="7"/>
        <v>21114</v>
      </c>
      <c r="L185" s="119" t="str">
        <f t="shared" si="9"/>
        <v>Cinta adhesiva (Diurex)</v>
      </c>
      <c r="M185" s="120" t="str">
        <f>IF(MOD(INT(K185),10) = 0, VLOOKUP(K185,'COG CONAC'!$A$2:$B$427,1,FALSE),"DESAGREGADA")</f>
        <v>DESAGREGADA</v>
      </c>
      <c r="N185" s="119" t="str">
        <f>IF(MOD(INT(K185),10) = 0, VLOOKUP(K185,'COG CONAC'!$A$2:$B$427,2,FALSE),"DESAGREGADA")</f>
        <v>DESAGREGADA</v>
      </c>
      <c r="O185" s="120" t="str">
        <f t="shared" si="8"/>
        <v>211</v>
      </c>
      <c r="P185" s="119" t="str">
        <f>IF(MOD(O185,10)&gt;0,IF(INT(TEXT(D185,"00"))=0,IF(COUNTIF($O$2:O582,O185)&gt;1,"No Utilizar","Utilizar"),"Utilizar"),"No Utilizar")</f>
        <v>Utilizar</v>
      </c>
      <c r="Q185" s="119">
        <f>COUNTIF('Presupuesto 2015'!$AF$10:AF879,K185)</f>
        <v>0</v>
      </c>
      <c r="R185" s="119" t="s">
        <v>1329</v>
      </c>
    </row>
    <row r="186" spans="1:18" x14ac:dyDescent="0.2">
      <c r="A186" s="120">
        <v>2</v>
      </c>
      <c r="B186" s="120">
        <v>1</v>
      </c>
      <c r="C186" s="120">
        <v>1</v>
      </c>
      <c r="D186" s="120">
        <v>15</v>
      </c>
      <c r="I186" s="121" t="s">
        <v>1398</v>
      </c>
      <c r="K186" s="120" t="str">
        <f t="shared" ref="K186:K249" si="10">CONCATENATE(A186,TEXT(B186,"0"),TEXT(C186,"0"),TEXT(D186,"00"))</f>
        <v>21115</v>
      </c>
      <c r="L186" s="119" t="str">
        <f t="shared" si="9"/>
        <v>Cinta Adhesiva (Canela)</v>
      </c>
      <c r="M186" s="120" t="str">
        <f>IF(MOD(INT(K186),10) = 0, VLOOKUP(K186,'COG CONAC'!$A$2:$B$427,1,FALSE),"DESAGREGADA")</f>
        <v>DESAGREGADA</v>
      </c>
      <c r="N186" s="119" t="str">
        <f>IF(MOD(INT(K186),10) = 0, VLOOKUP(K186,'COG CONAC'!$A$2:$B$427,2,FALSE),"DESAGREGADA")</f>
        <v>DESAGREGADA</v>
      </c>
      <c r="O186" s="120" t="str">
        <f t="shared" ref="O186:O249" si="11">CONCATENATE(A186,TEXT(B186,"0"),TEXT(C186,"0"))</f>
        <v>211</v>
      </c>
      <c r="P186" s="119" t="str">
        <f>IF(MOD(O186,10)&gt;0,IF(INT(TEXT(D186,"00"))=0,IF(COUNTIF($O$2:O583,O186)&gt;1,"No Utilizar","Utilizar"),"Utilizar"),"No Utilizar")</f>
        <v>Utilizar</v>
      </c>
      <c r="Q186" s="119">
        <f>COUNTIF('Presupuesto 2015'!$AF$10:AF880,K186)</f>
        <v>0</v>
      </c>
      <c r="R186" s="119" t="s">
        <v>1329</v>
      </c>
    </row>
    <row r="187" spans="1:18" x14ac:dyDescent="0.2">
      <c r="A187" s="120">
        <v>2</v>
      </c>
      <c r="B187" s="120">
        <v>1</v>
      </c>
      <c r="C187" s="120">
        <v>1</v>
      </c>
      <c r="D187" s="120">
        <v>16</v>
      </c>
      <c r="I187" s="121" t="s">
        <v>1399</v>
      </c>
      <c r="K187" s="120" t="str">
        <f t="shared" si="10"/>
        <v>21116</v>
      </c>
      <c r="L187" s="119" t="str">
        <f t="shared" si="9"/>
        <v>Cinta Adhesiva (Maskingtape)</v>
      </c>
      <c r="M187" s="120" t="str">
        <f>IF(MOD(INT(K187),10) = 0, VLOOKUP(K187,'COG CONAC'!$A$2:$B$427,1,FALSE),"DESAGREGADA")</f>
        <v>DESAGREGADA</v>
      </c>
      <c r="N187" s="119" t="str">
        <f>IF(MOD(INT(K187),10) = 0, VLOOKUP(K187,'COG CONAC'!$A$2:$B$427,2,FALSE),"DESAGREGADA")</f>
        <v>DESAGREGADA</v>
      </c>
      <c r="O187" s="120" t="str">
        <f t="shared" si="11"/>
        <v>211</v>
      </c>
      <c r="P187" s="119" t="str">
        <f>IF(MOD(O187,10)&gt;0,IF(INT(TEXT(D187,"00"))=0,IF(COUNTIF($O$2:O584,O187)&gt;1,"No Utilizar","Utilizar"),"Utilizar"),"No Utilizar")</f>
        <v>Utilizar</v>
      </c>
      <c r="Q187" s="119">
        <f>COUNTIF('Presupuesto 2015'!$AF$10:AF881,K187)</f>
        <v>0</v>
      </c>
      <c r="R187" s="119" t="s">
        <v>1329</v>
      </c>
    </row>
    <row r="188" spans="1:18" x14ac:dyDescent="0.2">
      <c r="A188" s="120">
        <v>2</v>
      </c>
      <c r="B188" s="120">
        <v>1</v>
      </c>
      <c r="C188" s="120">
        <v>1</v>
      </c>
      <c r="D188" s="120">
        <v>17</v>
      </c>
      <c r="I188" s="121" t="s">
        <v>1400</v>
      </c>
      <c r="K188" s="120" t="str">
        <f t="shared" si="10"/>
        <v>21117</v>
      </c>
      <c r="L188" s="119" t="str">
        <f t="shared" si="9"/>
        <v>Cinta para Maquina de Oficina</v>
      </c>
      <c r="M188" s="120" t="str">
        <f>IF(MOD(INT(K188),10) = 0, VLOOKUP(K188,'COG CONAC'!$A$2:$B$427,1,FALSE),"DESAGREGADA")</f>
        <v>DESAGREGADA</v>
      </c>
      <c r="N188" s="119" t="str">
        <f>IF(MOD(INT(K188),10) = 0, VLOOKUP(K188,'COG CONAC'!$A$2:$B$427,2,FALSE),"DESAGREGADA")</f>
        <v>DESAGREGADA</v>
      </c>
      <c r="O188" s="120" t="str">
        <f t="shared" si="11"/>
        <v>211</v>
      </c>
      <c r="P188" s="119" t="str">
        <f>IF(MOD(O188,10)&gt;0,IF(INT(TEXT(D188,"00"))=0,IF(COUNTIF($O$2:O585,O188)&gt;1,"No Utilizar","Utilizar"),"Utilizar"),"No Utilizar")</f>
        <v>Utilizar</v>
      </c>
      <c r="Q188" s="119">
        <f>COUNTIF('Presupuesto 2015'!$AF$10:AF882,K188)</f>
        <v>0</v>
      </c>
      <c r="R188" s="119" t="s">
        <v>1329</v>
      </c>
    </row>
    <row r="189" spans="1:18" x14ac:dyDescent="0.2">
      <c r="A189" s="120">
        <v>2</v>
      </c>
      <c r="B189" s="120">
        <v>1</v>
      </c>
      <c r="C189" s="120">
        <v>1</v>
      </c>
      <c r="D189" s="120">
        <v>18</v>
      </c>
      <c r="E189" s="129"/>
      <c r="I189" s="121" t="s">
        <v>1401</v>
      </c>
      <c r="K189" s="120" t="str">
        <f t="shared" si="10"/>
        <v>21118</v>
      </c>
      <c r="L189" s="119" t="str">
        <f t="shared" si="9"/>
        <v>Clips</v>
      </c>
      <c r="M189" s="120" t="str">
        <f>IF(MOD(INT(K189),10) = 0, VLOOKUP(K189,'COG CONAC'!$A$2:$B$427,1,FALSE),"DESAGREGADA")</f>
        <v>DESAGREGADA</v>
      </c>
      <c r="N189" s="119" t="str">
        <f>IF(MOD(INT(K189),10) = 0, VLOOKUP(K189,'COG CONAC'!$A$2:$B$427,2,FALSE),"DESAGREGADA")</f>
        <v>DESAGREGADA</v>
      </c>
      <c r="O189" s="120" t="str">
        <f t="shared" si="11"/>
        <v>211</v>
      </c>
      <c r="P189" s="119" t="str">
        <f>IF(MOD(O189,10)&gt;0,IF(INT(TEXT(D189,"00"))=0,IF(COUNTIF($O$2:O586,O189)&gt;1,"No Utilizar","Utilizar"),"Utilizar"),"No Utilizar")</f>
        <v>Utilizar</v>
      </c>
      <c r="Q189" s="119">
        <f>COUNTIF('Presupuesto 2015'!$AF$10:AF883,K189)</f>
        <v>0</v>
      </c>
      <c r="R189" s="119" t="s">
        <v>1329</v>
      </c>
    </row>
    <row r="190" spans="1:18" x14ac:dyDescent="0.2">
      <c r="A190" s="120">
        <v>2</v>
      </c>
      <c r="B190" s="120">
        <v>1</v>
      </c>
      <c r="C190" s="120">
        <v>1</v>
      </c>
      <c r="D190" s="120">
        <v>19</v>
      </c>
      <c r="I190" s="121" t="s">
        <v>1402</v>
      </c>
      <c r="K190" s="120" t="str">
        <f t="shared" si="10"/>
        <v>21119</v>
      </c>
      <c r="L190" s="119" t="str">
        <f t="shared" si="9"/>
        <v>Clips tipo Mariposa</v>
      </c>
      <c r="M190" s="120" t="str">
        <f>IF(MOD(INT(K190),10) = 0, VLOOKUP(K190,'COG CONAC'!$A$2:$B$427,1,FALSE),"DESAGREGADA")</f>
        <v>DESAGREGADA</v>
      </c>
      <c r="N190" s="119" t="str">
        <f>IF(MOD(INT(K190),10) = 0, VLOOKUP(K190,'COG CONAC'!$A$2:$B$427,2,FALSE),"DESAGREGADA")</f>
        <v>DESAGREGADA</v>
      </c>
      <c r="O190" s="120" t="str">
        <f t="shared" si="11"/>
        <v>211</v>
      </c>
      <c r="P190" s="119" t="str">
        <f>IF(MOD(O190,10)&gt;0,IF(INT(TEXT(D190,"00"))=0,IF(COUNTIF($O$2:O587,O190)&gt;1,"No Utilizar","Utilizar"),"Utilizar"),"No Utilizar")</f>
        <v>Utilizar</v>
      </c>
      <c r="Q190" s="119">
        <f>COUNTIF('Presupuesto 2015'!$AF$10:AF884,K190)</f>
        <v>0</v>
      </c>
      <c r="R190" s="119" t="s">
        <v>1329</v>
      </c>
    </row>
    <row r="191" spans="1:18" x14ac:dyDescent="0.2">
      <c r="A191" s="120">
        <v>2</v>
      </c>
      <c r="B191" s="120">
        <v>1</v>
      </c>
      <c r="C191" s="120">
        <v>1</v>
      </c>
      <c r="D191" s="120">
        <v>20</v>
      </c>
      <c r="I191" s="121" t="s">
        <v>1820</v>
      </c>
      <c r="K191" s="120" t="str">
        <f t="shared" si="10"/>
        <v>21120</v>
      </c>
      <c r="L191" s="119" t="str">
        <f t="shared" si="9"/>
        <v>Cojín Sello</v>
      </c>
      <c r="M191" s="120" t="str">
        <f>IF(MOD(INT(K191),21) = 0, VLOOKUP(K191,'COG CONAC'!$A$2:$B$427,1,FALSE),"DESAGREGADA")</f>
        <v>DESAGREGADA</v>
      </c>
      <c r="N191" s="119" t="str">
        <f>IF(MOD(INT(K191),21) = 0, VLOOKUP(K191,'COG CONAC'!$A$2:$B$427,2,FALSE),"DESAGREGADA")</f>
        <v>DESAGREGADA</v>
      </c>
      <c r="O191" s="120" t="str">
        <f t="shared" si="11"/>
        <v>211</v>
      </c>
      <c r="P191" s="119" t="str">
        <f>IF(MOD(O191,10)&gt;0,IF(INT(TEXT(D191,"00"))=0,IF(COUNTIF($O$2:O588,O191)&gt;1,"No Utilizar","Utilizar"),"Utilizar"),"No Utilizar")</f>
        <v>Utilizar</v>
      </c>
      <c r="Q191" s="119">
        <f>COUNTIF('Presupuesto 2015'!$AF$10:AF885,K191)</f>
        <v>0</v>
      </c>
      <c r="R191" s="119" t="s">
        <v>1329</v>
      </c>
    </row>
    <row r="192" spans="1:18" x14ac:dyDescent="0.2">
      <c r="A192" s="120">
        <v>2</v>
      </c>
      <c r="B192" s="120">
        <v>1</v>
      </c>
      <c r="C192" s="120">
        <v>1</v>
      </c>
      <c r="D192" s="120">
        <v>21</v>
      </c>
      <c r="I192" s="121" t="s">
        <v>1821</v>
      </c>
      <c r="K192" s="120" t="str">
        <f t="shared" si="10"/>
        <v>21121</v>
      </c>
      <c r="L192" s="119" t="str">
        <f t="shared" si="9"/>
        <v>Corrector Esténcil</v>
      </c>
      <c r="M192" s="120" t="str">
        <f>IF(MOD(INT(K192),10) = 0, VLOOKUP(K192,'COG CONAC'!$A$2:$B$427,1,FALSE),"DESAGREGADA")</f>
        <v>DESAGREGADA</v>
      </c>
      <c r="N192" s="119" t="str">
        <f>IF(MOD(INT(K192),10) = 0, VLOOKUP(K192,'COG CONAC'!$A$2:$B$427,2,FALSE),"DESAGREGADA")</f>
        <v>DESAGREGADA</v>
      </c>
      <c r="O192" s="120" t="str">
        <f t="shared" si="11"/>
        <v>211</v>
      </c>
      <c r="P192" s="119" t="str">
        <f>IF(MOD(O192,10)&gt;0,IF(INT(TEXT(D192,"00"))=0,IF(COUNTIF($O$2:O589,O192)&gt;1,"No Utilizar","Utilizar"),"Utilizar"),"No Utilizar")</f>
        <v>Utilizar</v>
      </c>
      <c r="Q192" s="119">
        <f>COUNTIF('Presupuesto 2015'!$AF$10:AF886,K192)</f>
        <v>0</v>
      </c>
      <c r="R192" s="119" t="s">
        <v>1329</v>
      </c>
    </row>
    <row r="193" spans="1:18" x14ac:dyDescent="0.2">
      <c r="A193" s="120">
        <v>2</v>
      </c>
      <c r="B193" s="120">
        <v>1</v>
      </c>
      <c r="C193" s="120">
        <v>1</v>
      </c>
      <c r="D193" s="120">
        <v>22</v>
      </c>
      <c r="I193" s="121" t="s">
        <v>1403</v>
      </c>
      <c r="K193" s="120" t="str">
        <f t="shared" si="10"/>
        <v>21122</v>
      </c>
      <c r="L193" s="119" t="str">
        <f t="shared" si="9"/>
        <v>Corrector Liquido</v>
      </c>
      <c r="M193" s="120" t="str">
        <f>IF(MOD(INT(K193),10) = 0, VLOOKUP(K193,'COG CONAC'!$A$2:$B$427,1,FALSE),"DESAGREGADA")</f>
        <v>DESAGREGADA</v>
      </c>
      <c r="N193" s="119" t="str">
        <f>IF(MOD(INT(K193),10) = 0, VLOOKUP(K193,'COG CONAC'!$A$2:$B$427,2,FALSE),"DESAGREGADA")</f>
        <v>DESAGREGADA</v>
      </c>
      <c r="O193" s="120" t="str">
        <f t="shared" si="11"/>
        <v>211</v>
      </c>
      <c r="P193" s="119" t="str">
        <f>IF(MOD(O193,10)&gt;0,IF(INT(TEXT(D193,"00"))=0,IF(COUNTIF($O$2:O590,O193)&gt;1,"No Utilizar","Utilizar"),"Utilizar"),"No Utilizar")</f>
        <v>Utilizar</v>
      </c>
      <c r="Q193" s="119">
        <f>COUNTIF('Presupuesto 2015'!$AF$10:AF887,K193)</f>
        <v>0</v>
      </c>
      <c r="R193" s="119" t="s">
        <v>1329</v>
      </c>
    </row>
    <row r="194" spans="1:18" x14ac:dyDescent="0.2">
      <c r="A194" s="120">
        <v>2</v>
      </c>
      <c r="B194" s="120">
        <v>1</v>
      </c>
      <c r="C194" s="120">
        <v>1</v>
      </c>
      <c r="D194" s="120">
        <v>23</v>
      </c>
      <c r="I194" s="121" t="s">
        <v>1404</v>
      </c>
      <c r="K194" s="120" t="str">
        <f t="shared" si="10"/>
        <v>21123</v>
      </c>
      <c r="L194" s="119" t="str">
        <f t="shared" si="9"/>
        <v>Cuaderno</v>
      </c>
      <c r="M194" s="120" t="str">
        <f>IF(MOD(INT(K194),10) = 0, VLOOKUP(K194,'COG CONAC'!$A$2:$B$427,1,FALSE),"DESAGREGADA")</f>
        <v>DESAGREGADA</v>
      </c>
      <c r="N194" s="119" t="str">
        <f>IF(MOD(INT(K194),10) = 0, VLOOKUP(K194,'COG CONAC'!$A$2:$B$427,2,FALSE),"DESAGREGADA")</f>
        <v>DESAGREGADA</v>
      </c>
      <c r="O194" s="120" t="str">
        <f t="shared" si="11"/>
        <v>211</v>
      </c>
      <c r="P194" s="119" t="str">
        <f>IF(MOD(O194,10)&gt;0,IF(INT(TEXT(D194,"00"))=0,IF(COUNTIF($O$2:O591,O194)&gt;1,"No Utilizar","Utilizar"),"Utilizar"),"No Utilizar")</f>
        <v>Utilizar</v>
      </c>
      <c r="Q194" s="119">
        <f>COUNTIF('Presupuesto 2015'!$AF$10:AF888,K194)</f>
        <v>0</v>
      </c>
      <c r="R194" s="119" t="s">
        <v>1329</v>
      </c>
    </row>
    <row r="195" spans="1:18" x14ac:dyDescent="0.2">
      <c r="A195" s="120">
        <v>2</v>
      </c>
      <c r="B195" s="120">
        <v>1</v>
      </c>
      <c r="C195" s="120">
        <v>1</v>
      </c>
      <c r="D195" s="120">
        <v>24</v>
      </c>
      <c r="I195" s="121" t="s">
        <v>1405</v>
      </c>
      <c r="K195" s="120" t="str">
        <f t="shared" si="10"/>
        <v>21124</v>
      </c>
      <c r="L195" s="119" t="str">
        <f t="shared" si="9"/>
        <v>Cubierta para engargolar (Pasta)</v>
      </c>
      <c r="M195" s="120" t="str">
        <f>IF(MOD(INT(K195),10) = 0, VLOOKUP(K195,'COG CONAC'!$A$2:$B$427,1,FALSE),"DESAGREGADA")</f>
        <v>DESAGREGADA</v>
      </c>
      <c r="N195" s="119" t="str">
        <f>IF(MOD(INT(K195),10) = 0, VLOOKUP(K195,'COG CONAC'!$A$2:$B$427,2,FALSE),"DESAGREGADA")</f>
        <v>DESAGREGADA</v>
      </c>
      <c r="O195" s="120" t="str">
        <f t="shared" si="11"/>
        <v>211</v>
      </c>
      <c r="P195" s="119" t="str">
        <f>IF(MOD(O195,10)&gt;0,IF(INT(TEXT(D195,"00"))=0,IF(COUNTIF($O$2:O592,O195)&gt;1,"No Utilizar","Utilizar"),"Utilizar"),"No Utilizar")</f>
        <v>Utilizar</v>
      </c>
      <c r="Q195" s="119">
        <f>COUNTIF('Presupuesto 2015'!$AF$10:AF889,K195)</f>
        <v>0</v>
      </c>
      <c r="R195" s="119" t="s">
        <v>1329</v>
      </c>
    </row>
    <row r="196" spans="1:18" x14ac:dyDescent="0.2">
      <c r="A196" s="120">
        <v>2</v>
      </c>
      <c r="B196" s="120">
        <v>1</v>
      </c>
      <c r="C196" s="120">
        <v>1</v>
      </c>
      <c r="D196" s="120">
        <v>25</v>
      </c>
      <c r="I196" s="121" t="s">
        <v>1822</v>
      </c>
      <c r="K196" s="120" t="str">
        <f t="shared" si="10"/>
        <v>21125</v>
      </c>
      <c r="L196" s="119" t="str">
        <f t="shared" si="9"/>
        <v>Cúter</v>
      </c>
      <c r="M196" s="120" t="str">
        <f>IF(MOD(INT(K196),10) = 0, VLOOKUP(K196,'COG CONAC'!$A$2:$B$427,1,FALSE),"DESAGREGADA")</f>
        <v>DESAGREGADA</v>
      </c>
      <c r="N196" s="119" t="str">
        <f>IF(MOD(INT(K196),10) = 0, VLOOKUP(K196,'COG CONAC'!$A$2:$B$427,2,FALSE),"DESAGREGADA")</f>
        <v>DESAGREGADA</v>
      </c>
      <c r="O196" s="120" t="str">
        <f t="shared" si="11"/>
        <v>211</v>
      </c>
      <c r="P196" s="119" t="str">
        <f>IF(MOD(O196,10)&gt;0,IF(INT(TEXT(D196,"00"))=0,IF(COUNTIF($O$2:O593,O196)&gt;1,"No Utilizar","Utilizar"),"Utilizar"),"No Utilizar")</f>
        <v>Utilizar</v>
      </c>
      <c r="Q196" s="119">
        <f>COUNTIF('Presupuesto 2015'!$AF$10:AF890,K196)</f>
        <v>0</v>
      </c>
      <c r="R196" s="119" t="s">
        <v>1329</v>
      </c>
    </row>
    <row r="197" spans="1:18" x14ac:dyDescent="0.2">
      <c r="A197" s="120">
        <v>2</v>
      </c>
      <c r="B197" s="120">
        <v>1</v>
      </c>
      <c r="C197" s="120">
        <v>1</v>
      </c>
      <c r="D197" s="120">
        <v>26</v>
      </c>
      <c r="I197" s="121" t="s">
        <v>1406</v>
      </c>
      <c r="K197" s="120" t="str">
        <f t="shared" si="10"/>
        <v>21126</v>
      </c>
      <c r="L197" s="119" t="str">
        <f t="shared" si="9"/>
        <v>Engrapadora</v>
      </c>
      <c r="M197" s="120" t="str">
        <f>IF(MOD(INT(K197),10) = 0, VLOOKUP(K197,'COG CONAC'!$A$2:$B$427,1,FALSE),"DESAGREGADA")</f>
        <v>DESAGREGADA</v>
      </c>
      <c r="N197" s="119" t="str">
        <f>IF(MOD(INT(K197),10) = 0, VLOOKUP(K197,'COG CONAC'!$A$2:$B$427,2,FALSE),"DESAGREGADA")</f>
        <v>DESAGREGADA</v>
      </c>
      <c r="O197" s="120" t="str">
        <f t="shared" si="11"/>
        <v>211</v>
      </c>
      <c r="P197" s="119" t="str">
        <f>IF(MOD(O197,10)&gt;0,IF(INT(TEXT(D197,"00"))=0,IF(COUNTIF($O$2:O594,O197)&gt;1,"No Utilizar","Utilizar"),"Utilizar"),"No Utilizar")</f>
        <v>Utilizar</v>
      </c>
      <c r="Q197" s="119">
        <f>COUNTIF('Presupuesto 2015'!$AF$10:AF891,K197)</f>
        <v>0</v>
      </c>
      <c r="R197" s="119" t="s">
        <v>1329</v>
      </c>
    </row>
    <row r="198" spans="1:18" x14ac:dyDescent="0.2">
      <c r="A198" s="120">
        <v>2</v>
      </c>
      <c r="B198" s="120">
        <v>1</v>
      </c>
      <c r="C198" s="120">
        <v>1</v>
      </c>
      <c r="D198" s="120">
        <v>27</v>
      </c>
      <c r="I198" s="121" t="s">
        <v>1407</v>
      </c>
      <c r="K198" s="120" t="str">
        <f t="shared" si="10"/>
        <v>21127</v>
      </c>
      <c r="L198" s="119" t="str">
        <f t="shared" si="9"/>
        <v>Folders</v>
      </c>
      <c r="M198" s="120" t="str">
        <f>IF(MOD(INT(K198),10) = 0, VLOOKUP(K198,'COG CONAC'!$A$2:$B$427,1,FALSE),"DESAGREGADA")</f>
        <v>DESAGREGADA</v>
      </c>
      <c r="N198" s="119" t="str">
        <f>IF(MOD(INT(K198),10) = 0, VLOOKUP(K198,'COG CONAC'!$A$2:$B$427,2,FALSE),"DESAGREGADA")</f>
        <v>DESAGREGADA</v>
      </c>
      <c r="O198" s="120" t="str">
        <f t="shared" si="11"/>
        <v>211</v>
      </c>
      <c r="P198" s="119" t="str">
        <f>IF(MOD(O198,10)&gt;0,IF(INT(TEXT(D198,"00"))=0,IF(COUNTIF($O$2:O595,O198)&gt;1,"No Utilizar","Utilizar"),"Utilizar"),"No Utilizar")</f>
        <v>Utilizar</v>
      </c>
      <c r="Q198" s="119">
        <f>COUNTIF('Presupuesto 2015'!$AF$10:AF892,K198)</f>
        <v>0</v>
      </c>
      <c r="R198" s="119" t="s">
        <v>1329</v>
      </c>
    </row>
    <row r="199" spans="1:18" x14ac:dyDescent="0.2">
      <c r="A199" s="120">
        <v>2</v>
      </c>
      <c r="B199" s="120">
        <v>1</v>
      </c>
      <c r="C199" s="120">
        <v>1</v>
      </c>
      <c r="D199" s="120">
        <v>28</v>
      </c>
      <c r="I199" s="121" t="s">
        <v>1408</v>
      </c>
      <c r="K199" s="120" t="str">
        <f t="shared" si="10"/>
        <v>21128</v>
      </c>
      <c r="L199" s="119" t="str">
        <f t="shared" si="9"/>
        <v>Grapas</v>
      </c>
      <c r="M199" s="120" t="str">
        <f>IF(MOD(INT(K199),10) = 0, VLOOKUP(K199,'COG CONAC'!$A$2:$B$427,1,FALSE),"DESAGREGADA")</f>
        <v>DESAGREGADA</v>
      </c>
      <c r="N199" s="119" t="str">
        <f>IF(MOD(INT(K199),10) = 0, VLOOKUP(K199,'COG CONAC'!$A$2:$B$427,2,FALSE),"DESAGREGADA")</f>
        <v>DESAGREGADA</v>
      </c>
      <c r="O199" s="120" t="str">
        <f t="shared" si="11"/>
        <v>211</v>
      </c>
      <c r="P199" s="119" t="str">
        <f>IF(MOD(O199,10)&gt;0,IF(INT(TEXT(D199,"00"))=0,IF(COUNTIF($O$2:O596,O199)&gt;1,"No Utilizar","Utilizar"),"Utilizar"),"No Utilizar")</f>
        <v>Utilizar</v>
      </c>
      <c r="Q199" s="119">
        <f>COUNTIF('Presupuesto 2015'!$AF$10:AF893,K199)</f>
        <v>0</v>
      </c>
      <c r="R199" s="119" t="s">
        <v>1329</v>
      </c>
    </row>
    <row r="200" spans="1:18" x14ac:dyDescent="0.2">
      <c r="A200" s="120">
        <v>2</v>
      </c>
      <c r="B200" s="120">
        <v>1</v>
      </c>
      <c r="C200" s="120">
        <v>1</v>
      </c>
      <c r="D200" s="120">
        <v>29</v>
      </c>
      <c r="I200" s="121" t="s">
        <v>1823</v>
      </c>
      <c r="K200" s="120" t="str">
        <f t="shared" si="10"/>
        <v>21129</v>
      </c>
      <c r="L200" s="119" t="str">
        <f t="shared" si="9"/>
        <v>Lápices</v>
      </c>
      <c r="M200" s="120" t="str">
        <f>IF(MOD(INT(K200),10) = 0, VLOOKUP(K200,'COG CONAC'!$A$2:$B$427,1,FALSE),"DESAGREGADA")</f>
        <v>DESAGREGADA</v>
      </c>
      <c r="N200" s="119" t="str">
        <f>IF(MOD(INT(K200),10) = 0, VLOOKUP(K200,'COG CONAC'!$A$2:$B$427,2,FALSE),"DESAGREGADA")</f>
        <v>DESAGREGADA</v>
      </c>
      <c r="O200" s="120" t="str">
        <f t="shared" si="11"/>
        <v>211</v>
      </c>
      <c r="P200" s="119" t="str">
        <f>IF(MOD(O200,10)&gt;0,IF(INT(TEXT(D200,"00"))=0,IF(COUNTIF($O$2:O597,O200)&gt;1,"No Utilizar","Utilizar"),"Utilizar"),"No Utilizar")</f>
        <v>Utilizar</v>
      </c>
      <c r="Q200" s="119">
        <f>COUNTIF('Presupuesto 2015'!$AF$10:AF894,K200)</f>
        <v>0</v>
      </c>
      <c r="R200" s="119" t="s">
        <v>1329</v>
      </c>
    </row>
    <row r="201" spans="1:18" x14ac:dyDescent="0.2">
      <c r="A201" s="120">
        <v>2</v>
      </c>
      <c r="B201" s="120">
        <v>1</v>
      </c>
      <c r="C201" s="120">
        <v>1</v>
      </c>
      <c r="D201" s="120">
        <v>30</v>
      </c>
      <c r="I201" s="121" t="s">
        <v>1409</v>
      </c>
      <c r="K201" s="120" t="str">
        <f t="shared" si="10"/>
        <v>21130</v>
      </c>
      <c r="L201" s="119" t="str">
        <f t="shared" si="9"/>
        <v>Ligas</v>
      </c>
      <c r="M201" s="120" t="str">
        <f>IF(MOD(INT(K201),30) = 0, VLOOKUP(K201,'COG CONAC'!$A$2:$B$427,1,FALSE),"DESAGREGADA")</f>
        <v>DESAGREGADA</v>
      </c>
      <c r="N201" s="119" t="str">
        <f>IF(MOD(INT(K201),30) = 0, VLOOKUP(K201,'COG CONAC'!$A$2:$B$427,2,FALSE),"DESAGREGADA")</f>
        <v>DESAGREGADA</v>
      </c>
      <c r="O201" s="120" t="str">
        <f t="shared" si="11"/>
        <v>211</v>
      </c>
      <c r="P201" s="119" t="str">
        <f>IF(MOD(O201,10)&gt;0,IF(INT(TEXT(D201,"00"))=0,IF(COUNTIF($O$2:O598,O201)&gt;1,"No Utilizar","Utilizar"),"Utilizar"),"No Utilizar")</f>
        <v>Utilizar</v>
      </c>
      <c r="Q201" s="119">
        <f>COUNTIF('Presupuesto 2015'!$AF$10:AF895,K201)</f>
        <v>0</v>
      </c>
      <c r="R201" s="119" t="s">
        <v>1329</v>
      </c>
    </row>
    <row r="202" spans="1:18" x14ac:dyDescent="0.2">
      <c r="A202" s="120">
        <v>2</v>
      </c>
      <c r="B202" s="120">
        <v>1</v>
      </c>
      <c r="C202" s="120">
        <v>1</v>
      </c>
      <c r="D202" s="120">
        <v>31</v>
      </c>
      <c r="I202" s="121" t="s">
        <v>1410</v>
      </c>
      <c r="K202" s="120" t="str">
        <f t="shared" si="10"/>
        <v>21131</v>
      </c>
      <c r="L202" s="119" t="str">
        <f t="shared" si="9"/>
        <v>Papel Bond</v>
      </c>
      <c r="M202" s="120" t="str">
        <f>IF(MOD(INT(K202),10) = 0, VLOOKUP(K202,'COG CONAC'!$A$2:$B$427,1,FALSE),"DESAGREGADA")</f>
        <v>DESAGREGADA</v>
      </c>
      <c r="N202" s="119" t="str">
        <f>IF(MOD(INT(K202),10) = 0, VLOOKUP(K202,'COG CONAC'!$A$2:$B$427,2,FALSE),"DESAGREGADA")</f>
        <v>DESAGREGADA</v>
      </c>
      <c r="O202" s="120" t="str">
        <f t="shared" si="11"/>
        <v>211</v>
      </c>
      <c r="P202" s="119" t="str">
        <f>IF(MOD(O202,10)&gt;0,IF(INT(TEXT(D202,"00"))=0,IF(COUNTIF($O$2:O599,O202)&gt;1,"No Utilizar","Utilizar"),"Utilizar"),"No Utilizar")</f>
        <v>Utilizar</v>
      </c>
      <c r="Q202" s="119">
        <f>COUNTIF('Presupuesto 2015'!$AF$10:AF896,K202)</f>
        <v>0</v>
      </c>
      <c r="R202" s="119" t="s">
        <v>1329</v>
      </c>
    </row>
    <row r="203" spans="1:18" x14ac:dyDescent="0.2">
      <c r="A203" s="120">
        <v>2</v>
      </c>
      <c r="B203" s="120">
        <v>1</v>
      </c>
      <c r="C203" s="120">
        <v>1</v>
      </c>
      <c r="D203" s="120">
        <v>32</v>
      </c>
      <c r="I203" s="121" t="s">
        <v>1824</v>
      </c>
      <c r="K203" s="120" t="str">
        <f t="shared" si="10"/>
        <v>21132</v>
      </c>
      <c r="L203" s="119" t="str">
        <f t="shared" si="9"/>
        <v>Papel carbón</v>
      </c>
      <c r="M203" s="120" t="str">
        <f>IF(MOD(INT(K203),10) = 0, VLOOKUP(K203,'COG CONAC'!$A$2:$B$427,1,FALSE),"DESAGREGADA")</f>
        <v>DESAGREGADA</v>
      </c>
      <c r="N203" s="119" t="str">
        <f>IF(MOD(INT(K203),10) = 0, VLOOKUP(K203,'COG CONAC'!$A$2:$B$427,2,FALSE),"DESAGREGADA")</f>
        <v>DESAGREGADA</v>
      </c>
      <c r="O203" s="120" t="str">
        <f t="shared" si="11"/>
        <v>211</v>
      </c>
      <c r="P203" s="119" t="str">
        <f>IF(MOD(O203,10)&gt;0,IF(INT(TEXT(D203,"00"))=0,IF(COUNTIF($O$2:O600,O203)&gt;1,"No Utilizar","Utilizar"),"Utilizar"),"No Utilizar")</f>
        <v>Utilizar</v>
      </c>
      <c r="Q203" s="119">
        <f>COUNTIF('Presupuesto 2015'!$AF$10:AF897,K203)</f>
        <v>0</v>
      </c>
      <c r="R203" s="119" t="s">
        <v>1329</v>
      </c>
    </row>
    <row r="204" spans="1:18" x14ac:dyDescent="0.2">
      <c r="A204" s="120">
        <v>2</v>
      </c>
      <c r="B204" s="120">
        <v>1</v>
      </c>
      <c r="C204" s="120">
        <v>1</v>
      </c>
      <c r="D204" s="120">
        <v>33</v>
      </c>
      <c r="E204" s="129"/>
      <c r="I204" s="121" t="s">
        <v>1411</v>
      </c>
      <c r="K204" s="120" t="str">
        <f t="shared" si="10"/>
        <v>21133</v>
      </c>
      <c r="L204" s="119" t="str">
        <f t="shared" si="9"/>
        <v>Papel para Fotocopiadora (Hojas Blancas)</v>
      </c>
      <c r="M204" s="120" t="str">
        <f>IF(MOD(INT(K204),10) = 0, VLOOKUP(K204,'COG CONAC'!$A$2:$B$427,1,FALSE),"DESAGREGADA")</f>
        <v>DESAGREGADA</v>
      </c>
      <c r="N204" s="119" t="str">
        <f>IF(MOD(INT(K204),10) = 0, VLOOKUP(K204,'COG CONAC'!$A$2:$B$427,2,FALSE),"DESAGREGADA")</f>
        <v>DESAGREGADA</v>
      </c>
      <c r="O204" s="120" t="str">
        <f t="shared" si="11"/>
        <v>211</v>
      </c>
      <c r="P204" s="119" t="str">
        <f>IF(MOD(O204,10)&gt;0,IF(INT(TEXT(D204,"00"))=0,IF(COUNTIF($O$2:O601,O204)&gt;1,"No Utilizar","Utilizar"),"Utilizar"),"No Utilizar")</f>
        <v>Utilizar</v>
      </c>
      <c r="Q204" s="119">
        <f>COUNTIF('Presupuesto 2015'!$AF$10:AF898,K204)</f>
        <v>0</v>
      </c>
      <c r="R204" s="119" t="s">
        <v>1329</v>
      </c>
    </row>
    <row r="205" spans="1:18" x14ac:dyDescent="0.2">
      <c r="A205" s="120">
        <v>2</v>
      </c>
      <c r="B205" s="120">
        <v>1</v>
      </c>
      <c r="C205" s="120">
        <v>1</v>
      </c>
      <c r="D205" s="120">
        <v>34</v>
      </c>
      <c r="E205" s="129"/>
      <c r="I205" s="121" t="s">
        <v>1412</v>
      </c>
      <c r="K205" s="120" t="str">
        <f t="shared" si="10"/>
        <v>21134</v>
      </c>
      <c r="L205" s="119" t="str">
        <f t="shared" si="9"/>
        <v>Pegamento en Tubo</v>
      </c>
      <c r="M205" s="120" t="str">
        <f>IF(MOD(INT(K205),10) = 0, VLOOKUP(K205,'COG CONAC'!$A$2:$B$427,1,FALSE),"DESAGREGADA")</f>
        <v>DESAGREGADA</v>
      </c>
      <c r="N205" s="119" t="str">
        <f>IF(MOD(INT(K205),10) = 0, VLOOKUP(K205,'COG CONAC'!$A$2:$B$427,2,FALSE),"DESAGREGADA")</f>
        <v>DESAGREGADA</v>
      </c>
      <c r="O205" s="120" t="str">
        <f t="shared" si="11"/>
        <v>211</v>
      </c>
      <c r="P205" s="119" t="str">
        <f>IF(MOD(O205,10)&gt;0,IF(INT(TEXT(D205,"00"))=0,IF(COUNTIF($O$2:O603,O205)&gt;1,"No Utilizar","Utilizar"),"Utilizar"),"No Utilizar")</f>
        <v>Utilizar</v>
      </c>
      <c r="Q205" s="119">
        <f>COUNTIF('Presupuesto 2015'!$AF$10:AF899,K205)</f>
        <v>0</v>
      </c>
      <c r="R205" s="119" t="s">
        <v>1329</v>
      </c>
    </row>
    <row r="206" spans="1:18" x14ac:dyDescent="0.2">
      <c r="A206" s="120">
        <v>2</v>
      </c>
      <c r="B206" s="120">
        <v>1</v>
      </c>
      <c r="C206" s="120">
        <v>1</v>
      </c>
      <c r="D206" s="120">
        <v>35</v>
      </c>
      <c r="I206" s="121" t="s">
        <v>1413</v>
      </c>
      <c r="K206" s="120" t="str">
        <f t="shared" si="10"/>
        <v>21135</v>
      </c>
      <c r="L206" s="119" t="str">
        <f t="shared" si="9"/>
        <v>Pegamentos Liquido</v>
      </c>
      <c r="M206" s="120" t="str">
        <f>IF(MOD(INT(K206),10) = 0, VLOOKUP(K206,'COG CONAC'!$A$2:$B$427,1,FALSE),"DESAGREGADA")</f>
        <v>DESAGREGADA</v>
      </c>
      <c r="N206" s="119" t="str">
        <f>IF(MOD(INT(K206),10) = 0, VLOOKUP(K206,'COG CONAC'!$A$2:$B$427,2,FALSE),"DESAGREGADA")</f>
        <v>DESAGREGADA</v>
      </c>
      <c r="O206" s="120" t="str">
        <f t="shared" si="11"/>
        <v>211</v>
      </c>
      <c r="P206" s="119" t="str">
        <f>IF(MOD(O206,10)&gt;0,IF(INT(TEXT(D206,"00"))=0,IF(COUNTIF($O$2:O604,O206)&gt;1,"No Utilizar","Utilizar"),"Utilizar"),"No Utilizar")</f>
        <v>Utilizar</v>
      </c>
      <c r="Q206" s="119">
        <f>COUNTIF('Presupuesto 2015'!$AF$10:AF900,K206)</f>
        <v>0</v>
      </c>
      <c r="R206" s="119" t="s">
        <v>1329</v>
      </c>
    </row>
    <row r="207" spans="1:18" x14ac:dyDescent="0.2">
      <c r="A207" s="120">
        <v>2</v>
      </c>
      <c r="B207" s="120">
        <v>1</v>
      </c>
      <c r="C207" s="120">
        <v>1</v>
      </c>
      <c r="D207" s="120">
        <v>36</v>
      </c>
      <c r="I207" s="121" t="s">
        <v>1414</v>
      </c>
      <c r="K207" s="120" t="str">
        <f t="shared" si="10"/>
        <v>21136</v>
      </c>
      <c r="L207" s="119" t="str">
        <f t="shared" si="9"/>
        <v>Perforadora</v>
      </c>
      <c r="M207" s="120" t="str">
        <f>IF(MOD(INT(K207),10) = 0, VLOOKUP(K207,'COG CONAC'!$A$2:$B$427,1,FALSE),"DESAGREGADA")</f>
        <v>DESAGREGADA</v>
      </c>
      <c r="N207" s="119" t="str">
        <f>IF(MOD(INT(K207),10) = 0, VLOOKUP(K207,'COG CONAC'!$A$2:$B$427,2,FALSE),"DESAGREGADA")</f>
        <v>DESAGREGADA</v>
      </c>
      <c r="O207" s="120" t="str">
        <f t="shared" si="11"/>
        <v>211</v>
      </c>
      <c r="P207" s="119" t="str">
        <f>IF(MOD(O207,10)&gt;0,IF(INT(TEXT(D207,"00"))=0,IF(COUNTIF($O$2:O605,O207)&gt;1,"No Utilizar","Utilizar"),"Utilizar"),"No Utilizar")</f>
        <v>Utilizar</v>
      </c>
      <c r="Q207" s="119">
        <f>COUNTIF('Presupuesto 2015'!$AF$10:AF901,K207)</f>
        <v>0</v>
      </c>
      <c r="R207" s="119" t="s">
        <v>1329</v>
      </c>
    </row>
    <row r="208" spans="1:18" x14ac:dyDescent="0.2">
      <c r="A208" s="120">
        <v>2</v>
      </c>
      <c r="B208" s="120">
        <v>1</v>
      </c>
      <c r="C208" s="120">
        <v>1</v>
      </c>
      <c r="D208" s="120">
        <v>37</v>
      </c>
      <c r="I208" s="121" t="s">
        <v>1415</v>
      </c>
      <c r="K208" s="120" t="str">
        <f t="shared" si="10"/>
        <v>21137</v>
      </c>
      <c r="L208" s="119" t="str">
        <f t="shared" si="9"/>
        <v>Plumas</v>
      </c>
      <c r="M208" s="120" t="str">
        <f>IF(MOD(INT(K208),10) = 0, VLOOKUP(K208,'COG CONAC'!$A$2:$B$427,1,FALSE),"DESAGREGADA")</f>
        <v>DESAGREGADA</v>
      </c>
      <c r="N208" s="119" t="str">
        <f>IF(MOD(INT(K208),10) = 0, VLOOKUP(K208,'COG CONAC'!$A$2:$B$427,2,FALSE),"DESAGREGADA")</f>
        <v>DESAGREGADA</v>
      </c>
      <c r="O208" s="120" t="str">
        <f t="shared" si="11"/>
        <v>211</v>
      </c>
      <c r="P208" s="119" t="str">
        <f>IF(MOD(O208,10)&gt;0,IF(INT(TEXT(D208,"00"))=0,IF(COUNTIF($O$2:O606,O208)&gt;1,"No Utilizar","Utilizar"),"Utilizar"),"No Utilizar")</f>
        <v>Utilizar</v>
      </c>
      <c r="Q208" s="119">
        <f>COUNTIF('Presupuesto 2015'!$AF$10:AF902,K208)</f>
        <v>0</v>
      </c>
      <c r="R208" s="119" t="s">
        <v>1329</v>
      </c>
    </row>
    <row r="209" spans="1:18" x14ac:dyDescent="0.2">
      <c r="A209" s="120">
        <v>2</v>
      </c>
      <c r="B209" s="120">
        <v>1</v>
      </c>
      <c r="C209" s="120">
        <v>1</v>
      </c>
      <c r="D209" s="120">
        <v>38</v>
      </c>
      <c r="I209" s="121" t="s">
        <v>1416</v>
      </c>
      <c r="K209" s="120" t="str">
        <f t="shared" si="10"/>
        <v>21138</v>
      </c>
      <c r="L209" s="119" t="str">
        <f t="shared" si="9"/>
        <v>Refuerzos (para hojas)</v>
      </c>
      <c r="M209" s="120" t="str">
        <f>IF(MOD(INT(K209),10) = 0, VLOOKUP(K209,'COG CONAC'!$A$2:$B$427,1,FALSE),"DESAGREGADA")</f>
        <v>DESAGREGADA</v>
      </c>
      <c r="N209" s="119" t="str">
        <f>IF(MOD(INT(K209),10) = 0, VLOOKUP(K209,'COG CONAC'!$A$2:$B$427,2,FALSE),"DESAGREGADA")</f>
        <v>DESAGREGADA</v>
      </c>
      <c r="O209" s="120" t="str">
        <f t="shared" si="11"/>
        <v>211</v>
      </c>
      <c r="P209" s="119" t="str">
        <f>IF(MOD(O209,10)&gt;0,IF(INT(TEXT(D209,"00"))=0,IF(COUNTIF($O$2:O606,O209)&gt;1,"No Utilizar","Utilizar"),"Utilizar"),"No Utilizar")</f>
        <v>Utilizar</v>
      </c>
      <c r="Q209" s="119">
        <f>COUNTIF('Presupuesto 2015'!$AF$10:AF903,K209)</f>
        <v>0</v>
      </c>
      <c r="R209" s="119" t="s">
        <v>1329</v>
      </c>
    </row>
    <row r="210" spans="1:18" x14ac:dyDescent="0.2">
      <c r="A210" s="120">
        <v>2</v>
      </c>
      <c r="B210" s="120">
        <v>1</v>
      </c>
      <c r="C210" s="120">
        <v>1</v>
      </c>
      <c r="D210" s="120">
        <v>39</v>
      </c>
      <c r="I210" s="121" t="s">
        <v>1417</v>
      </c>
      <c r="K210" s="120" t="str">
        <f t="shared" si="10"/>
        <v>21139</v>
      </c>
      <c r="L210" s="119" t="str">
        <f t="shared" si="9"/>
        <v>Sello de Goma</v>
      </c>
      <c r="M210" s="120" t="str">
        <f>IF(MOD(INT(K210),10) = 0, VLOOKUP(K210,'COG CONAC'!$A$2:$B$427,1,FALSE),"DESAGREGADA")</f>
        <v>DESAGREGADA</v>
      </c>
      <c r="N210" s="119" t="str">
        <f>IF(MOD(INT(K210),10) = 0, VLOOKUP(K210,'COG CONAC'!$A$2:$B$427,2,FALSE),"DESAGREGADA")</f>
        <v>DESAGREGADA</v>
      </c>
      <c r="O210" s="120" t="str">
        <f t="shared" si="11"/>
        <v>211</v>
      </c>
      <c r="P210" s="119" t="str">
        <f>IF(MOD(O210,10)&gt;0,IF(INT(TEXT(D210,"00"))=0,IF(COUNTIF($O$2:O606,O210)&gt;1,"No Utilizar","Utilizar"),"Utilizar"),"No Utilizar")</f>
        <v>Utilizar</v>
      </c>
      <c r="Q210" s="119">
        <f>COUNTIF('Presupuesto 2015'!$AF$10:AF904,K210)</f>
        <v>0</v>
      </c>
      <c r="R210" s="119" t="s">
        <v>1329</v>
      </c>
    </row>
    <row r="211" spans="1:18" x14ac:dyDescent="0.2">
      <c r="A211" s="120">
        <v>2</v>
      </c>
      <c r="B211" s="120">
        <v>1</v>
      </c>
      <c r="C211" s="120">
        <v>1</v>
      </c>
      <c r="D211" s="120">
        <v>40</v>
      </c>
      <c r="I211" s="121" t="s">
        <v>1825</v>
      </c>
      <c r="K211" s="120" t="str">
        <f t="shared" si="10"/>
        <v>21140</v>
      </c>
      <c r="L211" s="119" t="str">
        <f t="shared" si="9"/>
        <v>Separadores de Plásticos</v>
      </c>
      <c r="M211" s="120" t="str">
        <f>IF(MOD(INT(K211),30) = 0, VLOOKUP(K211,'COG CONAC'!$A$2:$B$427,1,FALSE),"DESAGREGADA")</f>
        <v>DESAGREGADA</v>
      </c>
      <c r="N211" s="119" t="str">
        <f>IF(MOD(INT(K211),30) = 0, VLOOKUP(K211,'COG CONAC'!$A$2:$B$427,2,FALSE),"DESAGREGADA")</f>
        <v>DESAGREGADA</v>
      </c>
      <c r="O211" s="120" t="str">
        <f t="shared" si="11"/>
        <v>211</v>
      </c>
      <c r="P211" s="119" t="str">
        <f>IF(MOD(O211,10)&gt;0,IF(INT(TEXT(D211,"00"))=0,IF(COUNTIF($O$2:O606,O211)&gt;1,"No Utilizar","Utilizar"),"Utilizar"),"No Utilizar")</f>
        <v>Utilizar</v>
      </c>
      <c r="Q211" s="119">
        <f>COUNTIF('Presupuesto 2015'!$AF$10:AF905,K211)</f>
        <v>0</v>
      </c>
      <c r="R211" s="119" t="s">
        <v>1329</v>
      </c>
    </row>
    <row r="212" spans="1:18" x14ac:dyDescent="0.2">
      <c r="A212" s="120">
        <v>2</v>
      </c>
      <c r="B212" s="120">
        <v>1</v>
      </c>
      <c r="C212" s="120">
        <v>1</v>
      </c>
      <c r="D212" s="120">
        <v>41</v>
      </c>
      <c r="I212" s="121" t="s">
        <v>1826</v>
      </c>
      <c r="K212" s="120" t="str">
        <f t="shared" si="10"/>
        <v>21141</v>
      </c>
      <c r="L212" s="119" t="str">
        <f t="shared" si="9"/>
        <v>Servilletas de Papel</v>
      </c>
      <c r="M212" s="120" t="str">
        <f>IF(MOD(INT(K212),10) = 0, VLOOKUP(K212,'COG CONAC'!$A$2:$B$427,1,FALSE),"DESAGREGADA")</f>
        <v>DESAGREGADA</v>
      </c>
      <c r="N212" s="119" t="str">
        <f>IF(MOD(INT(K212),10) = 0, VLOOKUP(K212,'COG CONAC'!$A$2:$B$427,2,FALSE),"DESAGREGADA")</f>
        <v>DESAGREGADA</v>
      </c>
      <c r="O212" s="120" t="str">
        <f t="shared" si="11"/>
        <v>211</v>
      </c>
      <c r="P212" s="119" t="str">
        <f>IF(MOD(O212,10)&gt;0,IF(INT(TEXT(D212,"00"))=0,IF(COUNTIF($O$2:O606,O212)&gt;1,"No Utilizar","Utilizar"),"Utilizar"),"No Utilizar")</f>
        <v>Utilizar</v>
      </c>
      <c r="Q212" s="119">
        <f>COUNTIF('Presupuesto 2015'!$AF$10:AF906,K212)</f>
        <v>0</v>
      </c>
    </row>
    <row r="213" spans="1:18" x14ac:dyDescent="0.2">
      <c r="A213" s="120">
        <v>2</v>
      </c>
      <c r="B213" s="120">
        <v>1</v>
      </c>
      <c r="C213" s="120">
        <v>1</v>
      </c>
      <c r="D213" s="120">
        <v>42</v>
      </c>
      <c r="I213" s="121" t="s">
        <v>1418</v>
      </c>
      <c r="K213" s="120" t="str">
        <f t="shared" si="10"/>
        <v>21142</v>
      </c>
      <c r="L213" s="119" t="str">
        <f t="shared" si="9"/>
        <v>Sobres de Papel</v>
      </c>
      <c r="M213" s="120" t="str">
        <f>IF(MOD(INT(K213),10) = 0, VLOOKUP(K213,'COG CONAC'!$A$2:$B$427,1,FALSE),"DESAGREGADA")</f>
        <v>DESAGREGADA</v>
      </c>
      <c r="N213" s="119" t="str">
        <f>IF(MOD(INT(K213),10) = 0, VLOOKUP(K213,'COG CONAC'!$A$2:$B$427,2,FALSE),"DESAGREGADA")</f>
        <v>DESAGREGADA</v>
      </c>
      <c r="O213" s="120" t="str">
        <f t="shared" si="11"/>
        <v>211</v>
      </c>
      <c r="P213" s="119" t="str">
        <f>IF(MOD(O213,10)&gt;0,IF(INT(TEXT(D213,"00"))=0,IF(COUNTIF($O$2:O606,O213)&gt;1,"No Utilizar","Utilizar"),"Utilizar"),"No Utilizar")</f>
        <v>Utilizar</v>
      </c>
      <c r="Q213" s="119">
        <f>COUNTIF('Presupuesto 2015'!$AF$10:AF907,K213)</f>
        <v>0</v>
      </c>
      <c r="R213" s="119" t="s">
        <v>1329</v>
      </c>
    </row>
    <row r="214" spans="1:18" x14ac:dyDescent="0.2">
      <c r="A214" s="120">
        <v>2</v>
      </c>
      <c r="B214" s="120">
        <v>1</v>
      </c>
      <c r="C214" s="120">
        <v>1</v>
      </c>
      <c r="D214" s="120">
        <v>43</v>
      </c>
      <c r="I214" s="121" t="s">
        <v>1419</v>
      </c>
      <c r="K214" s="120" t="str">
        <f t="shared" si="10"/>
        <v>21143</v>
      </c>
      <c r="L214" s="119" t="str">
        <f t="shared" si="9"/>
        <v>Tabla Registro Con Clip Sujetador</v>
      </c>
      <c r="M214" s="120" t="str">
        <f>IF(MOD(INT(K214),10) = 0, VLOOKUP(K214,'COG CONAC'!$A$2:$B$427,1,FALSE),"DESAGREGADA")</f>
        <v>DESAGREGADA</v>
      </c>
      <c r="N214" s="119" t="str">
        <f>IF(MOD(INT(K214),10) = 0, VLOOKUP(K214,'COG CONAC'!$A$2:$B$427,2,FALSE),"DESAGREGADA")</f>
        <v>DESAGREGADA</v>
      </c>
      <c r="O214" s="120" t="str">
        <f t="shared" si="11"/>
        <v>211</v>
      </c>
      <c r="P214" s="119" t="str">
        <f>IF(MOD(O214,10)&gt;0,IF(INT(TEXT(D214,"00"))=0,IF(COUNTIF($O$2:O606,O214)&gt;1,"No Utilizar","Utilizar"),"Utilizar"),"No Utilizar")</f>
        <v>Utilizar</v>
      </c>
      <c r="Q214" s="119">
        <f>COUNTIF('Presupuesto 2015'!$AF$10:AF908,K214)</f>
        <v>0</v>
      </c>
      <c r="R214" s="119" t="s">
        <v>1329</v>
      </c>
    </row>
    <row r="215" spans="1:18" x14ac:dyDescent="0.2">
      <c r="A215" s="120">
        <v>2</v>
      </c>
      <c r="B215" s="120">
        <v>1</v>
      </c>
      <c r="C215" s="120">
        <v>1</v>
      </c>
      <c r="D215" s="120">
        <v>44</v>
      </c>
      <c r="I215" s="121" t="s">
        <v>1420</v>
      </c>
      <c r="K215" s="120" t="str">
        <f t="shared" si="10"/>
        <v>21144</v>
      </c>
      <c r="L215" s="119" t="str">
        <f t="shared" si="9"/>
        <v>Tijeras para Oficina</v>
      </c>
      <c r="M215" s="120" t="str">
        <f>IF(MOD(INT(K215),10) = 0, VLOOKUP(K215,'COG CONAC'!$A$2:$B$427,1,FALSE),"DESAGREGADA")</f>
        <v>DESAGREGADA</v>
      </c>
      <c r="N215" s="119" t="str">
        <f>IF(MOD(INT(K215),10) = 0, VLOOKUP(K215,'COG CONAC'!$A$2:$B$427,2,FALSE),"DESAGREGADA")</f>
        <v>DESAGREGADA</v>
      </c>
      <c r="O215" s="120" t="str">
        <f t="shared" si="11"/>
        <v>211</v>
      </c>
      <c r="P215" s="119" t="str">
        <f>IF(MOD(O215,10)&gt;0,IF(INT(TEXT(D215,"00"))=0,IF(COUNTIF($O$2:O606,O215)&gt;1,"No Utilizar","Utilizar"),"Utilizar"),"No Utilizar")</f>
        <v>Utilizar</v>
      </c>
      <c r="Q215" s="119">
        <f>COUNTIF('Presupuesto 2015'!$AF$10:AF909,K215)</f>
        <v>0</v>
      </c>
      <c r="R215" s="119" t="s">
        <v>1329</v>
      </c>
    </row>
    <row r="216" spans="1:18" x14ac:dyDescent="0.2">
      <c r="A216" s="120">
        <v>2</v>
      </c>
      <c r="B216" s="120">
        <v>1</v>
      </c>
      <c r="C216" s="120">
        <v>1</v>
      </c>
      <c r="D216" s="120">
        <v>45</v>
      </c>
      <c r="I216" s="121" t="s">
        <v>1421</v>
      </c>
      <c r="K216" s="120" t="str">
        <f t="shared" si="10"/>
        <v>21145</v>
      </c>
      <c r="L216" s="119" t="str">
        <f t="shared" si="9"/>
        <v>Tintas para Papel</v>
      </c>
      <c r="M216" s="120" t="str">
        <f>IF(MOD(INT(K216),10) = 0, VLOOKUP(K216,'COG CONAC'!$A$2:$B$427,1,FALSE),"DESAGREGADA")</f>
        <v>DESAGREGADA</v>
      </c>
      <c r="N216" s="119" t="str">
        <f>IF(MOD(INT(K216),10) = 0, VLOOKUP(K216,'COG CONAC'!$A$2:$B$427,2,FALSE),"DESAGREGADA")</f>
        <v>DESAGREGADA</v>
      </c>
      <c r="O216" s="120" t="str">
        <f t="shared" si="11"/>
        <v>211</v>
      </c>
      <c r="P216" s="119" t="str">
        <f>IF(MOD(O216,10)&gt;0,IF(INT(TEXT(D216,"00"))=0,IF(COUNTIF($O$2:O606,O216)&gt;1,"No Utilizar","Utilizar"),"Utilizar"),"No Utilizar")</f>
        <v>Utilizar</v>
      </c>
      <c r="Q216" s="119">
        <f>COUNTIF('Presupuesto 2015'!$AF$10:AF910,K216)</f>
        <v>0</v>
      </c>
      <c r="R216" s="119" t="s">
        <v>1329</v>
      </c>
    </row>
    <row r="217" spans="1:18" x14ac:dyDescent="0.2">
      <c r="A217" s="120">
        <v>2</v>
      </c>
      <c r="B217" s="120">
        <v>1</v>
      </c>
      <c r="C217" s="120">
        <v>1</v>
      </c>
      <c r="D217" s="120">
        <v>46</v>
      </c>
      <c r="I217" s="121" t="s">
        <v>1422</v>
      </c>
      <c r="K217" s="120" t="str">
        <f t="shared" si="10"/>
        <v>21146</v>
      </c>
      <c r="L217" s="119" t="str">
        <f t="shared" si="9"/>
        <v>Tintero</v>
      </c>
      <c r="M217" s="120" t="str">
        <f>IF(MOD(INT(K217),10) = 0, VLOOKUP(K217,'COG CONAC'!$A$2:$B$427,1,FALSE),"DESAGREGADA")</f>
        <v>DESAGREGADA</v>
      </c>
      <c r="N217" s="119" t="str">
        <f>IF(MOD(INT(K217),10) = 0, VLOOKUP(K217,'COG CONAC'!$A$2:$B$427,2,FALSE),"DESAGREGADA")</f>
        <v>DESAGREGADA</v>
      </c>
      <c r="O217" s="120" t="str">
        <f t="shared" si="11"/>
        <v>211</v>
      </c>
      <c r="P217" s="119" t="str">
        <f>IF(MOD(O217,10)&gt;0,IF(INT(TEXT(D217,"00"))=0,IF(COUNTIF($O$2:O606,O217)&gt;1,"No Utilizar","Utilizar"),"Utilizar"),"No Utilizar")</f>
        <v>Utilizar</v>
      </c>
      <c r="Q217" s="119">
        <f>COUNTIF('Presupuesto 2015'!$AF$10:AF911,K217)</f>
        <v>0</v>
      </c>
      <c r="R217" s="119" t="s">
        <v>1329</v>
      </c>
    </row>
    <row r="218" spans="1:18" x14ac:dyDescent="0.2">
      <c r="A218" s="120">
        <v>2</v>
      </c>
      <c r="B218" s="120">
        <v>1</v>
      </c>
      <c r="C218" s="120">
        <v>1</v>
      </c>
      <c r="D218" s="120">
        <v>47</v>
      </c>
      <c r="I218" s="121" t="s">
        <v>1423</v>
      </c>
      <c r="K218" s="120" t="str">
        <f t="shared" si="10"/>
        <v>21147</v>
      </c>
      <c r="L218" s="119" t="str">
        <f t="shared" si="9"/>
        <v>Almohadilla para sello</v>
      </c>
      <c r="M218" s="120" t="str">
        <f>IF(MOD(INT(K218),10) = 0, VLOOKUP(K218,'COG CONAC'!$A$2:$B$427,1,FALSE),"DESAGREGADA")</f>
        <v>DESAGREGADA</v>
      </c>
      <c r="N218" s="119" t="str">
        <f>IF(MOD(INT(K218),10) = 0, VLOOKUP(K218,'COG CONAC'!$A$2:$B$427,2,FALSE),"DESAGREGADA")</f>
        <v>DESAGREGADA</v>
      </c>
      <c r="O218" s="120" t="str">
        <f t="shared" si="11"/>
        <v>211</v>
      </c>
      <c r="P218" s="119" t="str">
        <f>IF(MOD(O218,10)&gt;0,IF(INT(TEXT(D218,"00"))=0,IF(COUNTIF($O$2:O606,O218)&gt;1,"No Utilizar","Utilizar"),"Utilizar"),"No Utilizar")</f>
        <v>Utilizar</v>
      </c>
      <c r="Q218" s="119">
        <f>COUNTIF('Presupuesto 2015'!$AF$10:AF912,K218)</f>
        <v>0</v>
      </c>
      <c r="R218" s="119" t="s">
        <v>1329</v>
      </c>
    </row>
    <row r="219" spans="1:18" x14ac:dyDescent="0.2">
      <c r="A219" s="120">
        <v>2</v>
      </c>
      <c r="B219" s="120">
        <v>1</v>
      </c>
      <c r="C219" s="120">
        <v>1</v>
      </c>
      <c r="D219" s="120">
        <v>48</v>
      </c>
      <c r="I219" s="121" t="s">
        <v>1827</v>
      </c>
      <c r="K219" s="120" t="str">
        <f t="shared" si="10"/>
        <v>21148</v>
      </c>
      <c r="L219" s="119" t="str">
        <f t="shared" si="9"/>
        <v>Anillo de Plástico para Encuardenar (Engargolar)</v>
      </c>
      <c r="M219" s="120" t="str">
        <f>IF(MOD(INT(K219),10) = 0, VLOOKUP(K219,'COG CONAC'!$A$2:$B$427,1,FALSE),"DESAGREGADA")</f>
        <v>DESAGREGADA</v>
      </c>
      <c r="N219" s="119" t="str">
        <f>IF(MOD(INT(K219),10) = 0, VLOOKUP(K219,'COG CONAC'!$A$2:$B$427,2,FALSE),"DESAGREGADA")</f>
        <v>DESAGREGADA</v>
      </c>
      <c r="O219" s="120" t="str">
        <f t="shared" si="11"/>
        <v>211</v>
      </c>
      <c r="P219" s="119" t="str">
        <f>IF(MOD(O219,10)&gt;0,IF(INT(TEXT(D219,"00"))=0,IF(COUNTIF($O$2:O606,O219)&gt;1,"No Utilizar","Utilizar"),"Utilizar"),"No Utilizar")</f>
        <v>Utilizar</v>
      </c>
      <c r="Q219" s="119">
        <f>COUNTIF('Presupuesto 2015'!$AF$10:AF913,K219)</f>
        <v>0</v>
      </c>
      <c r="R219" s="119" t="s">
        <v>1329</v>
      </c>
    </row>
    <row r="220" spans="1:18" x14ac:dyDescent="0.2">
      <c r="A220" s="120">
        <v>2</v>
      </c>
      <c r="B220" s="120">
        <v>1</v>
      </c>
      <c r="C220" s="120">
        <v>1</v>
      </c>
      <c r="D220" s="120">
        <v>49</v>
      </c>
      <c r="I220" s="121" t="s">
        <v>1828</v>
      </c>
      <c r="K220" s="120" t="str">
        <f t="shared" si="10"/>
        <v>21149</v>
      </c>
      <c r="L220" s="119" t="str">
        <f t="shared" si="9"/>
        <v>Lápiz Borrador</v>
      </c>
      <c r="M220" s="120" t="str">
        <f>IF(MOD(INT(K220),10) = 0, VLOOKUP(K220,'COG CONAC'!$A$2:$B$427,1,FALSE),"DESAGREGADA")</f>
        <v>DESAGREGADA</v>
      </c>
      <c r="N220" s="119" t="str">
        <f>IF(MOD(INT(K220),10) = 0, VLOOKUP(K220,'COG CONAC'!$A$2:$B$427,2,FALSE),"DESAGREGADA")</f>
        <v>DESAGREGADA</v>
      </c>
      <c r="O220" s="120" t="str">
        <f t="shared" si="11"/>
        <v>211</v>
      </c>
      <c r="P220" s="119" t="str">
        <f>IF(MOD(O220,10)&gt;0,IF(INT(TEXT(D220,"00"))=0,IF(COUNTIF($O$2:O606,O220)&gt;1,"No Utilizar","Utilizar"),"Utilizar"),"No Utilizar")</f>
        <v>Utilizar</v>
      </c>
      <c r="Q220" s="119">
        <f>COUNTIF('Presupuesto 2015'!$AF$10:AF914,K220)</f>
        <v>0</v>
      </c>
      <c r="R220" s="119" t="s">
        <v>1329</v>
      </c>
    </row>
    <row r="221" spans="1:18" x14ac:dyDescent="0.2">
      <c r="A221" s="120">
        <v>2</v>
      </c>
      <c r="B221" s="120">
        <v>1</v>
      </c>
      <c r="C221" s="120">
        <v>1</v>
      </c>
      <c r="D221" s="120">
        <v>50</v>
      </c>
      <c r="I221" s="121" t="s">
        <v>1424</v>
      </c>
      <c r="K221" s="120" t="str">
        <f t="shared" si="10"/>
        <v>21150</v>
      </c>
      <c r="L221" s="119" t="str">
        <f t="shared" si="9"/>
        <v>Marca Textos</v>
      </c>
      <c r="M221" s="120" t="str">
        <f>IF(MOD(INT(K221),51) = 0, VLOOKUP(K221,'COG CONAC'!$A$2:$B$427,1,FALSE),"DESAGREGADA")</f>
        <v>DESAGREGADA</v>
      </c>
      <c r="N221" s="119" t="str">
        <f>IF(MOD(INT(K221),51) = 0, VLOOKUP(K221,'COG CONAC'!$A$2:$B$427,2,FALSE),"DESAGREGADA")</f>
        <v>DESAGREGADA</v>
      </c>
      <c r="O221" s="120" t="str">
        <f t="shared" si="11"/>
        <v>211</v>
      </c>
      <c r="P221" s="119" t="str">
        <f>IF(MOD(O221,10)&gt;0,IF(INT(TEXT(D221,"00"))=0,IF(COUNTIF($O$2:O606,O221)&gt;1,"No Utilizar","Utilizar"),"Utilizar"),"No Utilizar")</f>
        <v>Utilizar</v>
      </c>
      <c r="Q221" s="119">
        <f>COUNTIF('Presupuesto 2015'!$AF$10:AF915,K221)</f>
        <v>0</v>
      </c>
      <c r="R221" s="119" t="s">
        <v>1329</v>
      </c>
    </row>
    <row r="222" spans="1:18" x14ac:dyDescent="0.2">
      <c r="A222" s="120">
        <v>2</v>
      </c>
      <c r="B222" s="120">
        <v>1</v>
      </c>
      <c r="C222" s="120">
        <v>1</v>
      </c>
      <c r="D222" s="120">
        <v>51</v>
      </c>
      <c r="I222" s="121" t="s">
        <v>1829</v>
      </c>
      <c r="K222" s="120" t="str">
        <f t="shared" si="10"/>
        <v>21151</v>
      </c>
      <c r="L222" s="119" t="str">
        <f t="shared" si="9"/>
        <v>Plumín (Plumón resaltador)</v>
      </c>
      <c r="M222" s="120" t="str">
        <f>IF(MOD(INT(K222),10) = 0, VLOOKUP(K222,'COG CONAC'!$A$2:$B$427,1,FALSE),"DESAGREGADA")</f>
        <v>DESAGREGADA</v>
      </c>
      <c r="N222" s="119" t="str">
        <f>IF(MOD(INT(K222),10) = 0, VLOOKUP(K222,'COG CONAC'!$A$2:$B$427,2,FALSE),"DESAGREGADA")</f>
        <v>DESAGREGADA</v>
      </c>
      <c r="O222" s="120" t="str">
        <f t="shared" si="11"/>
        <v>211</v>
      </c>
      <c r="P222" s="119" t="str">
        <f>IF(MOD(O222,10)&gt;0,IF(INT(TEXT(D222,"00"))=0,IF(COUNTIF($O$2:O606,O222)&gt;1,"No Utilizar","Utilizar"),"Utilizar"),"No Utilizar")</f>
        <v>Utilizar</v>
      </c>
      <c r="Q222" s="119">
        <f>COUNTIF('Presupuesto 2015'!$AF$10:AF916,K222)</f>
        <v>0</v>
      </c>
      <c r="R222" s="119" t="s">
        <v>1329</v>
      </c>
    </row>
    <row r="223" spans="1:18" x14ac:dyDescent="0.2">
      <c r="A223" s="120">
        <v>2</v>
      </c>
      <c r="B223" s="120">
        <v>1</v>
      </c>
      <c r="C223" s="120">
        <v>1</v>
      </c>
      <c r="D223" s="120">
        <v>52</v>
      </c>
      <c r="I223" s="121" t="s">
        <v>1830</v>
      </c>
      <c r="K223" s="120" t="str">
        <f t="shared" si="10"/>
        <v>21152</v>
      </c>
      <c r="L223" s="119" t="str">
        <f t="shared" si="9"/>
        <v>Silicón</v>
      </c>
      <c r="M223" s="120" t="str">
        <f>IF(MOD(INT(K223),10) = 0, VLOOKUP(K223,'COG CONAC'!$A$2:$B$427,1,FALSE),"DESAGREGADA")</f>
        <v>DESAGREGADA</v>
      </c>
      <c r="N223" s="119" t="str">
        <f>IF(MOD(INT(K223),10) = 0, VLOOKUP(K223,'COG CONAC'!$A$2:$B$427,2,FALSE),"DESAGREGADA")</f>
        <v>DESAGREGADA</v>
      </c>
      <c r="O223" s="120" t="str">
        <f t="shared" si="11"/>
        <v>211</v>
      </c>
      <c r="P223" s="119" t="str">
        <f>IF(MOD(O223,10)&gt;0,IF(INT(TEXT(D223,"00"))=0,IF(COUNTIF($O$2:O606,O223)&gt;1,"No Utilizar","Utilizar"),"Utilizar"),"No Utilizar")</f>
        <v>Utilizar</v>
      </c>
      <c r="Q223" s="119">
        <f>COUNTIF('Presupuesto 2015'!$AF$10:AF917,K223)</f>
        <v>0</v>
      </c>
      <c r="R223" s="119" t="s">
        <v>1329</v>
      </c>
    </row>
    <row r="224" spans="1:18" x14ac:dyDescent="0.2">
      <c r="A224" s="120">
        <v>2</v>
      </c>
      <c r="B224" s="120">
        <v>1</v>
      </c>
      <c r="C224" s="120">
        <v>1</v>
      </c>
      <c r="D224" s="120">
        <v>53</v>
      </c>
      <c r="I224" s="121" t="s">
        <v>1831</v>
      </c>
      <c r="K224" s="120" t="str">
        <f t="shared" si="10"/>
        <v>21153</v>
      </c>
      <c r="L224" s="119" t="str">
        <f t="shared" si="9"/>
        <v>Sumadoras (Calculadoras)</v>
      </c>
      <c r="M224" s="120" t="str">
        <f>IF(MOD(INT(K224),10) = 0, VLOOKUP(K224,'COG CONAC'!$A$2:$B$427,1,FALSE),"DESAGREGADA")</f>
        <v>DESAGREGADA</v>
      </c>
      <c r="N224" s="119" t="str">
        <f>IF(MOD(INT(K224),10) = 0, VLOOKUP(K224,'COG CONAC'!$A$2:$B$427,2,FALSE),"DESAGREGADA")</f>
        <v>DESAGREGADA</v>
      </c>
      <c r="O224" s="120" t="str">
        <f t="shared" si="11"/>
        <v>211</v>
      </c>
      <c r="P224" s="119" t="str">
        <f>IF(MOD(O224,10)&gt;0,IF(INT(TEXT(D224,"00"))=0,IF(COUNTIF($O$2:O606,O224)&gt;1,"No Utilizar","Utilizar"),"Utilizar"),"No Utilizar")</f>
        <v>Utilizar</v>
      </c>
      <c r="Q224" s="119">
        <f>COUNTIF('Presupuesto 2015'!$AF$10:AF918,K224)</f>
        <v>0</v>
      </c>
      <c r="R224" s="119" t="s">
        <v>1329</v>
      </c>
    </row>
    <row r="225" spans="1:18" x14ac:dyDescent="0.2">
      <c r="A225" s="120">
        <v>2</v>
      </c>
      <c r="B225" s="120">
        <v>1</v>
      </c>
      <c r="C225" s="120">
        <v>1</v>
      </c>
      <c r="D225" s="120">
        <v>54</v>
      </c>
      <c r="I225" s="121" t="s">
        <v>1425</v>
      </c>
      <c r="K225" s="120" t="str">
        <f t="shared" si="10"/>
        <v>21154</v>
      </c>
      <c r="L225" s="119" t="str">
        <f t="shared" si="9"/>
        <v>Tinta para Sello</v>
      </c>
      <c r="M225" s="120" t="str">
        <f>IF(MOD(INT(K225),10) = 0, VLOOKUP(K225,'COG CONAC'!$A$2:$B$427,1,FALSE),"DESAGREGADA")</f>
        <v>DESAGREGADA</v>
      </c>
      <c r="N225" s="119" t="str">
        <f>IF(MOD(INT(K225),10) = 0, VLOOKUP(K225,'COG CONAC'!$A$2:$B$427,2,FALSE),"DESAGREGADA")</f>
        <v>DESAGREGADA</v>
      </c>
      <c r="O225" s="120" t="str">
        <f t="shared" si="11"/>
        <v>211</v>
      </c>
      <c r="P225" s="119" t="str">
        <f>IF(MOD(O225,10)&gt;0,IF(INT(TEXT(D225,"00"))=0,IF(COUNTIF($O$2:O606,O225)&gt;1,"No Utilizar","Utilizar"),"Utilizar"),"No Utilizar")</f>
        <v>Utilizar</v>
      </c>
      <c r="Q225" s="119">
        <f>COUNTIF('Presupuesto 2015'!$AF$10:AF919,K225)</f>
        <v>0</v>
      </c>
      <c r="R225" s="119" t="s">
        <v>1329</v>
      </c>
    </row>
    <row r="226" spans="1:18" x14ac:dyDescent="0.2">
      <c r="A226" s="120">
        <v>2</v>
      </c>
      <c r="B226" s="120">
        <v>1</v>
      </c>
      <c r="C226" s="120">
        <v>1</v>
      </c>
      <c r="D226" s="120">
        <v>55</v>
      </c>
      <c r="E226" s="129"/>
      <c r="I226" s="121" t="s">
        <v>1832</v>
      </c>
      <c r="K226" s="120" t="str">
        <f t="shared" si="10"/>
        <v>21155</v>
      </c>
      <c r="L226" s="119" t="str">
        <f t="shared" si="9"/>
        <v>Unicef</v>
      </c>
      <c r="M226" s="120" t="str">
        <f>IF(MOD(INT(K226),10) = 0, VLOOKUP(K226,'COG CONAC'!$A$2:$B$427,1,FALSE),"DESAGREGADA")</f>
        <v>DESAGREGADA</v>
      </c>
      <c r="N226" s="119" t="str">
        <f>IF(MOD(INT(K226),10) = 0, VLOOKUP(K226,'COG CONAC'!$A$2:$B$427,2,FALSE),"DESAGREGADA")</f>
        <v>DESAGREGADA</v>
      </c>
      <c r="O226" s="120" t="str">
        <f t="shared" si="11"/>
        <v>211</v>
      </c>
      <c r="P226" s="119" t="str">
        <f>IF(MOD(O226,10)&gt;0,IF(INT(TEXT(D226,"00"))=0,IF(COUNTIF($O$2:O606,O226)&gt;1,"No Utilizar","Utilizar"),"Utilizar"),"No Utilizar")</f>
        <v>Utilizar</v>
      </c>
      <c r="Q226" s="119">
        <f>COUNTIF('Presupuesto 2015'!$AF$10:AF920,K226)</f>
        <v>0</v>
      </c>
      <c r="R226" s="119" t="s">
        <v>1329</v>
      </c>
    </row>
    <row r="227" spans="1:18" x14ac:dyDescent="0.2">
      <c r="A227" s="120">
        <v>2</v>
      </c>
      <c r="B227" s="120">
        <v>1</v>
      </c>
      <c r="C227" s="120">
        <v>1</v>
      </c>
      <c r="D227" s="120">
        <v>56</v>
      </c>
      <c r="I227" s="121" t="s">
        <v>1833</v>
      </c>
      <c r="K227" s="120" t="str">
        <f t="shared" si="10"/>
        <v>21156</v>
      </c>
      <c r="L227" s="119" t="str">
        <f t="shared" si="9"/>
        <v>Marcador (Plumón de Aceite)</v>
      </c>
      <c r="M227" s="120" t="str">
        <f>IF(MOD(INT(K227),10) = 0, VLOOKUP(K227,'COG CONAC'!$A$2:$B$427,1,FALSE),"DESAGREGADA")</f>
        <v>DESAGREGADA</v>
      </c>
      <c r="N227" s="119" t="str">
        <f>IF(MOD(INT(K227),10) = 0, VLOOKUP(K227,'COG CONAC'!$A$2:$B$427,2,FALSE),"DESAGREGADA")</f>
        <v>DESAGREGADA</v>
      </c>
      <c r="O227" s="120" t="str">
        <f t="shared" si="11"/>
        <v>211</v>
      </c>
      <c r="P227" s="119" t="str">
        <f>IF(MOD(O227,10)&gt;0,IF(INT(TEXT(D227,"00"))=0,IF(COUNTIF($O$2:O606,O227)&gt;1,"No Utilizar","Utilizar"),"Utilizar"),"No Utilizar")</f>
        <v>Utilizar</v>
      </c>
      <c r="Q227" s="119">
        <f>COUNTIF('Presupuesto 2015'!$AF$10:AF921,K227)</f>
        <v>0</v>
      </c>
      <c r="R227" s="119" t="s">
        <v>1329</v>
      </c>
    </row>
    <row r="228" spans="1:18" x14ac:dyDescent="0.2">
      <c r="A228" s="120">
        <v>2</v>
      </c>
      <c r="B228" s="120">
        <v>1</v>
      </c>
      <c r="C228" s="120">
        <v>2</v>
      </c>
      <c r="H228" s="121" t="s">
        <v>385</v>
      </c>
      <c r="K228" s="120" t="str">
        <f t="shared" si="10"/>
        <v>21200</v>
      </c>
      <c r="L228" s="119" t="str">
        <f t="shared" si="9"/>
        <v>Materiales y útiles de impresión y reproducción</v>
      </c>
      <c r="M228" s="120" t="str">
        <f>IF(MOD(INT(K228),10) = 0, VLOOKUP(K228,'COG CONAC'!$A$2:$B$427,1,FALSE),"DESAGREGADA")</f>
        <v>21200</v>
      </c>
      <c r="N228" s="119" t="str">
        <f>IF(MOD(INT(K228),10) = 0, VLOOKUP(K228,'COG CONAC'!$A$2:$B$427,2,FALSE),"DESAGREGADA")</f>
        <v>Materiales y útiles de impresión y reproducción</v>
      </c>
      <c r="O228" s="120" t="str">
        <f t="shared" si="11"/>
        <v>212</v>
      </c>
      <c r="P228" s="119" t="str">
        <f>IF(MOD(O228,10)&gt;0,IF(INT(TEXT(D228,"00"))=0,IF(COUNTIF($O$2:O606,O228)&gt;1,"No Utilizar","Utilizar"),"Utilizar"),"No Utilizar")</f>
        <v>No Utilizar</v>
      </c>
      <c r="Q228" s="119">
        <f>COUNTIF('Presupuesto 2015'!$AF$10:AF922,K228)</f>
        <v>0</v>
      </c>
      <c r="R228" s="119" t="s">
        <v>1329</v>
      </c>
    </row>
    <row r="229" spans="1:18" x14ac:dyDescent="0.2">
      <c r="A229" s="120">
        <v>2</v>
      </c>
      <c r="B229" s="120">
        <v>1</v>
      </c>
      <c r="C229" s="120">
        <v>2</v>
      </c>
      <c r="D229" s="120">
        <v>1</v>
      </c>
      <c r="I229" s="121" t="s">
        <v>1426</v>
      </c>
      <c r="K229" s="120" t="str">
        <f t="shared" si="10"/>
        <v>21201</v>
      </c>
      <c r="L229" s="119" t="str">
        <f t="shared" si="9"/>
        <v>Material impreso y de fotocopiado</v>
      </c>
      <c r="M229" s="120" t="str">
        <f>IF(MOD(INT(K229),10) = 0, VLOOKUP(K229,'COG CONAC'!$A$2:$B$427,1,FALSE),"DESAGREGADA")</f>
        <v>DESAGREGADA</v>
      </c>
      <c r="N229" s="119" t="str">
        <f>IF(MOD(INT(K229),10) = 0, VLOOKUP(K229,'COG CONAC'!$A$2:$B$427,2,FALSE),"DESAGREGADA")</f>
        <v>DESAGREGADA</v>
      </c>
      <c r="O229" s="120" t="str">
        <f t="shared" si="11"/>
        <v>212</v>
      </c>
      <c r="P229" s="119" t="str">
        <f>IF(MOD(O229,10)&gt;0,IF(INT(TEXT(D229,"00"))=0,IF(COUNTIF($O$2:O606,O229)&gt;1,"No Utilizar","Utilizar"),"Utilizar"),"No Utilizar")</f>
        <v>Utilizar</v>
      </c>
      <c r="Q229" s="119">
        <f>COUNTIF('Presupuesto 2015'!$AF$10:AF923,K229)</f>
        <v>0</v>
      </c>
      <c r="R229" s="119" t="s">
        <v>1329</v>
      </c>
    </row>
    <row r="230" spans="1:18" x14ac:dyDescent="0.2">
      <c r="A230" s="120">
        <v>2</v>
      </c>
      <c r="B230" s="120">
        <v>1</v>
      </c>
      <c r="C230" s="120">
        <v>2</v>
      </c>
      <c r="D230" s="120">
        <v>2</v>
      </c>
      <c r="I230" s="121" t="s">
        <v>1353</v>
      </c>
      <c r="K230" s="120" t="str">
        <f t="shared" si="10"/>
        <v>21202</v>
      </c>
      <c r="L230" s="121" t="str">
        <f t="shared" si="9"/>
        <v>Material de fotografía y audiovisual</v>
      </c>
      <c r="M230" s="120" t="str">
        <f>IF(MOD(INT(K230),10) = 0, VLOOKUP(K230,'COG CONAC'!$A$2:$B$427,1,FALSE),"DESAGREGADA")</f>
        <v>DESAGREGADA</v>
      </c>
      <c r="N230" s="119" t="str">
        <f>IF(MOD(INT(K230),10) = 0, VLOOKUP(K230,'COG CONAC'!$A$2:$B$427,2,FALSE),"DESAGREGADA")</f>
        <v>DESAGREGADA</v>
      </c>
      <c r="O230" s="120" t="str">
        <f t="shared" si="11"/>
        <v>212</v>
      </c>
      <c r="P230" s="119" t="str">
        <f>IF(MOD(O230,10)&gt;0,IF(INT(TEXT(D230,"00"))=0,IF(COUNTIF($O$2:O606,O230)&gt;1,"No Utilizar","Utilizar"),"Utilizar"),"No Utilizar")</f>
        <v>Utilizar</v>
      </c>
      <c r="Q230" s="119">
        <f>COUNTIF('Presupuesto 2015'!$AF$10:AF924,K230)</f>
        <v>0</v>
      </c>
      <c r="R230" s="119" t="s">
        <v>1329</v>
      </c>
    </row>
    <row r="231" spans="1:18" x14ac:dyDescent="0.2">
      <c r="A231" s="120">
        <v>2</v>
      </c>
      <c r="B231" s="120">
        <v>1</v>
      </c>
      <c r="C231" s="120">
        <v>2</v>
      </c>
      <c r="D231" s="120">
        <v>3</v>
      </c>
      <c r="I231" s="121" t="s">
        <v>1290</v>
      </c>
      <c r="K231" s="120" t="str">
        <f t="shared" si="10"/>
        <v>21203</v>
      </c>
      <c r="L231" s="119" t="str">
        <f t="shared" si="9"/>
        <v>Material de Computo</v>
      </c>
      <c r="M231" s="120" t="str">
        <f>IF(MOD(INT(K231),10) = 0, VLOOKUP(K231,'COG CONAC'!$A$2:$B$427,1,FALSE),"DESAGREGADA")</f>
        <v>DESAGREGADA</v>
      </c>
      <c r="N231" s="119" t="str">
        <f>IF(MOD(INT(K231),10) = 0, VLOOKUP(K231,'COG CONAC'!$A$2:$B$427,2,FALSE),"DESAGREGADA")</f>
        <v>DESAGREGADA</v>
      </c>
      <c r="O231" s="120" t="str">
        <f t="shared" si="11"/>
        <v>212</v>
      </c>
      <c r="P231" s="119" t="str">
        <f>IF(MOD(O231,10)&gt;0,IF(INT(TEXT(D231,"00"))=0,IF(COUNTIF($O$2:O606,O231)&gt;1,"No Utilizar","Utilizar"),"Utilizar"),"No Utilizar")</f>
        <v>Utilizar</v>
      </c>
      <c r="Q231" s="119">
        <f>COUNTIF('Presupuesto 2015'!$AF$10:AF926,K231)</f>
        <v>1</v>
      </c>
      <c r="R231" s="119" t="s">
        <v>1329</v>
      </c>
    </row>
    <row r="232" spans="1:18" x14ac:dyDescent="0.2">
      <c r="A232" s="120">
        <v>2</v>
      </c>
      <c r="B232" s="120">
        <v>1</v>
      </c>
      <c r="C232" s="120">
        <v>2</v>
      </c>
      <c r="D232" s="120">
        <v>4</v>
      </c>
      <c r="I232" s="121" t="s">
        <v>1291</v>
      </c>
      <c r="K232" s="120" t="str">
        <f t="shared" si="10"/>
        <v>21204</v>
      </c>
      <c r="L232" s="119" t="str">
        <f t="shared" si="9"/>
        <v>Material de Imprenta</v>
      </c>
      <c r="M232" s="120" t="str">
        <f>IF(MOD(INT(K232),10) = 0, VLOOKUP(K232,'COG CONAC'!$A$2:$B$427,1,FALSE),"DESAGREGADA")</f>
        <v>DESAGREGADA</v>
      </c>
      <c r="N232" s="119" t="str">
        <f>IF(MOD(INT(K232),10) = 0, VLOOKUP(K232,'COG CONAC'!$A$2:$B$427,2,FALSE),"DESAGREGADA")</f>
        <v>DESAGREGADA</v>
      </c>
      <c r="O232" s="120" t="str">
        <f t="shared" si="11"/>
        <v>212</v>
      </c>
      <c r="P232" s="119" t="str">
        <f>IF(MOD(O232,10)&gt;0,IF(INT(TEXT(D232,"00"))=0,IF(COUNTIF($O$2:O606,O232)&gt;1,"No Utilizar","Utilizar"),"Utilizar"),"No Utilizar")</f>
        <v>Utilizar</v>
      </c>
      <c r="Q232" s="119">
        <f>COUNTIF('Presupuesto 2015'!$AF$10:AF927,K232)</f>
        <v>1</v>
      </c>
      <c r="R232" s="119" t="s">
        <v>1329</v>
      </c>
    </row>
    <row r="233" spans="1:18" x14ac:dyDescent="0.2">
      <c r="A233" s="120">
        <v>2</v>
      </c>
      <c r="B233" s="120">
        <v>1</v>
      </c>
      <c r="C233" s="120">
        <v>2</v>
      </c>
      <c r="D233" s="120">
        <v>5</v>
      </c>
      <c r="I233" s="121" t="s">
        <v>1292</v>
      </c>
      <c r="K233" s="120" t="str">
        <f t="shared" si="10"/>
        <v>21205</v>
      </c>
      <c r="L233" s="119" t="str">
        <f t="shared" si="9"/>
        <v>Equipamiento en general</v>
      </c>
      <c r="M233" s="120" t="str">
        <f>IF(MOD(INT(K233),10) = 0, VLOOKUP(K233,'COG CONAC'!$A$2:$B$427,1,FALSE),"DESAGREGADA")</f>
        <v>DESAGREGADA</v>
      </c>
      <c r="N233" s="119" t="str">
        <f>IF(MOD(INT(K233),10) = 0, VLOOKUP(K233,'COG CONAC'!$A$2:$B$427,2,FALSE),"DESAGREGADA")</f>
        <v>DESAGREGADA</v>
      </c>
      <c r="O233" s="120" t="str">
        <f t="shared" si="11"/>
        <v>212</v>
      </c>
      <c r="P233" s="119" t="str">
        <f>IF(MOD(O233,10)&gt;0,IF(INT(TEXT(D233,"00"))=0,IF(COUNTIF($O$2:O606,O233)&gt;1,"No Utilizar","Utilizar"),"Utilizar"),"No Utilizar")</f>
        <v>Utilizar</v>
      </c>
      <c r="Q233" s="119">
        <f>COUNTIF('Presupuesto 2015'!$AF$10:AF928,K233)</f>
        <v>0</v>
      </c>
      <c r="R233" s="119" t="s">
        <v>1329</v>
      </c>
    </row>
    <row r="234" spans="1:18" x14ac:dyDescent="0.2">
      <c r="A234" s="120">
        <v>2</v>
      </c>
      <c r="B234" s="120">
        <v>1</v>
      </c>
      <c r="C234" s="120">
        <v>2</v>
      </c>
      <c r="D234" s="120">
        <v>6</v>
      </c>
      <c r="I234" s="121" t="s">
        <v>1149</v>
      </c>
      <c r="K234" s="120" t="str">
        <f t="shared" si="10"/>
        <v>21206</v>
      </c>
      <c r="L234" s="119" t="str">
        <f t="shared" si="9"/>
        <v>Materiales Heliográficos</v>
      </c>
      <c r="M234" s="120" t="str">
        <f>IF(MOD(INT(K234),10) = 0, VLOOKUP(K234,'COG CONAC'!$A$2:$B$427,1,FALSE),"DESAGREGADA")</f>
        <v>DESAGREGADA</v>
      </c>
      <c r="N234" s="119" t="str">
        <f>IF(MOD(INT(K234),10) = 0, VLOOKUP(K234,'COG CONAC'!$A$2:$B$427,2,FALSE),"DESAGREGADA")</f>
        <v>DESAGREGADA</v>
      </c>
      <c r="O234" s="120" t="str">
        <f t="shared" si="11"/>
        <v>212</v>
      </c>
      <c r="P234" s="119" t="str">
        <f>IF(MOD(O234,10)&gt;0,IF(INT(TEXT(D234,"00"))=0,IF(COUNTIF($O$2:O606,O234)&gt;1,"No Utilizar","Utilizar"),"Utilizar"),"No Utilizar")</f>
        <v>Utilizar</v>
      </c>
      <c r="Q234" s="119">
        <f>COUNTIF('Presupuesto 2015'!$AF$10:AF929,K234)</f>
        <v>0</v>
      </c>
      <c r="R234" s="119" t="s">
        <v>1329</v>
      </c>
    </row>
    <row r="235" spans="1:18" x14ac:dyDescent="0.2">
      <c r="A235" s="120">
        <v>2</v>
      </c>
      <c r="B235" s="120">
        <v>1</v>
      </c>
      <c r="C235" s="120">
        <v>2</v>
      </c>
      <c r="D235" s="120">
        <v>7</v>
      </c>
      <c r="I235" s="121" t="s">
        <v>1427</v>
      </c>
      <c r="K235" s="120" t="str">
        <f t="shared" si="10"/>
        <v>21207</v>
      </c>
      <c r="L235" s="119" t="str">
        <f t="shared" si="9"/>
        <v>Material y útiles de impresión reproducción</v>
      </c>
      <c r="M235" s="120" t="str">
        <f>IF(MOD(INT(K235),10) = 0, VLOOKUP(K235,'COG CONAC'!$A$2:$B$427,1,FALSE),"DESAGREGADA")</f>
        <v>DESAGREGADA</v>
      </c>
      <c r="N235" s="119" t="str">
        <f>IF(MOD(INT(K235),10) = 0, VLOOKUP(K235,'COG CONAC'!$A$2:$B$427,2,FALSE),"DESAGREGADA")</f>
        <v>DESAGREGADA</v>
      </c>
      <c r="O235" s="120" t="str">
        <f t="shared" si="11"/>
        <v>212</v>
      </c>
      <c r="P235" s="119" t="str">
        <f>IF(MOD(O235,10)&gt;0,IF(INT(TEXT(D235,"00"))=0,IF(COUNTIF($O$2:O606,O235)&gt;1,"No Utilizar","Utilizar"),"Utilizar"),"No Utilizar")</f>
        <v>Utilizar</v>
      </c>
      <c r="Q235" s="119">
        <f>COUNTIF('Presupuesto 2015'!$AF$10:AF930,K235)</f>
        <v>1</v>
      </c>
      <c r="R235" s="119" t="s">
        <v>1329</v>
      </c>
    </row>
    <row r="236" spans="1:18" x14ac:dyDescent="0.2">
      <c r="A236" s="120">
        <v>2</v>
      </c>
      <c r="B236" s="120">
        <v>1</v>
      </c>
      <c r="C236" s="120">
        <v>3</v>
      </c>
      <c r="H236" s="121" t="s">
        <v>384</v>
      </c>
      <c r="K236" s="120" t="str">
        <f t="shared" si="10"/>
        <v>21300</v>
      </c>
      <c r="L236" s="119" t="str">
        <f t="shared" si="9"/>
        <v>Material estadístico y geográfico</v>
      </c>
      <c r="M236" s="120" t="str">
        <f>IF(MOD(INT(K236),10) = 0, VLOOKUP(K236,'COG CONAC'!$A$2:$B$427,1,FALSE),"DESAGREGADA")</f>
        <v>21300</v>
      </c>
      <c r="N236" s="119" t="str">
        <f>IF(MOD(INT(K236),10) = 0, VLOOKUP(K236,'COG CONAC'!$A$2:$B$427,2,FALSE),"DESAGREGADA")</f>
        <v>Material estadístico y geográfico</v>
      </c>
      <c r="O236" s="120" t="str">
        <f t="shared" si="11"/>
        <v>213</v>
      </c>
      <c r="P236" s="119" t="str">
        <f>IF(MOD(O236,10)&gt;0,IF(INT(TEXT(D236,"00"))=0,IF(COUNTIF($O$2:O606,O236)&gt;1,"No Utilizar","Utilizar"),"Utilizar"),"No Utilizar")</f>
        <v>No Utilizar</v>
      </c>
      <c r="Q236" s="119">
        <f>COUNTIF('Presupuesto 2015'!$AF$10:AF931,K236)</f>
        <v>0</v>
      </c>
      <c r="R236" s="119" t="s">
        <v>1329</v>
      </c>
    </row>
    <row r="237" spans="1:18" x14ac:dyDescent="0.2">
      <c r="A237" s="120">
        <v>2</v>
      </c>
      <c r="B237" s="120">
        <v>1</v>
      </c>
      <c r="C237" s="120">
        <v>3</v>
      </c>
      <c r="D237" s="120">
        <v>1</v>
      </c>
      <c r="I237" s="121" t="s">
        <v>384</v>
      </c>
      <c r="K237" s="120" t="str">
        <f t="shared" si="10"/>
        <v>21301</v>
      </c>
      <c r="L237" s="119" t="str">
        <f t="shared" si="9"/>
        <v>Material estadístico y geográfico</v>
      </c>
      <c r="M237" s="120" t="str">
        <f>IF(MOD(INT(K237),10) = 0, VLOOKUP(K237,'COG CONAC'!$A$2:$B$427,1,FALSE),"DESAGREGADA")</f>
        <v>DESAGREGADA</v>
      </c>
      <c r="N237" s="119" t="str">
        <f>IF(MOD(INT(K237),10) = 0, VLOOKUP(K237,'COG CONAC'!$A$2:$B$427,2,FALSE),"DESAGREGADA")</f>
        <v>DESAGREGADA</v>
      </c>
      <c r="O237" s="120" t="str">
        <f t="shared" si="11"/>
        <v>213</v>
      </c>
      <c r="P237" s="119" t="str">
        <f>IF(MOD(O237,10)&gt;0,IF(INT(TEXT(D237,"00"))=0,IF(COUNTIF($O$2:O606,O237)&gt;1,"No Utilizar","Utilizar"),"Utilizar"),"No Utilizar")</f>
        <v>Utilizar</v>
      </c>
      <c r="Q237" s="119">
        <f>COUNTIF('Presupuesto 2015'!$AF$10:AF932,K237)</f>
        <v>0</v>
      </c>
      <c r="R237" s="119" t="s">
        <v>1329</v>
      </c>
    </row>
    <row r="238" spans="1:18" x14ac:dyDescent="0.2">
      <c r="A238" s="120">
        <v>2</v>
      </c>
      <c r="B238" s="120">
        <v>1</v>
      </c>
      <c r="C238" s="120">
        <v>4</v>
      </c>
      <c r="H238" s="121" t="s">
        <v>383</v>
      </c>
      <c r="K238" s="120" t="str">
        <f t="shared" si="10"/>
        <v>21400</v>
      </c>
      <c r="L238" s="119" t="str">
        <f t="shared" si="9"/>
        <v>Materiales, útiles y equipos menores de tecnologías de la información y comunicaciones</v>
      </c>
      <c r="M238" s="120" t="str">
        <f>IF(MOD(INT(K238),10) = 0, VLOOKUP(K238,'COG CONAC'!$A$2:$B$427,1,FALSE),"DESAGREGADA")</f>
        <v>21400</v>
      </c>
      <c r="N238" s="119" t="str">
        <f>IF(MOD(INT(K238),10) = 0, VLOOKUP(K238,'COG CONAC'!$A$2:$B$427,2,FALSE),"DESAGREGADA")</f>
        <v>Materiales, útiles y equipos menores de tecnologías de la información y comunicaciones</v>
      </c>
      <c r="O238" s="120" t="str">
        <f t="shared" si="11"/>
        <v>214</v>
      </c>
      <c r="P238" s="119" t="str">
        <f>IF(MOD(O238,10)&gt;0,IF(INT(TEXT(D238,"00"))=0,IF(COUNTIF($O$2:O607,O238)&gt;1,"No Utilizar","Utilizar"),"Utilizar"),"No Utilizar")</f>
        <v>No Utilizar</v>
      </c>
      <c r="Q238" s="119">
        <f>COUNTIF('Presupuesto 2015'!$AF$10:AF933,K238)</f>
        <v>0</v>
      </c>
      <c r="R238" s="119" t="s">
        <v>1329</v>
      </c>
    </row>
    <row r="239" spans="1:18" x14ac:dyDescent="0.2">
      <c r="A239" s="120">
        <v>2</v>
      </c>
      <c r="B239" s="120">
        <v>1</v>
      </c>
      <c r="C239" s="120">
        <v>4</v>
      </c>
      <c r="D239" s="120">
        <v>1</v>
      </c>
      <c r="I239" s="121" t="s">
        <v>1150</v>
      </c>
      <c r="K239" s="120" t="str">
        <f t="shared" si="10"/>
        <v>21401</v>
      </c>
      <c r="L239" s="119" t="str">
        <f t="shared" si="9"/>
        <v>Materiales y Útiles para el Procesamiento en Equipo y Bienes Informáticos</v>
      </c>
      <c r="M239" s="120" t="str">
        <f>IF(MOD(INT(K239),10) = 0, VLOOKUP(K239,'COG CONAC'!$A$2:$B$427,1,FALSE),"DESAGREGADA")</f>
        <v>DESAGREGADA</v>
      </c>
      <c r="N239" s="119" t="str">
        <f>IF(MOD(INT(K239),10) = 0, VLOOKUP(K239,'COG CONAC'!$A$2:$B$427,2,FALSE),"DESAGREGADA")</f>
        <v>DESAGREGADA</v>
      </c>
      <c r="O239" s="120" t="str">
        <f t="shared" si="11"/>
        <v>214</v>
      </c>
      <c r="P239" s="119" t="str">
        <f>IF(MOD(O239,10)&gt;0,IF(INT(TEXT(D239,"00"))=0,IF(COUNTIF($O$2:O608,O239)&gt;1,"No Utilizar","Utilizar"),"Utilizar"),"No Utilizar")</f>
        <v>Utilizar</v>
      </c>
      <c r="Q239" s="119">
        <f>COUNTIF('Presupuesto 2015'!$AF$10:AF934,K239)</f>
        <v>2</v>
      </c>
      <c r="R239" s="119" t="s">
        <v>1329</v>
      </c>
    </row>
    <row r="240" spans="1:18" x14ac:dyDescent="0.2">
      <c r="A240" s="120">
        <v>2</v>
      </c>
      <c r="B240" s="120">
        <v>1</v>
      </c>
      <c r="C240" s="120">
        <v>4</v>
      </c>
      <c r="D240" s="120">
        <v>2</v>
      </c>
      <c r="I240" s="121" t="s">
        <v>383</v>
      </c>
      <c r="K240" s="120" t="str">
        <f t="shared" si="10"/>
        <v>21402</v>
      </c>
      <c r="L240" s="119" t="str">
        <f t="shared" si="9"/>
        <v>Materiales, útiles y equipos menores de tecnologías de la información y comunicaciones</v>
      </c>
      <c r="M240" s="120" t="str">
        <f>IF(MOD(INT(K240),10) = 0, VLOOKUP(K240,'COG CONAC'!$A$2:$B$427,1,FALSE),"DESAGREGADA")</f>
        <v>DESAGREGADA</v>
      </c>
      <c r="N240" s="119" t="str">
        <f>IF(MOD(INT(K240),10) = 0, VLOOKUP(K240,'COG CONAC'!$A$2:$B$427,2,FALSE),"DESAGREGADA")</f>
        <v>DESAGREGADA</v>
      </c>
      <c r="O240" s="120" t="str">
        <f t="shared" si="11"/>
        <v>214</v>
      </c>
      <c r="P240" s="119" t="str">
        <f>IF(MOD(O240,10)&gt;0,IF(INT(TEXT(D240,"00"))=0,IF(COUNTIF($O$2:O609,O240)&gt;1,"No Utilizar","Utilizar"),"Utilizar"),"No Utilizar")</f>
        <v>Utilizar</v>
      </c>
      <c r="Q240" s="119">
        <f>COUNTIF('Presupuesto 2015'!$AF$10:AF935,K240)</f>
        <v>0</v>
      </c>
      <c r="R240" s="119" t="s">
        <v>1329</v>
      </c>
    </row>
    <row r="241" spans="1:18" x14ac:dyDescent="0.2">
      <c r="A241" s="120">
        <v>2</v>
      </c>
      <c r="B241" s="120">
        <v>1</v>
      </c>
      <c r="C241" s="120">
        <v>5</v>
      </c>
      <c r="H241" s="121" t="s">
        <v>382</v>
      </c>
      <c r="K241" s="120" t="str">
        <f t="shared" si="10"/>
        <v>21500</v>
      </c>
      <c r="L241" s="119" t="str">
        <f t="shared" si="9"/>
        <v>Material impreso e información digital</v>
      </c>
      <c r="M241" s="120" t="str">
        <f>IF(MOD(INT(K241),10) = 0, VLOOKUP(K241,'COG CONAC'!$A$2:$B$427,1,FALSE),"DESAGREGADA")</f>
        <v>21500</v>
      </c>
      <c r="N241" s="119" t="str">
        <f>IF(MOD(INT(K241),10) = 0, VLOOKUP(K241,'COG CONAC'!$A$2:$B$427,2,FALSE),"DESAGREGADA")</f>
        <v>Material impreso e información digital</v>
      </c>
      <c r="O241" s="120" t="str">
        <f t="shared" si="11"/>
        <v>215</v>
      </c>
      <c r="P241" s="119" t="str">
        <f>IF(MOD(O241,10)&gt;0,IF(INT(TEXT(D241,"00"))=0,IF(COUNTIF($O$2:O610,O241)&gt;1,"No Utilizar","Utilizar"),"Utilizar"),"No Utilizar")</f>
        <v>No Utilizar</v>
      </c>
      <c r="Q241" s="119">
        <f>COUNTIF('Presupuesto 2015'!$AF$10:AF936,K241)</f>
        <v>0</v>
      </c>
      <c r="R241" s="119" t="s">
        <v>1329</v>
      </c>
    </row>
    <row r="242" spans="1:18" x14ac:dyDescent="0.2">
      <c r="A242" s="120">
        <v>2</v>
      </c>
      <c r="B242" s="120">
        <v>1</v>
      </c>
      <c r="C242" s="120">
        <v>5</v>
      </c>
      <c r="D242" s="120">
        <v>1</v>
      </c>
      <c r="I242" s="121" t="s">
        <v>1151</v>
      </c>
      <c r="K242" s="120" t="str">
        <f t="shared" si="10"/>
        <v>21501</v>
      </c>
      <c r="L242" s="119" t="str">
        <f t="shared" si="9"/>
        <v>Material para el Desarrollo de la Información</v>
      </c>
      <c r="M242" s="120" t="str">
        <f>IF(MOD(INT(K242),10) = 0, VLOOKUP(K242,'COG CONAC'!$A$2:$B$427,1,FALSE),"DESAGREGADA")</f>
        <v>DESAGREGADA</v>
      </c>
      <c r="N242" s="119" t="str">
        <f>IF(MOD(INT(K242),10) = 0, VLOOKUP(K242,'COG CONAC'!$A$2:$B$427,2,FALSE),"DESAGREGADA")</f>
        <v>DESAGREGADA</v>
      </c>
      <c r="O242" s="120" t="str">
        <f t="shared" si="11"/>
        <v>215</v>
      </c>
      <c r="P242" s="119" t="str">
        <f>IF(MOD(O242,10)&gt;0,IF(INT(TEXT(D242,"00"))=0,IF(COUNTIF($O$2:O611,O242)&gt;1,"No Utilizar","Utilizar"),"Utilizar"),"No Utilizar")</f>
        <v>Utilizar</v>
      </c>
      <c r="Q242" s="119">
        <f>COUNTIF('Presupuesto 2015'!$AF$10:AF937,K242)</f>
        <v>0</v>
      </c>
      <c r="R242" s="119" t="s">
        <v>1329</v>
      </c>
    </row>
    <row r="243" spans="1:18" x14ac:dyDescent="0.2">
      <c r="A243" s="120">
        <v>2</v>
      </c>
      <c r="B243" s="120">
        <v>1</v>
      </c>
      <c r="C243" s="120">
        <v>5</v>
      </c>
      <c r="D243" s="120">
        <v>2</v>
      </c>
      <c r="I243" s="121" t="s">
        <v>1152</v>
      </c>
      <c r="K243" s="120" t="str">
        <f t="shared" si="10"/>
        <v>21502</v>
      </c>
      <c r="L243" s="119" t="str">
        <f t="shared" si="9"/>
        <v>Servicios de Suscripción e Información</v>
      </c>
      <c r="M243" s="120" t="str">
        <f>IF(MOD(INT(K243),10) = 0, VLOOKUP(K243,'COG CONAC'!$A$2:$B$427,1,FALSE),"DESAGREGADA")</f>
        <v>DESAGREGADA</v>
      </c>
      <c r="N243" s="119" t="str">
        <f>IF(MOD(INT(K243),10) = 0, VLOOKUP(K243,'COG CONAC'!$A$2:$B$427,2,FALSE),"DESAGREGADA")</f>
        <v>DESAGREGADA</v>
      </c>
      <c r="O243" s="120" t="str">
        <f t="shared" si="11"/>
        <v>215</v>
      </c>
      <c r="P243" s="119" t="str">
        <f>IF(MOD(O243,10)&gt;0,IF(INT(TEXT(D243,"00"))=0,IF(COUNTIF($O$2:O612,O243)&gt;1,"No Utilizar","Utilizar"),"Utilizar"),"No Utilizar")</f>
        <v>Utilizar</v>
      </c>
      <c r="Q243" s="119">
        <f>COUNTIF('Presupuesto 2015'!$AF$10:AF938,K243)</f>
        <v>2</v>
      </c>
      <c r="R243" s="119" t="s">
        <v>1329</v>
      </c>
    </row>
    <row r="244" spans="1:18" x14ac:dyDescent="0.2">
      <c r="A244" s="120">
        <v>2</v>
      </c>
      <c r="B244" s="120">
        <v>1</v>
      </c>
      <c r="C244" s="120">
        <v>5</v>
      </c>
      <c r="D244" s="120">
        <v>3</v>
      </c>
      <c r="I244" s="121" t="s">
        <v>1153</v>
      </c>
      <c r="K244" s="120" t="str">
        <f t="shared" si="10"/>
        <v>21503</v>
      </c>
      <c r="L244" s="119" t="str">
        <f t="shared" si="9"/>
        <v>Material para Información en Actividades de Investigación Científica y Tecnológica</v>
      </c>
      <c r="M244" s="120" t="str">
        <f>IF(MOD(INT(K244),10) = 0, VLOOKUP(K244,'COG CONAC'!$A$2:$B$427,1,FALSE),"DESAGREGADA")</f>
        <v>DESAGREGADA</v>
      </c>
      <c r="N244" s="119" t="str">
        <f>IF(MOD(INT(K244),10) = 0, VLOOKUP(K244,'COG CONAC'!$A$2:$B$427,2,FALSE),"DESAGREGADA")</f>
        <v>DESAGREGADA</v>
      </c>
      <c r="O244" s="120" t="str">
        <f t="shared" si="11"/>
        <v>215</v>
      </c>
      <c r="P244" s="119" t="str">
        <f>IF(MOD(O244,10)&gt;0,IF(INT(TEXT(D244,"00"))=0,IF(COUNTIF($O$2:O613,O244)&gt;1,"No Utilizar","Utilizar"),"Utilizar"),"No Utilizar")</f>
        <v>Utilizar</v>
      </c>
      <c r="Q244" s="119">
        <f>COUNTIF('Presupuesto 2015'!$AF$10:AF939,K244)</f>
        <v>0</v>
      </c>
      <c r="R244" s="119" t="s">
        <v>1329</v>
      </c>
    </row>
    <row r="245" spans="1:18" x14ac:dyDescent="0.2">
      <c r="A245" s="120">
        <v>2</v>
      </c>
      <c r="B245" s="120">
        <v>1</v>
      </c>
      <c r="C245" s="120">
        <v>5</v>
      </c>
      <c r="D245" s="120">
        <v>4</v>
      </c>
      <c r="E245" s="129"/>
      <c r="I245" s="121" t="s">
        <v>1154</v>
      </c>
      <c r="K245" s="120" t="str">
        <f t="shared" si="10"/>
        <v>21504</v>
      </c>
      <c r="L245" s="119" t="str">
        <f t="shared" si="9"/>
        <v>Libros, revistas, diarios oficiales, discos compactos editados</v>
      </c>
      <c r="M245" s="120" t="str">
        <f>IF(MOD(INT(K245),10) = 0, VLOOKUP(K245,'COG CONAC'!$A$2:$B$427,1,FALSE),"DESAGREGADA")</f>
        <v>DESAGREGADA</v>
      </c>
      <c r="N245" s="119" t="str">
        <f>IF(MOD(INT(K245),10) = 0, VLOOKUP(K245,'COG CONAC'!$A$2:$B$427,2,FALSE),"DESAGREGADA")</f>
        <v>DESAGREGADA</v>
      </c>
      <c r="O245" s="120" t="str">
        <f t="shared" si="11"/>
        <v>215</v>
      </c>
      <c r="P245" s="119" t="str">
        <f>IF(MOD(O245,10)&gt;0,IF(INT(TEXT(D245,"00"))=0,IF(COUNTIF($O$2:O614,O245)&gt;1,"No Utilizar","Utilizar"),"Utilizar"),"No Utilizar")</f>
        <v>Utilizar</v>
      </c>
      <c r="Q245" s="119">
        <f>COUNTIF('Presupuesto 2015'!$AF$10:AF940,K245)</f>
        <v>1</v>
      </c>
      <c r="R245" s="119" t="s">
        <v>1329</v>
      </c>
    </row>
    <row r="246" spans="1:18" x14ac:dyDescent="0.2">
      <c r="A246" s="120">
        <v>2</v>
      </c>
      <c r="B246" s="120">
        <v>1</v>
      </c>
      <c r="C246" s="120">
        <v>5</v>
      </c>
      <c r="D246" s="120">
        <v>5</v>
      </c>
      <c r="I246" s="121" t="s">
        <v>382</v>
      </c>
      <c r="K246" s="120" t="str">
        <f t="shared" si="10"/>
        <v>21505</v>
      </c>
      <c r="L246" s="119" t="str">
        <f t="shared" ref="L246:L306" si="12">CONCATENATE(F246,G246,H246,I246)</f>
        <v>Material impreso e información digital</v>
      </c>
      <c r="M246" s="120" t="str">
        <f>IF(MOD(INT(K246),10) = 0, VLOOKUP(K246,'COG CONAC'!$A$2:$B$427,1,FALSE),"DESAGREGADA")</f>
        <v>DESAGREGADA</v>
      </c>
      <c r="N246" s="119" t="str">
        <f>IF(MOD(INT(K246),10) = 0, VLOOKUP(K246,'COG CONAC'!$A$2:$B$427,2,FALSE),"DESAGREGADA")</f>
        <v>DESAGREGADA</v>
      </c>
      <c r="O246" s="120" t="str">
        <f t="shared" si="11"/>
        <v>215</v>
      </c>
      <c r="P246" s="119" t="str">
        <f>IF(MOD(O246,10)&gt;0,IF(INT(TEXT(D246,"00"))=0,IF(COUNTIF($O$2:O615,O246)&gt;1,"No Utilizar","Utilizar"),"Utilizar"),"No Utilizar")</f>
        <v>Utilizar</v>
      </c>
      <c r="Q246" s="119">
        <f>COUNTIF('Presupuesto 2015'!$AF$10:AF941,K246)</f>
        <v>1</v>
      </c>
      <c r="R246" s="119" t="s">
        <v>1329</v>
      </c>
    </row>
    <row r="247" spans="1:18" x14ac:dyDescent="0.2">
      <c r="A247" s="120">
        <v>2</v>
      </c>
      <c r="B247" s="120">
        <v>1</v>
      </c>
      <c r="C247" s="120">
        <v>6</v>
      </c>
      <c r="H247" s="121" t="s">
        <v>381</v>
      </c>
      <c r="K247" s="120" t="str">
        <f t="shared" si="10"/>
        <v>21600</v>
      </c>
      <c r="L247" s="119" t="str">
        <f t="shared" si="12"/>
        <v>Material de limpieza</v>
      </c>
      <c r="M247" s="120" t="str">
        <f>IF(MOD(INT(K247),10) = 0, VLOOKUP(K247,'COG CONAC'!$A$2:$B$427,1,FALSE),"DESAGREGADA")</f>
        <v>21600</v>
      </c>
      <c r="N247" s="119" t="str">
        <f>IF(MOD(INT(K247),10) = 0, VLOOKUP(K247,'COG CONAC'!$A$2:$B$427,2,FALSE),"DESAGREGADA")</f>
        <v>Material de limpieza</v>
      </c>
      <c r="O247" s="120" t="str">
        <f t="shared" si="11"/>
        <v>216</v>
      </c>
      <c r="P247" s="119" t="str">
        <f>IF(MOD(O247,10)&gt;0,IF(INT(TEXT(D247,"00"))=0,IF(COUNTIF($O$2:O616,O247)&gt;1,"No Utilizar","Utilizar"),"Utilizar"),"No Utilizar")</f>
        <v>No Utilizar</v>
      </c>
      <c r="Q247" s="119">
        <f>COUNTIF('Presupuesto 2015'!$AF$10:AF942,K247)</f>
        <v>0</v>
      </c>
      <c r="R247" s="119" t="s">
        <v>1329</v>
      </c>
    </row>
    <row r="248" spans="1:18" x14ac:dyDescent="0.2">
      <c r="A248" s="120">
        <v>2</v>
      </c>
      <c r="B248" s="120">
        <v>1</v>
      </c>
      <c r="C248" s="120">
        <v>6</v>
      </c>
      <c r="D248" s="120">
        <v>1</v>
      </c>
      <c r="I248" s="121" t="s">
        <v>1155</v>
      </c>
      <c r="K248" s="120" t="str">
        <f t="shared" si="10"/>
        <v>21601</v>
      </c>
      <c r="L248" s="119" t="str">
        <f t="shared" si="12"/>
        <v>Materiales de aseo y limpieza</v>
      </c>
      <c r="M248" s="120" t="str">
        <f>IF(MOD(INT(K248),10) = 0, VLOOKUP(K248,'COG CONAC'!$A$2:$B$427,1,FALSE),"DESAGREGADA")</f>
        <v>DESAGREGADA</v>
      </c>
      <c r="N248" s="119" t="str">
        <f>IF(MOD(INT(K248),10) = 0, VLOOKUP(K248,'COG CONAC'!$A$2:$B$427,2,FALSE),"DESAGREGADA")</f>
        <v>DESAGREGADA</v>
      </c>
      <c r="O248" s="120" t="str">
        <f t="shared" si="11"/>
        <v>216</v>
      </c>
      <c r="P248" s="119" t="str">
        <f>IF(MOD(O248,10)&gt;0,IF(INT(TEXT(D248,"00"))=0,IF(COUNTIF($O$2:O617,O248)&gt;1,"No Utilizar","Utilizar"),"Utilizar"),"No Utilizar")</f>
        <v>Utilizar</v>
      </c>
      <c r="Q248" s="119">
        <f>COUNTIF('Presupuesto 2015'!$AF$10:AF943,K248)</f>
        <v>2</v>
      </c>
      <c r="R248" s="119" t="s">
        <v>1329</v>
      </c>
    </row>
    <row r="249" spans="1:18" x14ac:dyDescent="0.2">
      <c r="A249" s="120">
        <v>2</v>
      </c>
      <c r="B249" s="120">
        <v>1</v>
      </c>
      <c r="C249" s="120">
        <v>6</v>
      </c>
      <c r="D249" s="120">
        <v>2</v>
      </c>
      <c r="I249" s="121" t="s">
        <v>1354</v>
      </c>
      <c r="K249" s="120" t="str">
        <f t="shared" si="10"/>
        <v>21602</v>
      </c>
      <c r="L249" s="119" t="str">
        <f t="shared" si="12"/>
        <v>Material de Jardinería</v>
      </c>
      <c r="M249" s="120" t="str">
        <f>IF(MOD(INT(K249),10) = 0, VLOOKUP(K249,'COG CONAC'!$A$2:$B$427,1,FALSE),"DESAGREGADA")</f>
        <v>DESAGREGADA</v>
      </c>
      <c r="N249" s="119" t="str">
        <f>IF(MOD(INT(K249),10) = 0, VLOOKUP(K249,'COG CONAC'!$A$2:$B$427,2,FALSE),"DESAGREGADA")</f>
        <v>DESAGREGADA</v>
      </c>
      <c r="O249" s="120" t="str">
        <f t="shared" si="11"/>
        <v>216</v>
      </c>
      <c r="P249" s="119" t="str">
        <f>IF(MOD(O249,10)&gt;0,IF(INT(TEXT(D249,"00"))=0,IF(COUNTIF($O$2:O618,O249)&gt;1,"No Utilizar","Utilizar"),"Utilizar"),"No Utilizar")</f>
        <v>Utilizar</v>
      </c>
      <c r="Q249" s="119">
        <f>COUNTIF('Presupuesto 2015'!$AF$10:AF944,K249)</f>
        <v>0</v>
      </c>
      <c r="R249" s="119" t="s">
        <v>1329</v>
      </c>
    </row>
    <row r="250" spans="1:18" x14ac:dyDescent="0.2">
      <c r="A250" s="120">
        <v>2</v>
      </c>
      <c r="B250" s="120">
        <v>1</v>
      </c>
      <c r="C250" s="120">
        <v>6</v>
      </c>
      <c r="D250" s="120">
        <v>3</v>
      </c>
      <c r="I250" s="121" t="s">
        <v>1156</v>
      </c>
      <c r="K250" s="120" t="str">
        <f t="shared" ref="K250:K312" si="13">CONCATENATE(A250,TEXT(B250,"0"),TEXT(C250,"0"),TEXT(D250,"00"))</f>
        <v>21603</v>
      </c>
      <c r="L250" s="119" t="str">
        <f t="shared" si="12"/>
        <v>Material de Limpieza de bienes Informática</v>
      </c>
      <c r="M250" s="120" t="str">
        <f>IF(MOD(INT(K250),10) = 0, VLOOKUP(K250,'COG CONAC'!$A$2:$B$427,1,FALSE),"DESAGREGADA")</f>
        <v>DESAGREGADA</v>
      </c>
      <c r="N250" s="119" t="str">
        <f>IF(MOD(INT(K250),10) = 0, VLOOKUP(K250,'COG CONAC'!$A$2:$B$427,2,FALSE),"DESAGREGADA")</f>
        <v>DESAGREGADA</v>
      </c>
      <c r="O250" s="120" t="str">
        <f t="shared" ref="O250:O312" si="14">CONCATENATE(A250,TEXT(B250,"0"),TEXT(C250,"0"))</f>
        <v>216</v>
      </c>
      <c r="P250" s="119" t="str">
        <f>IF(MOD(O250,10)&gt;0,IF(INT(TEXT(D250,"00"))=0,IF(COUNTIF($O$2:O619,O250)&gt;1,"No Utilizar","Utilizar"),"Utilizar"),"No Utilizar")</f>
        <v>Utilizar</v>
      </c>
      <c r="Q250" s="119">
        <f>COUNTIF('Presupuesto 2015'!$AF$10:AF945,K250)</f>
        <v>0</v>
      </c>
      <c r="R250" s="119" t="s">
        <v>1329</v>
      </c>
    </row>
    <row r="251" spans="1:18" x14ac:dyDescent="0.2">
      <c r="A251" s="120">
        <v>2</v>
      </c>
      <c r="B251" s="120">
        <v>1</v>
      </c>
      <c r="C251" s="120">
        <v>7</v>
      </c>
      <c r="H251" s="121" t="s">
        <v>380</v>
      </c>
      <c r="K251" s="120" t="str">
        <f t="shared" si="13"/>
        <v>21700</v>
      </c>
      <c r="L251" s="119" t="str">
        <f t="shared" si="12"/>
        <v>Materiales y útiles de enseñanza</v>
      </c>
      <c r="M251" s="120" t="str">
        <f>IF(MOD(INT(K251),10) = 0, VLOOKUP(K251,'COG CONAC'!$A$2:$B$427,1,FALSE),"DESAGREGADA")</f>
        <v>21700</v>
      </c>
      <c r="N251" s="119" t="str">
        <f>IF(MOD(INT(K251),10) = 0, VLOOKUP(K251,'COG CONAC'!$A$2:$B$427,2,FALSE),"DESAGREGADA")</f>
        <v>Materiales y útiles de enseñanza</v>
      </c>
      <c r="O251" s="120" t="str">
        <f t="shared" si="14"/>
        <v>217</v>
      </c>
      <c r="P251" s="119" t="str">
        <f>IF(MOD(O251,10)&gt;0,IF(INT(TEXT(D251,"00"))=0,IF(COUNTIF($O$2:O620,O251)&gt;1,"No Utilizar","Utilizar"),"Utilizar"),"No Utilizar")</f>
        <v>No Utilizar</v>
      </c>
      <c r="Q251" s="119">
        <f>COUNTIF('Presupuesto 2015'!$AF$10:AF946,K251)</f>
        <v>0</v>
      </c>
      <c r="R251" s="119" t="s">
        <v>1329</v>
      </c>
    </row>
    <row r="252" spans="1:18" x14ac:dyDescent="0.2">
      <c r="A252" s="120">
        <v>2</v>
      </c>
      <c r="B252" s="120">
        <v>1</v>
      </c>
      <c r="C252" s="120">
        <v>7</v>
      </c>
      <c r="D252" s="120">
        <v>1</v>
      </c>
      <c r="I252" s="121" t="s">
        <v>1157</v>
      </c>
      <c r="K252" s="120" t="str">
        <f t="shared" si="13"/>
        <v>21701</v>
      </c>
      <c r="L252" s="119" t="str">
        <f t="shared" si="12"/>
        <v>Material de Apoyo Informativo</v>
      </c>
      <c r="M252" s="120" t="str">
        <f>IF(MOD(INT(K252),10) = 0, VLOOKUP(K252,'COG CONAC'!$A$2:$B$427,1,FALSE),"DESAGREGADA")</f>
        <v>DESAGREGADA</v>
      </c>
      <c r="N252" s="119" t="str">
        <f>IF(MOD(INT(K252),10) = 0, VLOOKUP(K252,'COG CONAC'!$A$2:$B$427,2,FALSE),"DESAGREGADA")</f>
        <v>DESAGREGADA</v>
      </c>
      <c r="O252" s="120" t="str">
        <f t="shared" si="14"/>
        <v>217</v>
      </c>
      <c r="P252" s="119" t="str">
        <f>IF(MOD(O252,10)&gt;0,IF(INT(TEXT(D252,"00"))=0,IF(COUNTIF($O$2:O621,O252)&gt;1,"No Utilizar","Utilizar"),"Utilizar"),"No Utilizar")</f>
        <v>Utilizar</v>
      </c>
      <c r="Q252" s="119">
        <f>COUNTIF('Presupuesto 2015'!$AF$10:AF947,K252)</f>
        <v>0</v>
      </c>
      <c r="R252" s="119" t="s">
        <v>1329</v>
      </c>
    </row>
    <row r="253" spans="1:18" x14ac:dyDescent="0.2">
      <c r="A253" s="120">
        <v>2</v>
      </c>
      <c r="B253" s="120">
        <v>1</v>
      </c>
      <c r="C253" s="120">
        <v>7</v>
      </c>
      <c r="D253" s="120">
        <v>2</v>
      </c>
      <c r="I253" s="121" t="s">
        <v>1158</v>
      </c>
      <c r="K253" s="120" t="str">
        <f t="shared" si="13"/>
        <v>21702</v>
      </c>
      <c r="L253" s="119" t="str">
        <f t="shared" si="12"/>
        <v>Materiales Didácticos para Planteles Educativos</v>
      </c>
      <c r="M253" s="120" t="str">
        <f>IF(MOD(INT(K253),10) = 0, VLOOKUP(K253,'COG CONAC'!$A$2:$B$427,1,FALSE),"DESAGREGADA")</f>
        <v>DESAGREGADA</v>
      </c>
      <c r="N253" s="119" t="str">
        <f>IF(MOD(INT(K253),10) = 0, VLOOKUP(K253,'COG CONAC'!$A$2:$B$427,2,FALSE),"DESAGREGADA")</f>
        <v>DESAGREGADA</v>
      </c>
      <c r="O253" s="120" t="str">
        <f t="shared" si="14"/>
        <v>217</v>
      </c>
      <c r="P253" s="119" t="str">
        <f>IF(MOD(O253,10)&gt;0,IF(INT(TEXT(D253,"00"))=0,IF(COUNTIF($O$2:O622,O253)&gt;1,"No Utilizar","Utilizar"),"Utilizar"),"No Utilizar")</f>
        <v>Utilizar</v>
      </c>
      <c r="Q253" s="119">
        <f>COUNTIF('Presupuesto 2015'!$AF$10:AF948,K253)</f>
        <v>0</v>
      </c>
      <c r="R253" s="119" t="s">
        <v>1329</v>
      </c>
    </row>
    <row r="254" spans="1:18" x14ac:dyDescent="0.2">
      <c r="A254" s="120">
        <v>2</v>
      </c>
      <c r="B254" s="120">
        <v>1</v>
      </c>
      <c r="C254" s="120">
        <v>7</v>
      </c>
      <c r="D254" s="120">
        <v>3</v>
      </c>
      <c r="I254" s="121" t="s">
        <v>380</v>
      </c>
      <c r="K254" s="120" t="str">
        <f t="shared" si="13"/>
        <v>21703</v>
      </c>
      <c r="L254" s="119" t="str">
        <f t="shared" si="12"/>
        <v>Materiales y útiles de enseñanza</v>
      </c>
      <c r="M254" s="120" t="str">
        <f>IF(MOD(INT(K254),10) = 0, VLOOKUP(K254,'COG CONAC'!$A$2:$B$427,1,FALSE),"DESAGREGADA")</f>
        <v>DESAGREGADA</v>
      </c>
      <c r="N254" s="119" t="str">
        <f>IF(MOD(INT(K254),10) = 0, VLOOKUP(K254,'COG CONAC'!$A$2:$B$427,2,FALSE),"DESAGREGADA")</f>
        <v>DESAGREGADA</v>
      </c>
      <c r="O254" s="120" t="str">
        <f t="shared" si="14"/>
        <v>217</v>
      </c>
      <c r="P254" s="119" t="str">
        <f>IF(MOD(O254,10)&gt;0,IF(INT(TEXT(D254,"00"))=0,IF(COUNTIF($O$2:O623,O254)&gt;1,"No Utilizar","Utilizar"),"Utilizar"),"No Utilizar")</f>
        <v>Utilizar</v>
      </c>
      <c r="Q254" s="119">
        <f>COUNTIF('Presupuesto 2015'!$AF$10:AF949,K254)</f>
        <v>0</v>
      </c>
      <c r="R254" s="119" t="s">
        <v>1329</v>
      </c>
    </row>
    <row r="255" spans="1:18" x14ac:dyDescent="0.2">
      <c r="A255" s="120">
        <v>2</v>
      </c>
      <c r="B255" s="120">
        <v>1</v>
      </c>
      <c r="C255" s="120">
        <v>8</v>
      </c>
      <c r="H255" s="121" t="s">
        <v>379</v>
      </c>
      <c r="K255" s="120" t="str">
        <f t="shared" si="13"/>
        <v>21800</v>
      </c>
      <c r="L255" s="119" t="str">
        <f t="shared" si="12"/>
        <v>Materiales para el registro e identificación de bienes y personas</v>
      </c>
      <c r="M255" s="120" t="str">
        <f>IF(MOD(INT(K255),10) = 0, VLOOKUP(K255,'COG CONAC'!$A$2:$B$427,1,FALSE),"DESAGREGADA")</f>
        <v>21800</v>
      </c>
      <c r="N255" s="119" t="str">
        <f>IF(MOD(INT(K255),10) = 0, VLOOKUP(K255,'COG CONAC'!$A$2:$B$427,2,FALSE),"DESAGREGADA")</f>
        <v>Materiales para el registro e identificación de bienes y personas</v>
      </c>
      <c r="O255" s="120" t="str">
        <f t="shared" si="14"/>
        <v>218</v>
      </c>
      <c r="P255" s="119" t="str">
        <f>IF(MOD(O255,10)&gt;0,IF(INT(TEXT(D255,"00"))=0,IF(COUNTIF($O$2:O624,O255)&gt;1,"No Utilizar","Utilizar"),"Utilizar"),"No Utilizar")</f>
        <v>No Utilizar</v>
      </c>
      <c r="Q255" s="119">
        <f>COUNTIF('Presupuesto 2015'!$AF$10:AF950,K255)</f>
        <v>0</v>
      </c>
      <c r="R255" s="119" t="s">
        <v>1329</v>
      </c>
    </row>
    <row r="256" spans="1:18" x14ac:dyDescent="0.2">
      <c r="A256" s="120">
        <v>2</v>
      </c>
      <c r="B256" s="120">
        <v>1</v>
      </c>
      <c r="C256" s="120">
        <v>8</v>
      </c>
      <c r="D256" s="120">
        <v>1</v>
      </c>
      <c r="I256" s="121" t="s">
        <v>379</v>
      </c>
      <c r="K256" s="120" t="str">
        <f t="shared" si="13"/>
        <v>21801</v>
      </c>
      <c r="L256" s="119" t="str">
        <f t="shared" si="12"/>
        <v>Materiales para el registro e identificación de bienes y personas</v>
      </c>
      <c r="M256" s="120" t="str">
        <f>IF(MOD(INT(K256),10) = 0, VLOOKUP(K256,'COG CONAC'!$A$2:$B$427,1,FALSE),"DESAGREGADA")</f>
        <v>DESAGREGADA</v>
      </c>
      <c r="N256" s="119" t="str">
        <f>IF(MOD(INT(K256),10) = 0, VLOOKUP(K256,'COG CONAC'!$A$2:$B$427,2,FALSE),"DESAGREGADA")</f>
        <v>DESAGREGADA</v>
      </c>
      <c r="O256" s="120" t="str">
        <f t="shared" si="14"/>
        <v>218</v>
      </c>
      <c r="P256" s="119" t="str">
        <f>IF(MOD(O256,10)&gt;0,IF(INT(TEXT(D256,"00"))=0,IF(COUNTIF($O$2:O625,O256)&gt;1,"No Utilizar","Utilizar"),"Utilizar"),"No Utilizar")</f>
        <v>Utilizar</v>
      </c>
      <c r="Q256" s="119">
        <f>COUNTIF('Presupuesto 2015'!$AF$10:AF951,K256)</f>
        <v>0</v>
      </c>
      <c r="R256" s="119" t="s">
        <v>1329</v>
      </c>
    </row>
    <row r="257" spans="1:18" s="118" customFormat="1" x14ac:dyDescent="0.2">
      <c r="A257" s="117">
        <v>2</v>
      </c>
      <c r="B257" s="117">
        <v>2</v>
      </c>
      <c r="C257" s="117"/>
      <c r="D257" s="117"/>
      <c r="E257" s="117"/>
      <c r="F257" s="116"/>
      <c r="G257" s="116" t="s">
        <v>632</v>
      </c>
      <c r="H257" s="116"/>
      <c r="I257" s="116"/>
      <c r="J257" s="116"/>
      <c r="K257" s="117" t="str">
        <f t="shared" si="13"/>
        <v>22000</v>
      </c>
      <c r="L257" s="118" t="str">
        <f t="shared" si="12"/>
        <v xml:space="preserve"> ALIMENTOS Y UTENSILIOS</v>
      </c>
      <c r="M257" s="117" t="str">
        <f>IF(MOD(INT(K257),10) = 0, VLOOKUP(K257,'COG CONAC'!$A$2:$B$427,1,FALSE),"DESAGREGADA")</f>
        <v>22000</v>
      </c>
      <c r="N257" s="118" t="str">
        <f>IF(MOD(INT(K257),10) = 0, VLOOKUP(K257,'COG CONAC'!$A$2:$B$427,2,FALSE),"DESAGREGADA")</f>
        <v xml:space="preserve"> ALIMENTOS Y UTENSILIOS</v>
      </c>
      <c r="O257" s="117" t="str">
        <f t="shared" si="14"/>
        <v>220</v>
      </c>
      <c r="P257" s="118" t="str">
        <f>IF(MOD(O257,10)&gt;0,IF(INT(TEXT(D257,"00"))=0,IF(COUNTIF($O$2:O626,O257)&gt;1,"No Utilizar","Utilizar"),"Utilizar"),"No Utilizar")</f>
        <v>No Utilizar</v>
      </c>
      <c r="Q257" s="118">
        <f>COUNTIF('Presupuesto 2015'!$AF$10:AF952,K257)</f>
        <v>0</v>
      </c>
      <c r="R257" s="119" t="s">
        <v>1329</v>
      </c>
    </row>
    <row r="258" spans="1:18" x14ac:dyDescent="0.2">
      <c r="A258" s="120">
        <v>2</v>
      </c>
      <c r="B258" s="120">
        <v>2</v>
      </c>
      <c r="C258" s="120">
        <v>1</v>
      </c>
      <c r="H258" s="121" t="s">
        <v>378</v>
      </c>
      <c r="K258" s="120" t="str">
        <f t="shared" si="13"/>
        <v>22100</v>
      </c>
      <c r="L258" s="119" t="str">
        <f t="shared" si="12"/>
        <v>Productos alimenticios para personas</v>
      </c>
      <c r="M258" s="120" t="str">
        <f>IF(MOD(INT(K258),10) = 0, VLOOKUP(K258,'COG CONAC'!$A$2:$B$427,1,FALSE),"DESAGREGADA")</f>
        <v>22100</v>
      </c>
      <c r="N258" s="119" t="str">
        <f>IF(MOD(INT(K258),10) = 0, VLOOKUP(K258,'COG CONAC'!$A$2:$B$427,2,FALSE),"DESAGREGADA")</f>
        <v>Productos alimenticios para personas</v>
      </c>
      <c r="O258" s="120" t="str">
        <f t="shared" si="14"/>
        <v>221</v>
      </c>
      <c r="P258" s="119" t="str">
        <f>IF(MOD(O258,10)&gt;0,IF(INT(TEXT(D258,"00"))=0,IF(COUNTIF($O$2:O627,O258)&gt;1,"No Utilizar","Utilizar"),"Utilizar"),"No Utilizar")</f>
        <v>No Utilizar</v>
      </c>
      <c r="Q258" s="119">
        <f>COUNTIF('Presupuesto 2015'!$AF$10:AF953,K258)</f>
        <v>0</v>
      </c>
      <c r="R258" s="119" t="s">
        <v>1329</v>
      </c>
    </row>
    <row r="259" spans="1:18" x14ac:dyDescent="0.2">
      <c r="A259" s="120">
        <v>2</v>
      </c>
      <c r="B259" s="120">
        <v>2</v>
      </c>
      <c r="C259" s="120">
        <v>1</v>
      </c>
      <c r="D259" s="120">
        <v>1</v>
      </c>
      <c r="I259" s="121" t="s">
        <v>1971</v>
      </c>
      <c r="K259" s="120" t="str">
        <f t="shared" si="13"/>
        <v>22101</v>
      </c>
      <c r="L259" s="119" t="str">
        <f t="shared" si="12"/>
        <v>Agua Purificada, gaseosa y hielo</v>
      </c>
      <c r="M259" s="120" t="str">
        <f>IF(MOD(INT(K259),10) = 0, VLOOKUP(K259,'COG CONAC'!$A$2:$B$427,1,FALSE),"DESAGREGADA")</f>
        <v>DESAGREGADA</v>
      </c>
      <c r="N259" s="119" t="str">
        <f>IF(MOD(INT(K259),10) = 0, VLOOKUP(K259,'COG CONAC'!$A$2:$B$427,2,FALSE),"DESAGREGADA")</f>
        <v>DESAGREGADA</v>
      </c>
      <c r="O259" s="120" t="str">
        <f t="shared" si="14"/>
        <v>221</v>
      </c>
      <c r="P259" s="119" t="str">
        <f>IF(MOD(O259,10)&gt;0,IF(INT(TEXT(D259,"00"))=0,IF(COUNTIF($O$2:O629,O259)&gt;1,"No Utilizar","Utilizar"),"Utilizar"),"No Utilizar")</f>
        <v>Utilizar</v>
      </c>
      <c r="Q259" s="119">
        <f>COUNTIF('Presupuesto 2015'!$AF$10:AF955,K259)</f>
        <v>2</v>
      </c>
      <c r="R259" s="119" t="s">
        <v>1329</v>
      </c>
    </row>
    <row r="260" spans="1:18" x14ac:dyDescent="0.2">
      <c r="A260" s="120">
        <v>2</v>
      </c>
      <c r="B260" s="120">
        <v>2</v>
      </c>
      <c r="C260" s="120">
        <v>1</v>
      </c>
      <c r="D260" s="120">
        <v>2</v>
      </c>
      <c r="I260" s="121" t="s">
        <v>2029</v>
      </c>
      <c r="K260" s="120" t="str">
        <f t="shared" si="13"/>
        <v>22102</v>
      </c>
      <c r="L260" s="119" t="str">
        <f t="shared" si="12"/>
        <v>Alimentos al personal por actividades extraordinarias</v>
      </c>
      <c r="M260" s="120" t="str">
        <f>IF(MOD(INT(K260),10) = 0, VLOOKUP(K260,'COG CONAC'!$A$2:$B$427,1,FALSE),"DESAGREGADA")</f>
        <v>DESAGREGADA</v>
      </c>
      <c r="N260" s="119" t="str">
        <f>IF(MOD(INT(K260),10) = 0, VLOOKUP(K260,'COG CONAC'!$A$2:$B$427,2,FALSE),"DESAGREGADA")</f>
        <v>DESAGREGADA</v>
      </c>
      <c r="O260" s="120" t="str">
        <f t="shared" si="14"/>
        <v>221</v>
      </c>
      <c r="P260" s="119" t="str">
        <f>IF(MOD(O260,10)&gt;0,IF(INT(TEXT(D260,"00"))=0,IF(COUNTIF($O$2:O630,O260)&gt;1,"No Utilizar","Utilizar"),"Utilizar"),"No Utilizar")</f>
        <v>Utilizar</v>
      </c>
      <c r="Q260" s="119">
        <f>COUNTIF('Presupuesto 2015'!$AF$10:AF956,K260)</f>
        <v>2</v>
      </c>
      <c r="R260" s="119" t="s">
        <v>1329</v>
      </c>
    </row>
    <row r="261" spans="1:18" x14ac:dyDescent="0.2">
      <c r="A261" s="120">
        <v>2</v>
      </c>
      <c r="B261" s="120">
        <v>2</v>
      </c>
      <c r="C261" s="120">
        <v>1</v>
      </c>
      <c r="D261" s="120">
        <v>3</v>
      </c>
      <c r="I261" s="121" t="s">
        <v>1982</v>
      </c>
      <c r="K261" s="120" t="str">
        <f t="shared" si="13"/>
        <v>22103</v>
      </c>
      <c r="L261" s="119" t="str">
        <f t="shared" si="12"/>
        <v>Insumo para reuniones</v>
      </c>
      <c r="M261" s="120" t="str">
        <f>IF(MOD(INT(K261),10) = 0, VLOOKUP(K261,'COG CONAC'!$A$2:$B$427,1,FALSE),"DESAGREGADA")</f>
        <v>DESAGREGADA</v>
      </c>
      <c r="N261" s="119" t="str">
        <f>IF(MOD(INT(K261),10) = 0, VLOOKUP(K261,'COG CONAC'!$A$2:$B$427,2,FALSE),"DESAGREGADA")</f>
        <v>DESAGREGADA</v>
      </c>
      <c r="O261" s="120" t="str">
        <f t="shared" si="14"/>
        <v>221</v>
      </c>
      <c r="P261" s="119" t="str">
        <f>IF(MOD(O261,10)&gt;0,IF(INT(TEXT(D261,"00"))=0,IF(COUNTIF($O$2:O632,O261)&gt;1,"No Utilizar","Utilizar"),"Utilizar"),"No Utilizar")</f>
        <v>Utilizar</v>
      </c>
      <c r="Q261" s="119">
        <f>COUNTIF('Presupuesto 2015'!$AF$10:AF958,K261)</f>
        <v>2</v>
      </c>
      <c r="R261" s="119" t="s">
        <v>1329</v>
      </c>
    </row>
    <row r="262" spans="1:18" x14ac:dyDescent="0.2">
      <c r="A262" s="120">
        <v>2</v>
      </c>
      <c r="B262" s="120">
        <v>2</v>
      </c>
      <c r="C262" s="120">
        <v>1</v>
      </c>
      <c r="D262" s="120">
        <v>4</v>
      </c>
      <c r="I262" s="121" t="s">
        <v>1982</v>
      </c>
      <c r="K262" s="120" t="str">
        <f t="shared" si="13"/>
        <v>22104</v>
      </c>
      <c r="L262" s="119" t="str">
        <f t="shared" si="12"/>
        <v>Insumo para reuniones</v>
      </c>
      <c r="M262" s="120" t="str">
        <f>IF(MOD(INT(K262),10) = 0, VLOOKUP(K262,'COG CONAC'!$A$2:$B$427,1,FALSE),"DESAGREGADA")</f>
        <v>DESAGREGADA</v>
      </c>
      <c r="N262" s="119" t="str">
        <f>IF(MOD(INT(K262),10) = 0, VLOOKUP(K262,'COG CONAC'!$A$2:$B$427,2,FALSE),"DESAGREGADA")</f>
        <v>DESAGREGADA</v>
      </c>
      <c r="O262" s="120" t="str">
        <f t="shared" si="14"/>
        <v>221</v>
      </c>
      <c r="P262" s="119" t="str">
        <f>IF(MOD(O262,10)&gt;0,IF(INT(TEXT(D262,"00"))=0,IF(COUNTIF($O$2:O634,O262)&gt;1,"No Utilizar","Utilizar"),"Utilizar"),"No Utilizar")</f>
        <v>Utilizar</v>
      </c>
      <c r="Q262" s="119">
        <f>COUNTIF('Presupuesto 2015'!$AF$10:AF960,K262)</f>
        <v>1</v>
      </c>
      <c r="R262" s="119" t="s">
        <v>1329</v>
      </c>
    </row>
    <row r="263" spans="1:18" x14ac:dyDescent="0.2">
      <c r="A263" s="120">
        <v>2</v>
      </c>
      <c r="B263" s="120">
        <v>2</v>
      </c>
      <c r="C263" s="120">
        <v>1</v>
      </c>
      <c r="D263" s="120">
        <v>5</v>
      </c>
      <c r="E263" s="129"/>
      <c r="I263" s="121" t="s">
        <v>1429</v>
      </c>
      <c r="K263" s="120" t="str">
        <f t="shared" si="13"/>
        <v>22105</v>
      </c>
      <c r="L263" s="119" t="str">
        <f t="shared" si="12"/>
        <v>Alimentos para el Personal</v>
      </c>
      <c r="M263" s="120" t="str">
        <f>IF(MOD(INT(K263),10) = 0, VLOOKUP(K263,'COG CONAC'!$A$2:$B$427,1,FALSE),"DESAGREGADA")</f>
        <v>DESAGREGADA</v>
      </c>
      <c r="N263" s="119" t="str">
        <f>IF(MOD(INT(K263),10) = 0, VLOOKUP(K263,'COG CONAC'!$A$2:$B$427,2,FALSE),"DESAGREGADA")</f>
        <v>DESAGREGADA</v>
      </c>
      <c r="O263" s="120" t="str">
        <f t="shared" si="14"/>
        <v>221</v>
      </c>
      <c r="P263" s="119" t="str">
        <f>IF(MOD(O263,10)&gt;0,IF(INT(TEXT(D263,"00"))=0,IF(COUNTIF($O$2:O635,O263)&gt;1,"No Utilizar","Utilizar"),"Utilizar"),"No Utilizar")</f>
        <v>Utilizar</v>
      </c>
      <c r="Q263" s="119">
        <f>COUNTIF('Presupuesto 2015'!$AF$10:AF961,K263)</f>
        <v>0</v>
      </c>
      <c r="R263" s="119" t="s">
        <v>1329</v>
      </c>
    </row>
    <row r="264" spans="1:18" x14ac:dyDescent="0.2">
      <c r="A264" s="120">
        <v>2</v>
      </c>
      <c r="B264" s="120">
        <v>2</v>
      </c>
      <c r="C264" s="120">
        <v>1</v>
      </c>
      <c r="D264" s="120">
        <v>6</v>
      </c>
      <c r="I264" s="121" t="s">
        <v>1430</v>
      </c>
      <c r="K264" s="120" t="str">
        <f t="shared" si="13"/>
        <v>22106</v>
      </c>
      <c r="L264" s="119" t="str">
        <f t="shared" si="12"/>
        <v>Hielo (para Festejos)</v>
      </c>
      <c r="M264" s="120" t="str">
        <f>IF(MOD(INT(K264),10) = 0, VLOOKUP(K264,'COG CONAC'!$A$2:$B$427,1,FALSE),"DESAGREGADA")</f>
        <v>DESAGREGADA</v>
      </c>
      <c r="N264" s="119" t="str">
        <f>IF(MOD(INT(K264),10) = 0, VLOOKUP(K264,'COG CONAC'!$A$2:$B$427,2,FALSE),"DESAGREGADA")</f>
        <v>DESAGREGADA</v>
      </c>
      <c r="O264" s="120" t="str">
        <f t="shared" si="14"/>
        <v>221</v>
      </c>
      <c r="P264" s="119" t="str">
        <f>IF(MOD(O264,10)&gt;0,IF(INT(TEXT(D264,"00"))=0,IF(COUNTIF($O$2:O636,O264)&gt;1,"No Utilizar","Utilizar"),"Utilizar"),"No Utilizar")</f>
        <v>Utilizar</v>
      </c>
      <c r="Q264" s="119">
        <f>COUNTIF('Presupuesto 2015'!$AF$10:AF962,K264)</f>
        <v>0</v>
      </c>
      <c r="R264" s="119" t="s">
        <v>1329</v>
      </c>
    </row>
    <row r="265" spans="1:18" x14ac:dyDescent="0.2">
      <c r="A265" s="120">
        <v>2</v>
      </c>
      <c r="B265" s="120">
        <v>2</v>
      </c>
      <c r="C265" s="120">
        <v>2</v>
      </c>
      <c r="H265" s="121" t="s">
        <v>377</v>
      </c>
      <c r="K265" s="120" t="str">
        <f t="shared" si="13"/>
        <v>22200</v>
      </c>
      <c r="L265" s="119" t="str">
        <f t="shared" si="12"/>
        <v>Productos alimenticios para animales</v>
      </c>
      <c r="M265" s="120" t="str">
        <f>IF(MOD(INT(K265),10) = 0, VLOOKUP(K265,'COG CONAC'!$A$2:$B$427,1,FALSE),"DESAGREGADA")</f>
        <v>22200</v>
      </c>
      <c r="N265" s="119" t="str">
        <f>IF(MOD(INT(K265),10) = 0, VLOOKUP(K265,'COG CONAC'!$A$2:$B$427,2,FALSE),"DESAGREGADA")</f>
        <v>Productos alimenticios para animales</v>
      </c>
      <c r="O265" s="120" t="str">
        <f t="shared" si="14"/>
        <v>222</v>
      </c>
      <c r="P265" s="119" t="str">
        <f>IF(MOD(O265,10)&gt;0,IF(INT(TEXT(D265,"00"))=0,IF(COUNTIF($O$2:O637,O265)&gt;1,"No Utilizar","Utilizar"),"Utilizar"),"No Utilizar")</f>
        <v>No Utilizar</v>
      </c>
      <c r="Q265" s="119">
        <f>COUNTIF('Presupuesto 2015'!$AF$10:AF963,K265)</f>
        <v>0</v>
      </c>
      <c r="R265" s="119" t="s">
        <v>1329</v>
      </c>
    </row>
    <row r="266" spans="1:18" x14ac:dyDescent="0.2">
      <c r="A266" s="120">
        <v>2</v>
      </c>
      <c r="B266" s="120">
        <v>2</v>
      </c>
      <c r="C266" s="120">
        <v>2</v>
      </c>
      <c r="D266" s="120">
        <v>1</v>
      </c>
      <c r="I266" s="121" t="s">
        <v>1431</v>
      </c>
      <c r="K266" s="120" t="str">
        <f t="shared" si="13"/>
        <v>22201</v>
      </c>
      <c r="L266" s="119" t="str">
        <f t="shared" si="12"/>
        <v>Frutas</v>
      </c>
      <c r="M266" s="120" t="str">
        <f>IF(MOD(INT(K266),10) = 0, VLOOKUP(K266,'COG CONAC'!$A$2:$B$427,1,FALSE),"DESAGREGADA")</f>
        <v>DESAGREGADA</v>
      </c>
      <c r="N266" s="119" t="str">
        <f>IF(MOD(INT(K266),10) = 0, VLOOKUP(K266,'COG CONAC'!$A$2:$B$427,2,FALSE),"DESAGREGADA")</f>
        <v>DESAGREGADA</v>
      </c>
      <c r="O266" s="120" t="str">
        <f t="shared" si="14"/>
        <v>222</v>
      </c>
      <c r="P266" s="119" t="str">
        <f>IF(MOD(O266,10)&gt;0,IF(INT(TEXT(D266,"00"))=0,IF(COUNTIF($O$2:O638,O266)&gt;1,"No Utilizar","Utilizar"),"Utilizar"),"No Utilizar")</f>
        <v>Utilizar</v>
      </c>
      <c r="Q266" s="119">
        <f>COUNTIF('Presupuesto 2015'!$AF$10:AF964,K266)</f>
        <v>0</v>
      </c>
      <c r="R266" s="119" t="s">
        <v>1329</v>
      </c>
    </row>
    <row r="267" spans="1:18" x14ac:dyDescent="0.2">
      <c r="A267" s="120">
        <v>2</v>
      </c>
      <c r="B267" s="120">
        <v>2</v>
      </c>
      <c r="C267" s="120">
        <v>2</v>
      </c>
      <c r="D267" s="120">
        <v>2</v>
      </c>
      <c r="I267" s="121" t="s">
        <v>1432</v>
      </c>
      <c r="K267" s="120" t="str">
        <f t="shared" si="13"/>
        <v>22202</v>
      </c>
      <c r="L267" s="119" t="str">
        <f t="shared" si="12"/>
        <v>Verduras</v>
      </c>
      <c r="M267" s="120" t="str">
        <f>IF(MOD(INT(K267),10) = 0, VLOOKUP(K267,'COG CONAC'!$A$2:$B$427,1,FALSE),"DESAGREGADA")</f>
        <v>DESAGREGADA</v>
      </c>
      <c r="N267" s="119" t="str">
        <f>IF(MOD(INT(K267),10) = 0, VLOOKUP(K267,'COG CONAC'!$A$2:$B$427,2,FALSE),"DESAGREGADA")</f>
        <v>DESAGREGADA</v>
      </c>
      <c r="O267" s="120" t="str">
        <f t="shared" si="14"/>
        <v>222</v>
      </c>
      <c r="P267" s="119" t="str">
        <f>IF(MOD(O267,10)&gt;0,IF(INT(TEXT(D267,"00"))=0,IF(COUNTIF($O$2:O639,O267)&gt;1,"No Utilizar","Utilizar"),"Utilizar"),"No Utilizar")</f>
        <v>Utilizar</v>
      </c>
      <c r="Q267" s="119">
        <f>COUNTIF('Presupuesto 2015'!$AF$10:AF965,K267)</f>
        <v>0</v>
      </c>
      <c r="R267" s="119" t="s">
        <v>1329</v>
      </c>
    </row>
    <row r="268" spans="1:18" x14ac:dyDescent="0.2">
      <c r="A268" s="120">
        <v>2</v>
      </c>
      <c r="B268" s="120">
        <v>2</v>
      </c>
      <c r="C268" s="120">
        <v>2</v>
      </c>
      <c r="D268" s="120">
        <v>3</v>
      </c>
      <c r="I268" s="121" t="s">
        <v>1433</v>
      </c>
      <c r="K268" s="120" t="str">
        <f t="shared" si="13"/>
        <v>22203</v>
      </c>
      <c r="L268" s="119" t="str">
        <f t="shared" si="12"/>
        <v>Pollo</v>
      </c>
      <c r="M268" s="120" t="str">
        <f>IF(MOD(INT(K268),10) = 0, VLOOKUP(K268,'COG CONAC'!$A$2:$B$427,1,FALSE),"DESAGREGADA")</f>
        <v>DESAGREGADA</v>
      </c>
      <c r="N268" s="119" t="str">
        <f>IF(MOD(INT(K268),10) = 0, VLOOKUP(K268,'COG CONAC'!$A$2:$B$427,2,FALSE),"DESAGREGADA")</f>
        <v>DESAGREGADA</v>
      </c>
      <c r="O268" s="120" t="str">
        <f t="shared" si="14"/>
        <v>222</v>
      </c>
      <c r="P268" s="119" t="str">
        <f>IF(MOD(O268,10)&gt;0,IF(INT(TEXT(D268,"00"))=0,IF(COUNTIF($O$2:O640,O268)&gt;1,"No Utilizar","Utilizar"),"Utilizar"),"No Utilizar")</f>
        <v>Utilizar</v>
      </c>
      <c r="Q268" s="119">
        <f>COUNTIF('Presupuesto 2015'!$AF$10:AF966,K268)</f>
        <v>0</v>
      </c>
      <c r="R268" s="119" t="s">
        <v>1329</v>
      </c>
    </row>
    <row r="269" spans="1:18" x14ac:dyDescent="0.2">
      <c r="A269" s="120">
        <v>2</v>
      </c>
      <c r="B269" s="120">
        <v>2</v>
      </c>
      <c r="C269" s="120">
        <v>2</v>
      </c>
      <c r="D269" s="120">
        <v>4</v>
      </c>
      <c r="I269" s="121" t="s">
        <v>1434</v>
      </c>
      <c r="K269" s="120" t="str">
        <f t="shared" si="13"/>
        <v>22204</v>
      </c>
      <c r="L269" s="119" t="str">
        <f t="shared" si="12"/>
        <v>Carne de Res</v>
      </c>
      <c r="M269" s="120" t="str">
        <f>IF(MOD(INT(K269),10) = 0, VLOOKUP(K269,'COG CONAC'!$A$2:$B$427,1,FALSE),"DESAGREGADA")</f>
        <v>DESAGREGADA</v>
      </c>
      <c r="N269" s="119" t="str">
        <f>IF(MOD(INT(K269),10) = 0, VLOOKUP(K269,'COG CONAC'!$A$2:$B$427,2,FALSE),"DESAGREGADA")</f>
        <v>DESAGREGADA</v>
      </c>
      <c r="O269" s="120" t="str">
        <f t="shared" si="14"/>
        <v>222</v>
      </c>
      <c r="P269" s="119" t="str">
        <f>IF(MOD(O269,10)&gt;0,IF(INT(TEXT(D269,"00"))=0,IF(COUNTIF($O$2:O641,O269)&gt;1,"No Utilizar","Utilizar"),"Utilizar"),"No Utilizar")</f>
        <v>Utilizar</v>
      </c>
      <c r="Q269" s="119">
        <f>COUNTIF('Presupuesto 2015'!$AF$10:AF967,K269)</f>
        <v>0</v>
      </c>
      <c r="R269" s="119" t="s">
        <v>1329</v>
      </c>
    </row>
    <row r="270" spans="1:18" x14ac:dyDescent="0.2">
      <c r="A270" s="120">
        <v>2</v>
      </c>
      <c r="B270" s="120">
        <v>2</v>
      </c>
      <c r="C270" s="120">
        <v>2</v>
      </c>
      <c r="D270" s="120">
        <v>5</v>
      </c>
      <c r="I270" s="121" t="s">
        <v>1435</v>
      </c>
      <c r="K270" s="120" t="str">
        <f t="shared" si="13"/>
        <v>22205</v>
      </c>
      <c r="L270" s="119" t="str">
        <f t="shared" si="12"/>
        <v>Granos y Semillas</v>
      </c>
      <c r="M270" s="120" t="str">
        <f>IF(MOD(INT(K270),10) = 0, VLOOKUP(K270,'COG CONAC'!$A$2:$B$427,1,FALSE),"DESAGREGADA")</f>
        <v>DESAGREGADA</v>
      </c>
      <c r="N270" s="119" t="str">
        <f>IF(MOD(INT(K270),10) = 0, VLOOKUP(K270,'COG CONAC'!$A$2:$B$427,2,FALSE),"DESAGREGADA")</f>
        <v>DESAGREGADA</v>
      </c>
      <c r="O270" s="120" t="str">
        <f t="shared" si="14"/>
        <v>222</v>
      </c>
      <c r="P270" s="119" t="str">
        <f>IF(MOD(O270,10)&gt;0,IF(INT(TEXT(D270,"00"))=0,IF(COUNTIF($O$2:O642,O270)&gt;1,"No Utilizar","Utilizar"),"Utilizar"),"No Utilizar")</f>
        <v>Utilizar</v>
      </c>
      <c r="Q270" s="119">
        <f>COUNTIF('Presupuesto 2015'!$AF$10:AF968,K270)</f>
        <v>0</v>
      </c>
      <c r="R270" s="119" t="s">
        <v>1329</v>
      </c>
    </row>
    <row r="271" spans="1:18" x14ac:dyDescent="0.2">
      <c r="A271" s="120">
        <v>2</v>
      </c>
      <c r="B271" s="120">
        <v>2</v>
      </c>
      <c r="C271" s="120">
        <v>3</v>
      </c>
      <c r="H271" s="121" t="s">
        <v>376</v>
      </c>
      <c r="K271" s="120" t="str">
        <f t="shared" si="13"/>
        <v>22300</v>
      </c>
      <c r="L271" s="119" t="str">
        <f t="shared" si="12"/>
        <v>Utensilios para el servicio de alimentación</v>
      </c>
      <c r="M271" s="120" t="str">
        <f>IF(MOD(INT(K271),10) = 0, VLOOKUP(K271,'COG CONAC'!$A$2:$B$427,1,FALSE),"DESAGREGADA")</f>
        <v>22300</v>
      </c>
      <c r="N271" s="119" t="str">
        <f>IF(MOD(INT(K271),10) = 0, VLOOKUP(K271,'COG CONAC'!$A$2:$B$427,2,FALSE),"DESAGREGADA")</f>
        <v>Utensilios para el servicio de alimentación</v>
      </c>
      <c r="O271" s="120" t="str">
        <f t="shared" si="14"/>
        <v>223</v>
      </c>
      <c r="P271" s="119" t="str">
        <f>IF(MOD(O271,10)&gt;0,IF(INT(TEXT(D271,"00"))=0,IF(COUNTIF($O$2:O643,O271)&gt;1,"No Utilizar","Utilizar"),"Utilizar"),"No Utilizar")</f>
        <v>No Utilizar</v>
      </c>
      <c r="Q271" s="119">
        <f>COUNTIF('Presupuesto 2015'!$AF$10:AF969,K271)</f>
        <v>0</v>
      </c>
      <c r="R271" s="119" t="s">
        <v>1329</v>
      </c>
    </row>
    <row r="272" spans="1:18" x14ac:dyDescent="0.2">
      <c r="A272" s="120">
        <v>2</v>
      </c>
      <c r="B272" s="120">
        <v>2</v>
      </c>
      <c r="C272" s="120">
        <v>3</v>
      </c>
      <c r="D272" s="120">
        <v>1</v>
      </c>
      <c r="I272" s="121" t="s">
        <v>376</v>
      </c>
      <c r="K272" s="120" t="str">
        <f t="shared" si="13"/>
        <v>22301</v>
      </c>
      <c r="L272" s="119" t="str">
        <f t="shared" si="12"/>
        <v>Utensilios para el servicio de alimentación</v>
      </c>
      <c r="M272" s="120" t="str">
        <f>IF(MOD(INT(K272),10) = 0, VLOOKUP(K272,'COG CONAC'!$A$2:$B$427,1,FALSE),"DESAGREGADA")</f>
        <v>DESAGREGADA</v>
      </c>
      <c r="N272" s="119" t="str">
        <f>IF(MOD(INT(K272),10) = 0, VLOOKUP(K272,'COG CONAC'!$A$2:$B$427,2,FALSE),"DESAGREGADA")</f>
        <v>DESAGREGADA</v>
      </c>
      <c r="O272" s="120" t="str">
        <f t="shared" si="14"/>
        <v>223</v>
      </c>
      <c r="P272" s="119" t="str">
        <f>IF(MOD(O272,10)&gt;0,IF(INT(TEXT(D272,"00"))=0,IF(COUNTIF($O$2:O644,O272)&gt;1,"No Utilizar","Utilizar"),"Utilizar"),"No Utilizar")</f>
        <v>Utilizar</v>
      </c>
      <c r="Q272" s="119">
        <f>COUNTIF('Presupuesto 2015'!$AF$10:AF970,K272)</f>
        <v>1</v>
      </c>
      <c r="R272" s="119" t="s">
        <v>1329</v>
      </c>
    </row>
    <row r="273" spans="1:18" x14ac:dyDescent="0.2">
      <c r="A273" s="120">
        <v>2</v>
      </c>
      <c r="B273" s="120">
        <v>2</v>
      </c>
      <c r="C273" s="120">
        <v>3</v>
      </c>
      <c r="D273" s="120">
        <v>2</v>
      </c>
      <c r="I273" s="121" t="s">
        <v>1436</v>
      </c>
      <c r="K273" s="120" t="str">
        <f t="shared" si="13"/>
        <v>22302</v>
      </c>
      <c r="L273" s="119" t="str">
        <f t="shared" si="12"/>
        <v>Cuchillos cocina</v>
      </c>
      <c r="M273" s="120" t="str">
        <f>IF(MOD(INT(K273),10) = 0, VLOOKUP(K273,'COG CONAC'!$A$2:$B$427,1,FALSE),"DESAGREGADA")</f>
        <v>DESAGREGADA</v>
      </c>
      <c r="N273" s="119" t="str">
        <f>IF(MOD(INT(K273),10) = 0, VLOOKUP(K273,'COG CONAC'!$A$2:$B$427,2,FALSE),"DESAGREGADA")</f>
        <v>DESAGREGADA</v>
      </c>
      <c r="O273" s="120" t="str">
        <f t="shared" si="14"/>
        <v>223</v>
      </c>
      <c r="P273" s="119" t="str">
        <f>IF(MOD(O273,10)&gt;0,IF(INT(TEXT(D273,"00"))=0,IF(COUNTIF($O$2:O645,O273)&gt;1,"No Utilizar","Utilizar"),"Utilizar"),"No Utilizar")</f>
        <v>Utilizar</v>
      </c>
      <c r="Q273" s="119">
        <f>COUNTIF('Presupuesto 2015'!$AF$10:AF971,K273)</f>
        <v>0</v>
      </c>
      <c r="R273" s="119" t="s">
        <v>1329</v>
      </c>
    </row>
    <row r="274" spans="1:18" x14ac:dyDescent="0.2">
      <c r="A274" s="120">
        <v>2</v>
      </c>
      <c r="B274" s="120">
        <v>2</v>
      </c>
      <c r="C274" s="120">
        <v>3</v>
      </c>
      <c r="D274" s="120">
        <v>3</v>
      </c>
      <c r="I274" s="121" t="s">
        <v>1437</v>
      </c>
      <c r="K274" s="120" t="str">
        <f t="shared" si="13"/>
        <v>22303</v>
      </c>
      <c r="L274" s="119" t="str">
        <f t="shared" si="12"/>
        <v>Platos Desechables</v>
      </c>
      <c r="M274" s="120" t="str">
        <f>IF(MOD(INT(K274),10) = 0, VLOOKUP(K274,'COG CONAC'!$A$2:$B$427,1,FALSE),"DESAGREGADA")</f>
        <v>DESAGREGADA</v>
      </c>
      <c r="N274" s="119" t="str">
        <f>IF(MOD(INT(K274),10) = 0, VLOOKUP(K274,'COG CONAC'!$A$2:$B$427,2,FALSE),"DESAGREGADA")</f>
        <v>DESAGREGADA</v>
      </c>
      <c r="O274" s="120" t="str">
        <f t="shared" si="14"/>
        <v>223</v>
      </c>
      <c r="P274" s="119" t="str">
        <f>IF(MOD(O274,10)&gt;0,IF(INT(TEXT(D274,"00"))=0,IF(COUNTIF($O$2:O646,O274)&gt;1,"No Utilizar","Utilizar"),"Utilizar"),"No Utilizar")</f>
        <v>Utilizar</v>
      </c>
      <c r="Q274" s="119">
        <f>COUNTIF('Presupuesto 2015'!$AF$10:AF972,K274)</f>
        <v>0</v>
      </c>
      <c r="R274" s="119" t="s">
        <v>1329</v>
      </c>
    </row>
    <row r="275" spans="1:18" x14ac:dyDescent="0.2">
      <c r="A275" s="120">
        <v>2</v>
      </c>
      <c r="B275" s="120">
        <v>2</v>
      </c>
      <c r="C275" s="120">
        <v>3</v>
      </c>
      <c r="D275" s="120">
        <v>4</v>
      </c>
      <c r="I275" s="121" t="s">
        <v>1438</v>
      </c>
      <c r="K275" s="120" t="str">
        <f t="shared" si="13"/>
        <v>22304</v>
      </c>
      <c r="L275" s="119" t="str">
        <f t="shared" si="12"/>
        <v>Vaso Desechables</v>
      </c>
      <c r="M275" s="120" t="str">
        <f>IF(MOD(INT(K275),10) = 0, VLOOKUP(K275,'COG CONAC'!$A$2:$B$427,1,FALSE),"DESAGREGADA")</f>
        <v>DESAGREGADA</v>
      </c>
      <c r="N275" s="119" t="str">
        <f>IF(MOD(INT(K275),10) = 0, VLOOKUP(K275,'COG CONAC'!$A$2:$B$427,2,FALSE),"DESAGREGADA")</f>
        <v>DESAGREGADA</v>
      </c>
      <c r="O275" s="120" t="str">
        <f t="shared" si="14"/>
        <v>223</v>
      </c>
      <c r="P275" s="119" t="str">
        <f>IF(MOD(O275,10)&gt;0,IF(INT(TEXT(D275,"00"))=0,IF(COUNTIF($O$2:O647,O275)&gt;1,"No Utilizar","Utilizar"),"Utilizar"),"No Utilizar")</f>
        <v>Utilizar</v>
      </c>
      <c r="Q275" s="119">
        <f>COUNTIF('Presupuesto 2015'!$AF$10:AF973,K275)</f>
        <v>0</v>
      </c>
      <c r="R275" s="119" t="s">
        <v>1329</v>
      </c>
    </row>
    <row r="276" spans="1:18" x14ac:dyDescent="0.2">
      <c r="A276" s="120">
        <v>2</v>
      </c>
      <c r="B276" s="120">
        <v>2</v>
      </c>
      <c r="C276" s="120">
        <v>3</v>
      </c>
      <c r="D276" s="120">
        <v>5</v>
      </c>
      <c r="I276" s="121" t="s">
        <v>1834</v>
      </c>
      <c r="K276" s="120" t="str">
        <f t="shared" si="13"/>
        <v>22305</v>
      </c>
      <c r="L276" s="119" t="str">
        <f t="shared" si="12"/>
        <v>Garrafones vacíos (para agua)</v>
      </c>
      <c r="M276" s="120" t="str">
        <f>IF(MOD(INT(K276),10) = 0, VLOOKUP(K276,'COG CONAC'!$A$2:$B$427,1,FALSE),"DESAGREGADA")</f>
        <v>DESAGREGADA</v>
      </c>
      <c r="N276" s="119" t="str">
        <f>IF(MOD(INT(K276),10) = 0, VLOOKUP(K276,'COG CONAC'!$A$2:$B$427,2,FALSE),"DESAGREGADA")</f>
        <v>DESAGREGADA</v>
      </c>
      <c r="O276" s="120" t="str">
        <f t="shared" si="14"/>
        <v>223</v>
      </c>
      <c r="P276" s="119" t="str">
        <f>IF(MOD(O276,10)&gt;0,IF(INT(TEXT(D276,"00"))=0,IF(COUNTIF($O$2:O648,O276)&gt;1,"No Utilizar","Utilizar"),"Utilizar"),"No Utilizar")</f>
        <v>Utilizar</v>
      </c>
      <c r="Q276" s="119">
        <f>COUNTIF('Presupuesto 2015'!$AF$10:AF974,K276)</f>
        <v>0</v>
      </c>
      <c r="R276" s="119" t="s">
        <v>1329</v>
      </c>
    </row>
    <row r="277" spans="1:18" x14ac:dyDescent="0.2">
      <c r="A277" s="120">
        <v>2</v>
      </c>
      <c r="B277" s="120">
        <v>2</v>
      </c>
      <c r="C277" s="120">
        <v>3</v>
      </c>
      <c r="D277" s="120">
        <v>6</v>
      </c>
      <c r="I277" s="121" t="s">
        <v>1955</v>
      </c>
      <c r="K277" s="120" t="str">
        <f t="shared" si="13"/>
        <v>22306</v>
      </c>
      <c r="L277" s="121" t="s">
        <v>1955</v>
      </c>
      <c r="M277" s="120" t="s">
        <v>1957</v>
      </c>
      <c r="N277" s="119" t="s">
        <v>1957</v>
      </c>
      <c r="O277" s="120" t="str">
        <f t="shared" si="14"/>
        <v>223</v>
      </c>
      <c r="P277" s="119" t="s">
        <v>1956</v>
      </c>
    </row>
    <row r="278" spans="1:18" s="118" customFormat="1" x14ac:dyDescent="0.2">
      <c r="A278" s="117">
        <v>2</v>
      </c>
      <c r="B278" s="117">
        <v>3</v>
      </c>
      <c r="C278" s="117"/>
      <c r="D278" s="117"/>
      <c r="E278" s="117"/>
      <c r="F278" s="116"/>
      <c r="G278" s="116" t="s">
        <v>637</v>
      </c>
      <c r="H278" s="116"/>
      <c r="I278" s="116"/>
      <c r="J278" s="116"/>
      <c r="K278" s="117" t="str">
        <f t="shared" si="13"/>
        <v>23000</v>
      </c>
      <c r="L278" s="118" t="str">
        <f t="shared" si="12"/>
        <v>MATERIAS PRIMAS Y MATERIALES DE PRODUCCION Y COMERCIALIZACION</v>
      </c>
      <c r="M278" s="117" t="str">
        <f>IF(MOD(INT(K278),10) = 0, VLOOKUP(K278,'COG CONAC'!$A$2:$B$427,1,FALSE),"DESAGREGADA")</f>
        <v>23000</v>
      </c>
      <c r="N278" s="118" t="str">
        <f>IF(MOD(INT(K278),10) = 0, VLOOKUP(K278,'COG CONAC'!$A$2:$B$427,2,FALSE),"DESAGREGADA")</f>
        <v>MATERIAS PRIMAS Y MATERIALES DE PRODUCCION Y COMERCIALIZACION</v>
      </c>
      <c r="O278" s="117" t="str">
        <f t="shared" si="14"/>
        <v>230</v>
      </c>
      <c r="P278" s="118" t="str">
        <f>IF(MOD(O278,10)&gt;0,IF(INT(TEXT(D278,"00"))=0,IF(COUNTIF($O$2:O649,O278)&gt;1,"No Utilizar","Utilizar"),"Utilizar"),"No Utilizar")</f>
        <v>No Utilizar</v>
      </c>
      <c r="Q278" s="118">
        <f>COUNTIF('Presupuesto 2015'!$AF$10:AF975,K278)</f>
        <v>0</v>
      </c>
      <c r="R278" s="119" t="s">
        <v>1329</v>
      </c>
    </row>
    <row r="279" spans="1:18" x14ac:dyDescent="0.2">
      <c r="A279" s="120">
        <v>2</v>
      </c>
      <c r="B279" s="120">
        <v>3</v>
      </c>
      <c r="C279" s="120">
        <v>1</v>
      </c>
      <c r="E279" s="129"/>
      <c r="H279" s="121" t="s">
        <v>639</v>
      </c>
      <c r="K279" s="120" t="str">
        <f t="shared" si="13"/>
        <v>23100</v>
      </c>
      <c r="L279" s="119" t="str">
        <f t="shared" si="12"/>
        <v>Productos alimenticios, agropecuarios y forestales adquiridos como materia prima</v>
      </c>
      <c r="M279" s="120" t="str">
        <f>IF(MOD(INT(K279),10) = 0, VLOOKUP(K279,'COG CONAC'!$A$2:$B$427,1,FALSE),"DESAGREGADA")</f>
        <v>23100</v>
      </c>
      <c r="N279" s="119" t="str">
        <f>IF(MOD(INT(K279),10) = 0, VLOOKUP(K279,'COG CONAC'!$A$2:$B$427,2,FALSE),"DESAGREGADA")</f>
        <v>Productos alimenticios, agropecuarios y forestales adquiridos como materia prima</v>
      </c>
      <c r="O279" s="120" t="str">
        <f t="shared" si="14"/>
        <v>231</v>
      </c>
      <c r="P279" s="119" t="str">
        <f>IF(MOD(O279,10)&gt;0,IF(INT(TEXT(D279,"00"))=0,IF(COUNTIF($O$2:O650,O279)&gt;1,"No Utilizar","Utilizar"),"Utilizar"),"No Utilizar")</f>
        <v>No Utilizar</v>
      </c>
      <c r="Q279" s="119">
        <f>COUNTIF('Presupuesto 2015'!$AF$10:AF976,K279)</f>
        <v>0</v>
      </c>
      <c r="R279" s="119" t="s">
        <v>1329</v>
      </c>
    </row>
    <row r="280" spans="1:18" x14ac:dyDescent="0.2">
      <c r="A280" s="120">
        <v>2</v>
      </c>
      <c r="B280" s="120">
        <v>3</v>
      </c>
      <c r="C280" s="120">
        <v>1</v>
      </c>
      <c r="D280" s="120">
        <v>1</v>
      </c>
      <c r="I280" s="121" t="s">
        <v>639</v>
      </c>
      <c r="K280" s="120" t="str">
        <f t="shared" si="13"/>
        <v>23101</v>
      </c>
      <c r="L280" s="119" t="str">
        <f t="shared" si="12"/>
        <v>Productos alimenticios, agropecuarios y forestales adquiridos como materia prima</v>
      </c>
      <c r="M280" s="120" t="str">
        <f>IF(MOD(INT(K280),10) = 0, VLOOKUP(K280,'COG CONAC'!$A$2:$B$427,1,FALSE),"DESAGREGADA")</f>
        <v>DESAGREGADA</v>
      </c>
      <c r="N280" s="119" t="str">
        <f>IF(MOD(INT(K280),10) = 0, VLOOKUP(K280,'COG CONAC'!$A$2:$B$427,2,FALSE),"DESAGREGADA")</f>
        <v>DESAGREGADA</v>
      </c>
      <c r="O280" s="120" t="str">
        <f t="shared" si="14"/>
        <v>231</v>
      </c>
      <c r="P280" s="119" t="str">
        <f>IF(MOD(O280,10)&gt;0,IF(INT(TEXT(D280,"00"))=0,IF(COUNTIF($O$2:O651,O280)&gt;1,"No Utilizar","Utilizar"),"Utilizar"),"No Utilizar")</f>
        <v>Utilizar</v>
      </c>
      <c r="Q280" s="119">
        <f>COUNTIF('Presupuesto 2015'!$AF$10:AF977,K280)</f>
        <v>0</v>
      </c>
      <c r="R280" s="119" t="s">
        <v>1329</v>
      </c>
    </row>
    <row r="281" spans="1:18" x14ac:dyDescent="0.2">
      <c r="A281" s="120">
        <v>2</v>
      </c>
      <c r="B281" s="120">
        <v>3</v>
      </c>
      <c r="C281" s="120">
        <v>2</v>
      </c>
      <c r="H281" s="121" t="s">
        <v>375</v>
      </c>
      <c r="K281" s="120" t="str">
        <f t="shared" si="13"/>
        <v>23200</v>
      </c>
      <c r="L281" s="119" t="str">
        <f t="shared" si="12"/>
        <v>Insumos textiles adquiridos como materia prima</v>
      </c>
      <c r="M281" s="120" t="str">
        <f>IF(MOD(INT(K281),10) = 0, VLOOKUP(K281,'COG CONAC'!$A$2:$B$427,1,FALSE),"DESAGREGADA")</f>
        <v>23200</v>
      </c>
      <c r="N281" s="119" t="str">
        <f>IF(MOD(INT(K281),10) = 0, VLOOKUP(K281,'COG CONAC'!$A$2:$B$427,2,FALSE),"DESAGREGADA")</f>
        <v>Insumos textiles adquiridos como materia prima</v>
      </c>
      <c r="O281" s="120" t="str">
        <f t="shared" si="14"/>
        <v>232</v>
      </c>
      <c r="P281" s="119" t="str">
        <f>IF(MOD(O281,10)&gt;0,IF(INT(TEXT(D281,"00"))=0,IF(COUNTIF($O$2:O652,O281)&gt;1,"No Utilizar","Utilizar"),"Utilizar"),"No Utilizar")</f>
        <v>Utilizar</v>
      </c>
      <c r="Q281" s="119">
        <f>COUNTIF('Presupuesto 2015'!$AF$10:AF978,K281)</f>
        <v>0</v>
      </c>
      <c r="R281" s="119" t="s">
        <v>1329</v>
      </c>
    </row>
    <row r="282" spans="1:18" x14ac:dyDescent="0.2">
      <c r="A282" s="120">
        <v>2</v>
      </c>
      <c r="B282" s="120">
        <v>3</v>
      </c>
      <c r="C282" s="120">
        <v>3</v>
      </c>
      <c r="H282" s="121" t="s">
        <v>642</v>
      </c>
      <c r="K282" s="120" t="str">
        <f t="shared" si="13"/>
        <v>23300</v>
      </c>
      <c r="L282" s="119" t="str">
        <f t="shared" si="12"/>
        <v>Productos de papel, cartón e impresos adquiridos como materia prima</v>
      </c>
      <c r="M282" s="120" t="str">
        <f>IF(MOD(INT(K282),10) = 0, VLOOKUP(K282,'COG CONAC'!$A$2:$B$427,1,FALSE),"DESAGREGADA")</f>
        <v>23300</v>
      </c>
      <c r="N282" s="119" t="str">
        <f>IF(MOD(INT(K282),10) = 0, VLOOKUP(K282,'COG CONAC'!$A$2:$B$427,2,FALSE),"DESAGREGADA")</f>
        <v>Productos de papel, cartón e impresos adquiridos como materia prima</v>
      </c>
      <c r="O282" s="120" t="str">
        <f t="shared" si="14"/>
        <v>233</v>
      </c>
      <c r="P282" s="119" t="str">
        <f>IF(MOD(O282,10)&gt;0,IF(INT(TEXT(D282,"00"))=0,IF(COUNTIF($O$2:O653,O282)&gt;1,"No Utilizar","Utilizar"),"Utilizar"),"No Utilizar")</f>
        <v>Utilizar</v>
      </c>
      <c r="Q282" s="119">
        <f>COUNTIF('Presupuesto 2015'!$AF$10:AF979,K282)</f>
        <v>0</v>
      </c>
      <c r="R282" s="119" t="s">
        <v>1329</v>
      </c>
    </row>
    <row r="283" spans="1:18" x14ac:dyDescent="0.2">
      <c r="A283" s="120">
        <v>2</v>
      </c>
      <c r="B283" s="120">
        <v>3</v>
      </c>
      <c r="C283" s="120">
        <v>4</v>
      </c>
      <c r="H283" s="121" t="s">
        <v>374</v>
      </c>
      <c r="K283" s="120" t="str">
        <f t="shared" si="13"/>
        <v>23400</v>
      </c>
      <c r="L283" s="119" t="str">
        <f t="shared" si="12"/>
        <v>Combustibles, lubricantes, aditivos, carbón y sus derivados adquiridos como materia prima</v>
      </c>
      <c r="M283" s="120" t="str">
        <f>IF(MOD(INT(K283),10) = 0, VLOOKUP(K283,'COG CONAC'!$A$2:$B$427,1,FALSE),"DESAGREGADA")</f>
        <v>23400</v>
      </c>
      <c r="N283" s="119" t="str">
        <f>IF(MOD(INT(K283),10) = 0, VLOOKUP(K283,'COG CONAC'!$A$2:$B$427,2,FALSE),"DESAGREGADA")</f>
        <v>Combustibles, lubricantes, aditivos, carbón y sus derivados adquiridos como materia prima</v>
      </c>
      <c r="O283" s="120" t="str">
        <f t="shared" si="14"/>
        <v>234</v>
      </c>
      <c r="P283" s="119" t="str">
        <f>IF(MOD(O283,10)&gt;0,IF(INT(TEXT(D283,"00"))=0,IF(COUNTIF($O$2:O654,O283)&gt;1,"No Utilizar","Utilizar"),"Utilizar"),"No Utilizar")</f>
        <v>Utilizar</v>
      </c>
      <c r="Q283" s="119">
        <f>COUNTIF('Presupuesto 2015'!$AF$10:AF980,K283)</f>
        <v>0</v>
      </c>
      <c r="R283" s="119" t="s">
        <v>1329</v>
      </c>
    </row>
    <row r="284" spans="1:18" x14ac:dyDescent="0.2">
      <c r="A284" s="120">
        <v>2</v>
      </c>
      <c r="B284" s="120">
        <v>3</v>
      </c>
      <c r="C284" s="120">
        <v>5</v>
      </c>
      <c r="H284" s="121" t="s">
        <v>645</v>
      </c>
      <c r="K284" s="120" t="str">
        <f t="shared" si="13"/>
        <v>23500</v>
      </c>
      <c r="L284" s="119" t="str">
        <f t="shared" si="12"/>
        <v>Productos químicos, farmacéuticos y de laboratorio adquiridos como materia prima</v>
      </c>
      <c r="M284" s="120" t="str">
        <f>IF(MOD(INT(K284),10) = 0, VLOOKUP(K284,'COG CONAC'!$A$2:$B$427,1,FALSE),"DESAGREGADA")</f>
        <v>23500</v>
      </c>
      <c r="N284" s="119" t="str">
        <f>IF(MOD(INT(K284),10) = 0, VLOOKUP(K284,'COG CONAC'!$A$2:$B$427,2,FALSE),"DESAGREGADA")</f>
        <v>Productos químicos, farmacéuticos y de laboratorio adquiridos como materia prima</v>
      </c>
      <c r="O284" s="120" t="str">
        <f t="shared" si="14"/>
        <v>235</v>
      </c>
      <c r="P284" s="119" t="str">
        <f>IF(MOD(O284,10)&gt;0,IF(INT(TEXT(D284,"00"))=0,IF(COUNTIF($O$2:O655,O284)&gt;1,"No Utilizar","Utilizar"),"Utilizar"),"No Utilizar")</f>
        <v>No Utilizar</v>
      </c>
      <c r="Q284" s="119">
        <f>COUNTIF('Presupuesto 2015'!$AF$10:AF981,K284)</f>
        <v>0</v>
      </c>
      <c r="R284" s="119" t="s">
        <v>1329</v>
      </c>
    </row>
    <row r="285" spans="1:18" x14ac:dyDescent="0.2">
      <c r="A285" s="120">
        <v>2</v>
      </c>
      <c r="B285" s="120">
        <v>3</v>
      </c>
      <c r="C285" s="120">
        <v>5</v>
      </c>
      <c r="D285" s="120">
        <v>1</v>
      </c>
      <c r="I285" s="121" t="s">
        <v>1159</v>
      </c>
      <c r="K285" s="120" t="str">
        <f t="shared" si="13"/>
        <v>23501</v>
      </c>
      <c r="L285" s="119" t="str">
        <f t="shared" si="12"/>
        <v>Productos Químicos, Farmacéuticos y de Laboratorio Adquiridos como  Materia Prima</v>
      </c>
      <c r="M285" s="120" t="str">
        <f>IF(MOD(INT(K285),10) = 0, VLOOKUP(K285,'COG CONAC'!$A$2:$B$427,1,FALSE),"DESAGREGADA")</f>
        <v>DESAGREGADA</v>
      </c>
      <c r="N285" s="119" t="str">
        <f>IF(MOD(INT(K285),10) = 0, VLOOKUP(K285,'COG CONAC'!$A$2:$B$427,2,FALSE),"DESAGREGADA")</f>
        <v>DESAGREGADA</v>
      </c>
      <c r="O285" s="120" t="str">
        <f t="shared" si="14"/>
        <v>235</v>
      </c>
      <c r="P285" s="119" t="str">
        <f>IF(MOD(O285,10)&gt;0,IF(INT(TEXT(D285,"00"))=0,IF(COUNTIF($O$2:O656,O285)&gt;1,"No Utilizar","Utilizar"),"Utilizar"),"No Utilizar")</f>
        <v>Utilizar</v>
      </c>
      <c r="Q285" s="119">
        <f>COUNTIF('Presupuesto 2015'!$AF$10:AF982,K285)</f>
        <v>0</v>
      </c>
      <c r="R285" s="119" t="s">
        <v>1329</v>
      </c>
    </row>
    <row r="286" spans="1:18" x14ac:dyDescent="0.2">
      <c r="A286" s="120">
        <v>2</v>
      </c>
      <c r="B286" s="120">
        <v>3</v>
      </c>
      <c r="C286" s="120">
        <v>6</v>
      </c>
      <c r="H286" s="121" t="s">
        <v>373</v>
      </c>
      <c r="K286" s="120" t="str">
        <f t="shared" si="13"/>
        <v>23600</v>
      </c>
      <c r="L286" s="119" t="str">
        <f t="shared" si="12"/>
        <v>Productos metálicos y a base de minerales no metálicos adquiridos como materia prima</v>
      </c>
      <c r="M286" s="120" t="str">
        <f>IF(MOD(INT(K286),10) = 0, VLOOKUP(K286,'COG CONAC'!$A$2:$B$427,1,FALSE),"DESAGREGADA")</f>
        <v>23600</v>
      </c>
      <c r="N286" s="119" t="str">
        <f>IF(MOD(INT(K286),10) = 0, VLOOKUP(K286,'COG CONAC'!$A$2:$B$427,2,FALSE),"DESAGREGADA")</f>
        <v>Productos metálicos y a base de minerales no metálicos adquiridos como materia prima</v>
      </c>
      <c r="O286" s="120" t="str">
        <f t="shared" si="14"/>
        <v>236</v>
      </c>
      <c r="P286" s="119" t="str">
        <f>IF(MOD(O286,10)&gt;0,IF(INT(TEXT(D286,"00"))=0,IF(COUNTIF($O$2:O657,O286)&gt;1,"No Utilizar","Utilizar"),"Utilizar"),"No Utilizar")</f>
        <v>Utilizar</v>
      </c>
      <c r="Q286" s="119">
        <f>COUNTIF('Presupuesto 2015'!$AF$10:AF983,K286)</f>
        <v>0</v>
      </c>
      <c r="R286" s="119" t="s">
        <v>1329</v>
      </c>
    </row>
    <row r="287" spans="1:18" x14ac:dyDescent="0.2">
      <c r="A287" s="120">
        <v>2</v>
      </c>
      <c r="B287" s="120">
        <v>3</v>
      </c>
      <c r="C287" s="120">
        <v>7</v>
      </c>
      <c r="H287" s="121" t="s">
        <v>648</v>
      </c>
      <c r="K287" s="120" t="str">
        <f t="shared" si="13"/>
        <v>23700</v>
      </c>
      <c r="L287" s="119" t="str">
        <f t="shared" si="12"/>
        <v>Productos de cuero, piel, plástico y hule adquiridos como materia prima</v>
      </c>
      <c r="M287" s="120" t="str">
        <f>IF(MOD(INT(K287),10) = 0, VLOOKUP(K287,'COG CONAC'!$A$2:$B$427,1,FALSE),"DESAGREGADA")</f>
        <v>23700</v>
      </c>
      <c r="N287" s="119" t="str">
        <f>IF(MOD(INT(K287),10) = 0, VLOOKUP(K287,'COG CONAC'!$A$2:$B$427,2,FALSE),"DESAGREGADA")</f>
        <v>Productos de cuero, piel, plástico y hule adquiridos como materia prima</v>
      </c>
      <c r="O287" s="120" t="str">
        <f t="shared" si="14"/>
        <v>237</v>
      </c>
      <c r="P287" s="119" t="str">
        <f>IF(MOD(O287,10)&gt;0,IF(INT(TEXT(D287,"00"))=0,IF(COUNTIF($O$2:O658,O287)&gt;1,"No Utilizar","Utilizar"),"Utilizar"),"No Utilizar")</f>
        <v>No Utilizar</v>
      </c>
      <c r="Q287" s="119">
        <f>COUNTIF('Presupuesto 2015'!$AF$10:AF984,K287)</f>
        <v>0</v>
      </c>
      <c r="R287" s="119" t="s">
        <v>1329</v>
      </c>
    </row>
    <row r="288" spans="1:18" x14ac:dyDescent="0.2">
      <c r="A288" s="120">
        <v>2</v>
      </c>
      <c r="B288" s="120">
        <v>3</v>
      </c>
      <c r="C288" s="120">
        <v>7</v>
      </c>
      <c r="D288" s="120">
        <v>1</v>
      </c>
      <c r="I288" s="121" t="s">
        <v>1160</v>
      </c>
      <c r="K288" s="120" t="str">
        <f t="shared" si="13"/>
        <v>23701</v>
      </c>
      <c r="L288" s="119" t="str">
        <f t="shared" si="12"/>
        <v>Productos de Cuero, Piel, Plástico y Hule adquiridos como Materia Prima</v>
      </c>
      <c r="M288" s="120" t="str">
        <f>IF(MOD(INT(K288),10) = 0, VLOOKUP(K288,'COG CONAC'!$A$2:$B$427,1,FALSE),"DESAGREGADA")</f>
        <v>DESAGREGADA</v>
      </c>
      <c r="N288" s="119" t="str">
        <f>IF(MOD(INT(K288),10) = 0, VLOOKUP(K288,'COG CONAC'!$A$2:$B$427,2,FALSE),"DESAGREGADA")</f>
        <v>DESAGREGADA</v>
      </c>
      <c r="O288" s="120" t="str">
        <f t="shared" si="14"/>
        <v>237</v>
      </c>
      <c r="P288" s="119" t="str">
        <f>IF(MOD(O288,10)&gt;0,IF(INT(TEXT(D288,"00"))=0,IF(COUNTIF($O$2:O659,O288)&gt;1,"No Utilizar","Utilizar"),"Utilizar"),"No Utilizar")</f>
        <v>Utilizar</v>
      </c>
      <c r="Q288" s="119">
        <f>COUNTIF('Presupuesto 2015'!$AF$10:AF985,K288)</f>
        <v>0</v>
      </c>
      <c r="R288" s="119" t="s">
        <v>1329</v>
      </c>
    </row>
    <row r="289" spans="1:18" x14ac:dyDescent="0.2">
      <c r="A289" s="120">
        <v>2</v>
      </c>
      <c r="B289" s="120">
        <v>3</v>
      </c>
      <c r="C289" s="120">
        <v>8</v>
      </c>
      <c r="H289" s="121" t="s">
        <v>372</v>
      </c>
      <c r="K289" s="120" t="str">
        <f t="shared" si="13"/>
        <v>23800</v>
      </c>
      <c r="L289" s="119" t="str">
        <f t="shared" si="12"/>
        <v>Mercancías adquiridas para su comercialización</v>
      </c>
      <c r="M289" s="120" t="str">
        <f>IF(MOD(INT(K289),10) = 0, VLOOKUP(K289,'COG CONAC'!$A$2:$B$427,1,FALSE),"DESAGREGADA")</f>
        <v>23800</v>
      </c>
      <c r="N289" s="119" t="str">
        <f>IF(MOD(INT(K289),10) = 0, VLOOKUP(K289,'COG CONAC'!$A$2:$B$427,2,FALSE),"DESAGREGADA")</f>
        <v>Mercancías adquiridas para su comercialización</v>
      </c>
      <c r="O289" s="120" t="str">
        <f t="shared" si="14"/>
        <v>238</v>
      </c>
      <c r="P289" s="119" t="str">
        <f>IF(MOD(O289,10)&gt;0,IF(INT(TEXT(D289,"00"))=0,IF(COUNTIF($O$2:O660,O289)&gt;1,"No Utilizar","Utilizar"),"Utilizar"),"No Utilizar")</f>
        <v>No Utilizar</v>
      </c>
      <c r="Q289" s="119">
        <f>COUNTIF('Presupuesto 2015'!$AF$10:AF986,K289)</f>
        <v>0</v>
      </c>
      <c r="R289" s="119" t="s">
        <v>1329</v>
      </c>
    </row>
    <row r="290" spans="1:18" x14ac:dyDescent="0.2">
      <c r="A290" s="120">
        <v>2</v>
      </c>
      <c r="B290" s="120">
        <v>3</v>
      </c>
      <c r="C290" s="120">
        <v>8</v>
      </c>
      <c r="D290" s="120">
        <v>1</v>
      </c>
      <c r="I290" s="121" t="s">
        <v>372</v>
      </c>
      <c r="K290" s="120" t="str">
        <f t="shared" si="13"/>
        <v>23801</v>
      </c>
      <c r="L290" s="119" t="str">
        <f t="shared" si="12"/>
        <v>Mercancías adquiridas para su comercialización</v>
      </c>
      <c r="M290" s="120" t="str">
        <f>IF(MOD(INT(K290),10) = 0, VLOOKUP(K290,'COG CONAC'!$A$2:$B$427,1,FALSE),"DESAGREGADA")</f>
        <v>DESAGREGADA</v>
      </c>
      <c r="N290" s="119" t="str">
        <f>IF(MOD(INT(K290),10) = 0, VLOOKUP(K290,'COG CONAC'!$A$2:$B$427,2,FALSE),"DESAGREGADA")</f>
        <v>DESAGREGADA</v>
      </c>
      <c r="O290" s="120" t="str">
        <f t="shared" si="14"/>
        <v>238</v>
      </c>
      <c r="P290" s="119" t="str">
        <f>IF(MOD(O290,10)&gt;0,IF(INT(TEXT(D290,"00"))=0,IF(COUNTIF($O$2:O661,O290)&gt;1,"No Utilizar","Utilizar"),"Utilizar"),"No Utilizar")</f>
        <v>Utilizar</v>
      </c>
      <c r="Q290" s="119">
        <f>COUNTIF('Presupuesto 2015'!$AF$10:AF987,K290)</f>
        <v>0</v>
      </c>
      <c r="R290" s="119" t="s">
        <v>1329</v>
      </c>
    </row>
    <row r="291" spans="1:18" x14ac:dyDescent="0.2">
      <c r="A291" s="120">
        <v>2</v>
      </c>
      <c r="B291" s="120">
        <v>3</v>
      </c>
      <c r="C291" s="120">
        <v>8</v>
      </c>
      <c r="D291" s="120">
        <v>2</v>
      </c>
      <c r="I291" s="121" t="s">
        <v>1440</v>
      </c>
      <c r="K291" s="120" t="str">
        <f t="shared" si="13"/>
        <v>23802</v>
      </c>
      <c r="L291" s="119" t="str">
        <f t="shared" si="12"/>
        <v>Refrescos</v>
      </c>
      <c r="M291" s="120" t="str">
        <f>IF(MOD(INT(K291),10) = 0, VLOOKUP(K291,'COG CONAC'!$A$2:$B$427,1,FALSE),"DESAGREGADA")</f>
        <v>DESAGREGADA</v>
      </c>
      <c r="N291" s="119" t="str">
        <f>IF(MOD(INT(K291),10) = 0, VLOOKUP(K291,'COG CONAC'!$A$2:$B$427,2,FALSE),"DESAGREGADA")</f>
        <v>DESAGREGADA</v>
      </c>
      <c r="O291" s="120" t="str">
        <f t="shared" si="14"/>
        <v>238</v>
      </c>
      <c r="P291" s="119" t="str">
        <f>IF(MOD(O291,10)&gt;0,IF(INT(TEXT(D291,"00"))=0,IF(COUNTIF($O$2:O663,O291)&gt;1,"No Utilizar","Utilizar"),"Utilizar"),"No Utilizar")</f>
        <v>Utilizar</v>
      </c>
      <c r="Q291" s="119">
        <f>COUNTIF('Presupuesto 2015'!$AF$10:AF989,K291)</f>
        <v>0</v>
      </c>
      <c r="R291" s="119" t="s">
        <v>1329</v>
      </c>
    </row>
    <row r="292" spans="1:18" x14ac:dyDescent="0.2">
      <c r="A292" s="120">
        <v>2</v>
      </c>
      <c r="B292" s="120">
        <v>3</v>
      </c>
      <c r="C292" s="120">
        <v>8</v>
      </c>
      <c r="D292" s="120">
        <v>3</v>
      </c>
      <c r="I292" s="121" t="s">
        <v>1439</v>
      </c>
      <c r="K292" s="120" t="str">
        <f t="shared" si="13"/>
        <v>23803</v>
      </c>
      <c r="L292" s="119" t="str">
        <f t="shared" si="12"/>
        <v>Agua Purificada</v>
      </c>
      <c r="M292" s="120" t="str">
        <f>IF(MOD(INT(K292),10) = 0, VLOOKUP(K292,'COG CONAC'!$A$2:$B$427,1,FALSE),"DESAGREGADA")</f>
        <v>DESAGREGADA</v>
      </c>
      <c r="N292" s="119" t="str">
        <f>IF(MOD(INT(K292),10) = 0, VLOOKUP(K292,'COG CONAC'!$A$2:$B$427,2,FALSE),"DESAGREGADA")</f>
        <v>DESAGREGADA</v>
      </c>
      <c r="O292" s="120" t="str">
        <f t="shared" si="14"/>
        <v>238</v>
      </c>
      <c r="P292" s="119" t="str">
        <f>IF(MOD(O292,10)&gt;0,IF(INT(TEXT(D292,"00"))=0,IF(COUNTIF($O$2:O663,O292)&gt;1,"No Utilizar","Utilizar"),"Utilizar"),"No Utilizar")</f>
        <v>Utilizar</v>
      </c>
      <c r="Q292" s="119">
        <f>COUNTIF('Presupuesto 2015'!$AF$10:AF990,K292)</f>
        <v>0</v>
      </c>
      <c r="R292" s="119" t="s">
        <v>1329</v>
      </c>
    </row>
    <row r="293" spans="1:18" x14ac:dyDescent="0.2">
      <c r="A293" s="120">
        <v>2</v>
      </c>
      <c r="B293" s="120">
        <v>3</v>
      </c>
      <c r="C293" s="120">
        <v>8</v>
      </c>
      <c r="D293" s="120">
        <v>4</v>
      </c>
      <c r="I293" s="121" t="s">
        <v>1442</v>
      </c>
      <c r="K293" s="120" t="str">
        <f t="shared" si="13"/>
        <v>23804</v>
      </c>
      <c r="L293" s="119" t="str">
        <f t="shared" si="12"/>
        <v>Postales del Parque</v>
      </c>
      <c r="M293" s="120" t="str">
        <f>IF(MOD(INT(K293),10) = 0, VLOOKUP(K293,'COG CONAC'!$A$2:$B$427,1,FALSE),"DESAGREGADA")</f>
        <v>DESAGREGADA</v>
      </c>
      <c r="N293" s="119" t="str">
        <f>IF(MOD(INT(K293),10) = 0, VLOOKUP(K293,'COG CONAC'!$A$2:$B$427,2,FALSE),"DESAGREGADA")</f>
        <v>DESAGREGADA</v>
      </c>
      <c r="O293" s="120" t="str">
        <f t="shared" si="14"/>
        <v>238</v>
      </c>
      <c r="P293" s="119" t="str">
        <f>IF(MOD(O293,10)&gt;0,IF(INT(TEXT(D293,"00"))=0,IF(COUNTIF($O$2:O664,O293)&gt;1,"No Utilizar","Utilizar"),"Utilizar"),"No Utilizar")</f>
        <v>Utilizar</v>
      </c>
      <c r="Q293" s="119">
        <f>COUNTIF('Presupuesto 2015'!$AF$10:AF991,K293)</f>
        <v>0</v>
      </c>
      <c r="R293" s="119" t="s">
        <v>1329</v>
      </c>
    </row>
    <row r="294" spans="1:18" x14ac:dyDescent="0.2">
      <c r="A294" s="120">
        <v>2</v>
      </c>
      <c r="B294" s="120">
        <v>3</v>
      </c>
      <c r="C294" s="120">
        <v>9</v>
      </c>
      <c r="H294" s="121" t="s">
        <v>651</v>
      </c>
      <c r="K294" s="120" t="str">
        <f t="shared" si="13"/>
        <v>23900</v>
      </c>
      <c r="L294" s="119" t="str">
        <f t="shared" si="12"/>
        <v>Otros productos adquiridos como materia prima</v>
      </c>
      <c r="M294" s="120" t="str">
        <f>IF(MOD(INT(K294),10) = 0, VLOOKUP(K294,'COG CONAC'!$A$2:$B$427,1,FALSE),"DESAGREGADA")</f>
        <v>23900</v>
      </c>
      <c r="N294" s="119" t="str">
        <f>IF(MOD(INT(K294),10) = 0, VLOOKUP(K294,'COG CONAC'!$A$2:$B$427,2,FALSE),"DESAGREGADA")</f>
        <v>Otros productos adquiridos como materia prima</v>
      </c>
      <c r="O294" s="120" t="str">
        <f t="shared" si="14"/>
        <v>239</v>
      </c>
      <c r="P294" s="119" t="str">
        <f>IF(MOD(O294,10)&gt;0,IF(INT(TEXT(D294,"00"))=0,IF(COUNTIF($O$2:O665,O294)&gt;1,"No Utilizar","Utilizar"),"Utilizar"),"No Utilizar")</f>
        <v>No Utilizar</v>
      </c>
      <c r="Q294" s="119">
        <f>COUNTIF('Presupuesto 2015'!$AF$10:AF992,K294)</f>
        <v>0</v>
      </c>
      <c r="R294" s="119" t="s">
        <v>1329</v>
      </c>
    </row>
    <row r="295" spans="1:18" x14ac:dyDescent="0.2">
      <c r="A295" s="120">
        <v>2</v>
      </c>
      <c r="B295" s="120">
        <v>3</v>
      </c>
      <c r="C295" s="120">
        <v>9</v>
      </c>
      <c r="D295" s="120">
        <v>1</v>
      </c>
      <c r="I295" s="121" t="s">
        <v>1161</v>
      </c>
      <c r="K295" s="120" t="str">
        <f t="shared" si="13"/>
        <v>23901</v>
      </c>
      <c r="L295" s="119" t="str">
        <f t="shared" si="12"/>
        <v>Otros Productos Adquiridos como Materia Prima</v>
      </c>
      <c r="M295" s="120" t="str">
        <f>IF(MOD(INT(K295),10) = 0, VLOOKUP(K295,'COG CONAC'!$A$2:$B$427,1,FALSE),"DESAGREGADA")</f>
        <v>DESAGREGADA</v>
      </c>
      <c r="N295" s="119" t="str">
        <f>IF(MOD(INT(K295),10) = 0, VLOOKUP(K295,'COG CONAC'!$A$2:$B$427,2,FALSE),"DESAGREGADA")</f>
        <v>DESAGREGADA</v>
      </c>
      <c r="O295" s="120" t="str">
        <f t="shared" si="14"/>
        <v>239</v>
      </c>
      <c r="P295" s="119" t="str">
        <f>IF(MOD(O295,10)&gt;0,IF(INT(TEXT(D295,"00"))=0,IF(COUNTIF($O$2:O666,O295)&gt;1,"No Utilizar","Utilizar"),"Utilizar"),"No Utilizar")</f>
        <v>Utilizar</v>
      </c>
      <c r="Q295" s="119">
        <f>COUNTIF('Presupuesto 2015'!$AF$10:AF993,K295)</f>
        <v>0</v>
      </c>
      <c r="R295" s="119" t="s">
        <v>1329</v>
      </c>
    </row>
    <row r="296" spans="1:18" x14ac:dyDescent="0.2">
      <c r="A296" s="120">
        <v>2</v>
      </c>
      <c r="B296" s="120">
        <v>3</v>
      </c>
      <c r="C296" s="120">
        <v>9</v>
      </c>
      <c r="D296" s="120">
        <v>2</v>
      </c>
      <c r="I296" s="121" t="s">
        <v>1443</v>
      </c>
      <c r="K296" s="120" t="str">
        <f t="shared" si="13"/>
        <v>23902</v>
      </c>
      <c r="L296" s="119" t="str">
        <f t="shared" si="12"/>
        <v>Sulfato de Aluminio</v>
      </c>
      <c r="M296" s="120" t="str">
        <f>IF(MOD(INT(K296),10) = 0, VLOOKUP(K296,'COG CONAC'!$A$2:$B$427,1,FALSE),"DESAGREGADA")</f>
        <v>DESAGREGADA</v>
      </c>
      <c r="N296" s="119" t="str">
        <f>IF(MOD(INT(K296),10) = 0, VLOOKUP(K296,'COG CONAC'!$A$2:$B$427,2,FALSE),"DESAGREGADA")</f>
        <v>DESAGREGADA</v>
      </c>
      <c r="O296" s="120" t="str">
        <f t="shared" si="14"/>
        <v>239</v>
      </c>
      <c r="P296" s="119" t="str">
        <f>IF(MOD(O296,10)&gt;0,IF(INT(TEXT(D296,"00"))=0,IF(COUNTIF($O$2:O667,O296)&gt;1,"No Utilizar","Utilizar"),"Utilizar"),"No Utilizar")</f>
        <v>Utilizar</v>
      </c>
      <c r="Q296" s="119">
        <f>COUNTIF('Presupuesto 2015'!$AF$10:AF994,K296)</f>
        <v>0</v>
      </c>
      <c r="R296" s="119" t="s">
        <v>1329</v>
      </c>
    </row>
    <row r="297" spans="1:18" x14ac:dyDescent="0.2">
      <c r="A297" s="120">
        <v>2</v>
      </c>
      <c r="B297" s="120">
        <v>3</v>
      </c>
      <c r="C297" s="120">
        <v>9</v>
      </c>
      <c r="D297" s="120">
        <v>3</v>
      </c>
      <c r="I297" s="121" t="s">
        <v>1835</v>
      </c>
      <c r="K297" s="120" t="str">
        <f t="shared" si="13"/>
        <v>23903</v>
      </c>
      <c r="L297" s="119" t="str">
        <f t="shared" si="12"/>
        <v>Coveflock polímero p/agua aniònico</v>
      </c>
      <c r="M297" s="120" t="str">
        <f>IF(MOD(INT(K297),10) = 0, VLOOKUP(K297,'COG CONAC'!$A$2:$B$427,1,FALSE),"DESAGREGADA")</f>
        <v>DESAGREGADA</v>
      </c>
      <c r="N297" s="119" t="str">
        <f>IF(MOD(INT(K297),10) = 0, VLOOKUP(K297,'COG CONAC'!$A$2:$B$427,2,FALSE),"DESAGREGADA")</f>
        <v>DESAGREGADA</v>
      </c>
      <c r="O297" s="120" t="str">
        <f t="shared" si="14"/>
        <v>239</v>
      </c>
      <c r="P297" s="119" t="str">
        <f>IF(MOD(O297,10)&gt;0,IF(INT(TEXT(D297,"00"))=0,IF(COUNTIF($O$2:O668,O297)&gt;1,"No Utilizar","Utilizar"),"Utilizar"),"No Utilizar")</f>
        <v>Utilizar</v>
      </c>
      <c r="Q297" s="119">
        <f>COUNTIF('Presupuesto 2015'!$AF$10:AF995,K297)</f>
        <v>0</v>
      </c>
      <c r="R297" s="119" t="s">
        <v>1329</v>
      </c>
    </row>
    <row r="298" spans="1:18" x14ac:dyDescent="0.2">
      <c r="A298" s="120">
        <v>2</v>
      </c>
      <c r="B298" s="120">
        <v>3</v>
      </c>
      <c r="C298" s="120">
        <v>9</v>
      </c>
      <c r="D298" s="120">
        <v>4</v>
      </c>
      <c r="I298" s="121" t="s">
        <v>1444</v>
      </c>
      <c r="K298" s="120" t="str">
        <f t="shared" si="13"/>
        <v>23904</v>
      </c>
      <c r="L298" s="119" t="str">
        <f t="shared" si="12"/>
        <v>Enmascarador ( Fierro y Manganeso)</v>
      </c>
      <c r="M298" s="120" t="str">
        <f>IF(MOD(INT(K298),10) = 0, VLOOKUP(K298,'COG CONAC'!$A$2:$B$427,1,FALSE),"DESAGREGADA")</f>
        <v>DESAGREGADA</v>
      </c>
      <c r="N298" s="119" t="str">
        <f>IF(MOD(INT(K298),10) = 0, VLOOKUP(K298,'COG CONAC'!$A$2:$B$427,2,FALSE),"DESAGREGADA")</f>
        <v>DESAGREGADA</v>
      </c>
      <c r="O298" s="120" t="str">
        <f t="shared" si="14"/>
        <v>239</v>
      </c>
      <c r="P298" s="119" t="str">
        <f>IF(MOD(O298,10)&gt;0,IF(INT(TEXT(D298,"00"))=0,IF(COUNTIF($O$2:O670,O298)&gt;1,"No Utilizar","Utilizar"),"Utilizar"),"No Utilizar")</f>
        <v>Utilizar</v>
      </c>
      <c r="Q298" s="119">
        <f>COUNTIF('Presupuesto 2015'!$AF$10:AF996,K298)</f>
        <v>0</v>
      </c>
      <c r="R298" s="119" t="s">
        <v>1329</v>
      </c>
    </row>
    <row r="299" spans="1:18" x14ac:dyDescent="0.2">
      <c r="A299" s="120">
        <v>2</v>
      </c>
      <c r="B299" s="120">
        <v>3</v>
      </c>
      <c r="C299" s="120">
        <v>9</v>
      </c>
      <c r="D299" s="120">
        <v>5</v>
      </c>
      <c r="I299" s="121" t="s">
        <v>1836</v>
      </c>
      <c r="K299" s="120" t="str">
        <f t="shared" si="13"/>
        <v>23905</v>
      </c>
      <c r="L299" s="119" t="str">
        <f t="shared" si="12"/>
        <v>Diversos Materiales Químicos</v>
      </c>
      <c r="M299" s="120" t="str">
        <f>IF(MOD(INT(K299),10) = 0, VLOOKUP(K299,'COG CONAC'!$A$2:$B$427,1,FALSE),"DESAGREGADA")</f>
        <v>DESAGREGADA</v>
      </c>
      <c r="N299" s="119" t="str">
        <f>IF(MOD(INT(K299),10) = 0, VLOOKUP(K299,'COG CONAC'!$A$2:$B$427,2,FALSE),"DESAGREGADA")</f>
        <v>DESAGREGADA</v>
      </c>
      <c r="O299" s="120" t="str">
        <f t="shared" si="14"/>
        <v>239</v>
      </c>
      <c r="P299" s="119" t="str">
        <f>IF(MOD(O299,10)&gt;0,IF(INT(TEXT(D299,"00"))=0,IF(COUNTIF($O$2:O671,O299)&gt;1,"No Utilizar","Utilizar"),"Utilizar"),"No Utilizar")</f>
        <v>Utilizar</v>
      </c>
      <c r="Q299" s="119">
        <f>COUNTIF('Presupuesto 2015'!$AF$10:AF997,K299)</f>
        <v>0</v>
      </c>
      <c r="R299" s="119" t="s">
        <v>1329</v>
      </c>
    </row>
    <row r="300" spans="1:18" x14ac:dyDescent="0.2">
      <c r="A300" s="120">
        <v>2</v>
      </c>
      <c r="B300" s="120">
        <v>3</v>
      </c>
      <c r="C300" s="120">
        <v>9</v>
      </c>
      <c r="D300" s="120">
        <v>6</v>
      </c>
      <c r="I300" s="121" t="s">
        <v>1837</v>
      </c>
      <c r="K300" s="120" t="str">
        <f t="shared" si="13"/>
        <v>23906</v>
      </c>
      <c r="L300" s="119" t="str">
        <f t="shared" si="12"/>
        <v>CoveFlock  1800 polímero p/lodos</v>
      </c>
      <c r="M300" s="120" t="str">
        <f>IF(MOD(INT(K300),10) = 0, VLOOKUP(K300,'COG CONAC'!$A$2:$B$427,1,FALSE),"DESAGREGADA")</f>
        <v>DESAGREGADA</v>
      </c>
      <c r="N300" s="119" t="str">
        <f>IF(MOD(INT(K300),10) = 0, VLOOKUP(K300,'COG CONAC'!$A$2:$B$427,2,FALSE),"DESAGREGADA")</f>
        <v>DESAGREGADA</v>
      </c>
      <c r="O300" s="120" t="str">
        <f t="shared" si="14"/>
        <v>239</v>
      </c>
      <c r="P300" s="119" t="str">
        <f>IF(MOD(O300,10)&gt;0,IF(INT(TEXT(D300,"00"))=0,IF(COUNTIF($O$2:O672,O300)&gt;1,"No Utilizar","Utilizar"),"Utilizar"),"No Utilizar")</f>
        <v>Utilizar</v>
      </c>
      <c r="Q300" s="119">
        <f>COUNTIF('Presupuesto 2015'!$AF$10:AF998,K300)</f>
        <v>0</v>
      </c>
      <c r="R300" s="119" t="s">
        <v>1329</v>
      </c>
    </row>
    <row r="301" spans="1:18" x14ac:dyDescent="0.2">
      <c r="A301" s="120">
        <v>2</v>
      </c>
      <c r="B301" s="120">
        <v>3</v>
      </c>
      <c r="C301" s="120">
        <v>9</v>
      </c>
      <c r="D301" s="120">
        <v>7</v>
      </c>
      <c r="I301" s="121" t="s">
        <v>1838</v>
      </c>
      <c r="K301" s="120" t="str">
        <f t="shared" si="13"/>
        <v>23907</v>
      </c>
      <c r="L301" s="119" t="str">
        <f t="shared" si="12"/>
        <v>CoveFlock  1800 polímero polvo</v>
      </c>
      <c r="M301" s="120" t="str">
        <f>IF(MOD(INT(K301),10) = 0, VLOOKUP(K301,'COG CONAC'!$A$2:$B$427,1,FALSE),"DESAGREGADA")</f>
        <v>DESAGREGADA</v>
      </c>
      <c r="N301" s="119" t="str">
        <f>IF(MOD(INT(K301),10) = 0, VLOOKUP(K301,'COG CONAC'!$A$2:$B$427,2,FALSE),"DESAGREGADA")</f>
        <v>DESAGREGADA</v>
      </c>
      <c r="O301" s="120" t="str">
        <f t="shared" si="14"/>
        <v>239</v>
      </c>
      <c r="P301" s="119" t="str">
        <f>IF(MOD(O301,10)&gt;0,IF(INT(TEXT(D301,"00"))=0,IF(COUNTIF($O$2:O673,O301)&gt;1,"No Utilizar","Utilizar"),"Utilizar"),"No Utilizar")</f>
        <v>Utilizar</v>
      </c>
      <c r="Q301" s="119">
        <f>COUNTIF('Presupuesto 2015'!$AF$10:AF999,K301)</f>
        <v>0</v>
      </c>
      <c r="R301" s="119" t="s">
        <v>1329</v>
      </c>
    </row>
    <row r="302" spans="1:18" x14ac:dyDescent="0.2">
      <c r="A302" s="120">
        <v>2</v>
      </c>
      <c r="B302" s="120">
        <v>3</v>
      </c>
      <c r="C302" s="120">
        <v>9</v>
      </c>
      <c r="D302" s="120">
        <v>8</v>
      </c>
      <c r="I302" s="121" t="s">
        <v>1445</v>
      </c>
      <c r="K302" s="120" t="str">
        <f t="shared" si="13"/>
        <v>23908</v>
      </c>
      <c r="L302" s="119" t="str">
        <f t="shared" si="12"/>
        <v>Mercancías Adquiridas para su Comercialización (MEDIDORES)</v>
      </c>
      <c r="M302" s="120" t="str">
        <f>IF(MOD(INT(K302),10) = 0, VLOOKUP(K302,'COG CONAC'!$A$2:$B$427,1,FALSE),"DESAGREGADA")</f>
        <v>DESAGREGADA</v>
      </c>
      <c r="N302" s="119" t="str">
        <f>IF(MOD(INT(K302),10) = 0, VLOOKUP(K302,'COG CONAC'!$A$2:$B$427,2,FALSE),"DESAGREGADA")</f>
        <v>DESAGREGADA</v>
      </c>
      <c r="O302" s="120" t="str">
        <f t="shared" si="14"/>
        <v>239</v>
      </c>
      <c r="P302" s="119" t="str">
        <f>IF(MOD(O302,10)&gt;0,IF(INT(TEXT(D302,"00"))=0,IF(COUNTIF($O$2:O674,O302)&gt;1,"No Utilizar","Utilizar"),"Utilizar"),"No Utilizar")</f>
        <v>Utilizar</v>
      </c>
      <c r="Q302" s="119">
        <f>COUNTIF('Presupuesto 2015'!$AF$10:AF1000,K302)</f>
        <v>0</v>
      </c>
      <c r="R302" s="119" t="s">
        <v>1329</v>
      </c>
    </row>
    <row r="303" spans="1:18" s="118" customFormat="1" x14ac:dyDescent="0.2">
      <c r="A303" s="117">
        <v>2</v>
      </c>
      <c r="B303" s="117">
        <v>4</v>
      </c>
      <c r="C303" s="117"/>
      <c r="D303" s="117"/>
      <c r="E303" s="117"/>
      <c r="F303" s="116"/>
      <c r="G303" s="116" t="s">
        <v>653</v>
      </c>
      <c r="H303" s="116"/>
      <c r="I303" s="116"/>
      <c r="J303" s="116"/>
      <c r="K303" s="117" t="str">
        <f t="shared" si="13"/>
        <v>24000</v>
      </c>
      <c r="L303" s="118" t="str">
        <f t="shared" si="12"/>
        <v xml:space="preserve"> MATERIALES Y ARTICULOS DE CONSTRUCCION Y DE REPARACION</v>
      </c>
      <c r="M303" s="117" t="str">
        <f>IF(MOD(INT(K303),10) = 0, VLOOKUP(K303,'COG CONAC'!$A$2:$B$427,1,FALSE),"DESAGREGADA")</f>
        <v>24000</v>
      </c>
      <c r="N303" s="118" t="str">
        <f>IF(MOD(INT(K303),10) = 0, VLOOKUP(K303,'COG CONAC'!$A$2:$B$427,2,FALSE),"DESAGREGADA")</f>
        <v xml:space="preserve"> MATERIALES Y ARTICULOS DE CONSTRUCCION Y DE REPARACION</v>
      </c>
      <c r="O303" s="117" t="str">
        <f t="shared" si="14"/>
        <v>240</v>
      </c>
      <c r="P303" s="118" t="str">
        <f>IF(MOD(O303,10)&gt;0,IF(INT(TEXT(D303,"00"))=0,IF(COUNTIF($O$2:O675,O303)&gt;1,"No Utilizar","Utilizar"),"Utilizar"),"No Utilizar")</f>
        <v>No Utilizar</v>
      </c>
      <c r="Q303" s="118">
        <f>COUNTIF('Presupuesto 2015'!$AF$10:AF1001,K303)</f>
        <v>0</v>
      </c>
      <c r="R303" s="119" t="s">
        <v>1329</v>
      </c>
    </row>
    <row r="304" spans="1:18" x14ac:dyDescent="0.2">
      <c r="A304" s="120">
        <v>2</v>
      </c>
      <c r="B304" s="120">
        <v>4</v>
      </c>
      <c r="C304" s="120">
        <v>1</v>
      </c>
      <c r="H304" s="121" t="s">
        <v>371</v>
      </c>
      <c r="K304" s="120" t="str">
        <f t="shared" si="13"/>
        <v>24100</v>
      </c>
      <c r="L304" s="119" t="str">
        <f t="shared" si="12"/>
        <v>Productos minerales no metálicos</v>
      </c>
      <c r="M304" s="120" t="str">
        <f>IF(MOD(INT(K304),10) = 0, VLOOKUP(K304,'COG CONAC'!$A$2:$B$427,1,FALSE),"DESAGREGADA")</f>
        <v>24100</v>
      </c>
      <c r="N304" s="119" t="str">
        <f>IF(MOD(INT(K304),10) = 0, VLOOKUP(K304,'COG CONAC'!$A$2:$B$427,2,FALSE),"DESAGREGADA")</f>
        <v>Productos minerales no metálicos</v>
      </c>
      <c r="O304" s="120" t="str">
        <f t="shared" si="14"/>
        <v>241</v>
      </c>
      <c r="P304" s="119" t="str">
        <f>IF(MOD(O304,10)&gt;0,IF(INT(TEXT(D304,"00"))=0,IF(COUNTIF($O$2:O676,O304)&gt;1,"No Utilizar","Utilizar"),"Utilizar"),"No Utilizar")</f>
        <v>No Utilizar</v>
      </c>
      <c r="Q304" s="119">
        <f>COUNTIF('Presupuesto 2015'!$AF$10:AF1002,K304)</f>
        <v>0</v>
      </c>
      <c r="R304" s="119" t="s">
        <v>1329</v>
      </c>
    </row>
    <row r="305" spans="1:18" x14ac:dyDescent="0.2">
      <c r="A305" s="120">
        <v>2</v>
      </c>
      <c r="B305" s="120">
        <v>4</v>
      </c>
      <c r="C305" s="120">
        <v>1</v>
      </c>
      <c r="D305" s="120">
        <v>1</v>
      </c>
      <c r="E305" s="129"/>
      <c r="I305" s="121" t="s">
        <v>371</v>
      </c>
      <c r="K305" s="120" t="str">
        <f t="shared" si="13"/>
        <v>24101</v>
      </c>
      <c r="L305" s="119" t="str">
        <f t="shared" si="12"/>
        <v>Productos minerales no metálicos</v>
      </c>
      <c r="M305" s="120" t="str">
        <f>IF(MOD(INT(K305),10) = 0, VLOOKUP(K305,'COG CONAC'!$A$2:$B$427,1,FALSE),"DESAGREGADA")</f>
        <v>DESAGREGADA</v>
      </c>
      <c r="N305" s="119" t="str">
        <f>IF(MOD(INT(K305),10) = 0, VLOOKUP(K305,'COG CONAC'!$A$2:$B$427,2,FALSE),"DESAGREGADA")</f>
        <v>DESAGREGADA</v>
      </c>
      <c r="O305" s="120" t="str">
        <f t="shared" si="14"/>
        <v>241</v>
      </c>
      <c r="P305" s="119" t="str">
        <f>IF(MOD(O305,10)&gt;0,IF(INT(TEXT(D305,"00"))=0,IF(COUNTIF($O$2:O677,O305)&gt;1,"No Utilizar","Utilizar"),"Utilizar"),"No Utilizar")</f>
        <v>Utilizar</v>
      </c>
      <c r="Q305" s="119">
        <f>COUNTIF('Presupuesto 2015'!$AF$10:AF1003,K305)</f>
        <v>0</v>
      </c>
      <c r="R305" s="119" t="s">
        <v>1329</v>
      </c>
    </row>
    <row r="306" spans="1:18" x14ac:dyDescent="0.2">
      <c r="A306" s="120">
        <v>2</v>
      </c>
      <c r="B306" s="120">
        <v>4</v>
      </c>
      <c r="C306" s="120">
        <v>1</v>
      </c>
      <c r="D306" s="120">
        <v>2</v>
      </c>
      <c r="I306" s="121" t="s">
        <v>1446</v>
      </c>
      <c r="K306" s="120" t="str">
        <f t="shared" si="13"/>
        <v>24102</v>
      </c>
      <c r="L306" s="119" t="str">
        <f t="shared" si="12"/>
        <v>Azulejo</v>
      </c>
      <c r="M306" s="120" t="str">
        <f>IF(MOD(INT(K306),10) = 0, VLOOKUP(K306,'COG CONAC'!$A$2:$B$427,1,FALSE),"DESAGREGADA")</f>
        <v>DESAGREGADA</v>
      </c>
      <c r="N306" s="119" t="str">
        <f>IF(MOD(INT(K306),10) = 0, VLOOKUP(K306,'COG CONAC'!$A$2:$B$427,2,FALSE),"DESAGREGADA")</f>
        <v>DESAGREGADA</v>
      </c>
      <c r="O306" s="120" t="str">
        <f t="shared" si="14"/>
        <v>241</v>
      </c>
      <c r="P306" s="119" t="str">
        <f>IF(MOD(O306,10)&gt;0,IF(INT(TEXT(D306,"00"))=0,IF(COUNTIF($O$2:O678,O306)&gt;1,"No Utilizar","Utilizar"),"Utilizar"),"No Utilizar")</f>
        <v>Utilizar</v>
      </c>
      <c r="Q306" s="119">
        <f>COUNTIF('Presupuesto 2015'!$AF$10:AF1004,K306)</f>
        <v>0</v>
      </c>
      <c r="R306" s="119" t="s">
        <v>1329</v>
      </c>
    </row>
    <row r="307" spans="1:18" x14ac:dyDescent="0.2">
      <c r="A307" s="120">
        <v>2</v>
      </c>
      <c r="B307" s="120">
        <v>4</v>
      </c>
      <c r="C307" s="120">
        <v>1</v>
      </c>
      <c r="D307" s="120">
        <v>3</v>
      </c>
      <c r="I307" s="121" t="s">
        <v>1447</v>
      </c>
      <c r="K307" s="120" t="str">
        <f t="shared" si="13"/>
        <v>24103</v>
      </c>
      <c r="L307" s="119" t="str">
        <f t="shared" ref="L307:L367" si="15">CONCATENATE(F307,G307,H307,I307)</f>
        <v>Grava</v>
      </c>
      <c r="M307" s="120" t="str">
        <f>IF(MOD(INT(K307),10) = 0, VLOOKUP(K307,'COG CONAC'!$A$2:$B$427,1,FALSE),"DESAGREGADA")</f>
        <v>DESAGREGADA</v>
      </c>
      <c r="N307" s="119" t="str">
        <f>IF(MOD(INT(K307),10) = 0, VLOOKUP(K307,'COG CONAC'!$A$2:$B$427,2,FALSE),"DESAGREGADA")</f>
        <v>DESAGREGADA</v>
      </c>
      <c r="O307" s="120" t="str">
        <f t="shared" si="14"/>
        <v>241</v>
      </c>
      <c r="P307" s="119" t="str">
        <f>IF(MOD(O307,10)&gt;0,IF(INT(TEXT(D307,"00"))=0,IF(COUNTIF($O$2:O679,O307)&gt;1,"No Utilizar","Utilizar"),"Utilizar"),"No Utilizar")</f>
        <v>Utilizar</v>
      </c>
      <c r="Q307" s="119">
        <f>COUNTIF('Presupuesto 2015'!$AF$10:AF1005,K307)</f>
        <v>0</v>
      </c>
      <c r="R307" s="119" t="s">
        <v>1329</v>
      </c>
    </row>
    <row r="308" spans="1:18" x14ac:dyDescent="0.2">
      <c r="A308" s="120">
        <v>2</v>
      </c>
      <c r="B308" s="120">
        <v>4</v>
      </c>
      <c r="C308" s="120">
        <v>1</v>
      </c>
      <c r="D308" s="120">
        <v>4</v>
      </c>
      <c r="I308" s="121" t="s">
        <v>1448</v>
      </c>
      <c r="K308" s="120" t="str">
        <f t="shared" si="13"/>
        <v>24104</v>
      </c>
      <c r="L308" s="119" t="str">
        <f t="shared" si="15"/>
        <v>Ladrillo y Arcilla</v>
      </c>
      <c r="M308" s="120" t="str">
        <f>IF(MOD(INT(K308),10) = 0, VLOOKUP(K308,'COG CONAC'!$A$2:$B$427,1,FALSE),"DESAGREGADA")</f>
        <v>DESAGREGADA</v>
      </c>
      <c r="N308" s="119" t="str">
        <f>IF(MOD(INT(K308),10) = 0, VLOOKUP(K308,'COG CONAC'!$A$2:$B$427,2,FALSE),"DESAGREGADA")</f>
        <v>DESAGREGADA</v>
      </c>
      <c r="O308" s="120" t="str">
        <f t="shared" si="14"/>
        <v>241</v>
      </c>
      <c r="P308" s="119" t="str">
        <f>IF(MOD(O308,10)&gt;0,IF(INT(TEXT(D308,"00"))=0,IF(COUNTIF($O$2:O679,O308)&gt;1,"No Utilizar","Utilizar"),"Utilizar"),"No Utilizar")</f>
        <v>Utilizar</v>
      </c>
      <c r="Q308" s="119">
        <f>COUNTIF('Presupuesto 2015'!$AF$10:AF1006,K308)</f>
        <v>0</v>
      </c>
      <c r="R308" s="119" t="s">
        <v>1329</v>
      </c>
    </row>
    <row r="309" spans="1:18" x14ac:dyDescent="0.2">
      <c r="A309" s="120">
        <v>2</v>
      </c>
      <c r="B309" s="120">
        <v>4</v>
      </c>
      <c r="C309" s="120">
        <v>1</v>
      </c>
      <c r="D309" s="120">
        <v>5</v>
      </c>
      <c r="I309" s="121" t="s">
        <v>1839</v>
      </c>
      <c r="K309" s="120" t="str">
        <f t="shared" si="13"/>
        <v>24105</v>
      </c>
      <c r="L309" s="119" t="str">
        <f t="shared" si="15"/>
        <v>Tabicón (blok)</v>
      </c>
      <c r="M309" s="120" t="str">
        <f>IF(MOD(INT(K309),10) = 0, VLOOKUP(K309,'COG CONAC'!$A$2:$B$427,1,FALSE),"DESAGREGADA")</f>
        <v>DESAGREGADA</v>
      </c>
      <c r="N309" s="119" t="str">
        <f>IF(MOD(INT(K309),10) = 0, VLOOKUP(K309,'COG CONAC'!$A$2:$B$427,2,FALSE),"DESAGREGADA")</f>
        <v>DESAGREGADA</v>
      </c>
      <c r="O309" s="120" t="str">
        <f t="shared" si="14"/>
        <v>241</v>
      </c>
      <c r="P309" s="119" t="str">
        <f>IF(MOD(O309,10)&gt;0,IF(INT(TEXT(D309,"00"))=0,IF(COUNTIF($O$2:O680,O309)&gt;1,"No Utilizar","Utilizar"),"Utilizar"),"No Utilizar")</f>
        <v>Utilizar</v>
      </c>
      <c r="Q309" s="119">
        <f>COUNTIF('Presupuesto 2015'!$AF$10:AF1007,K309)</f>
        <v>0</v>
      </c>
      <c r="R309" s="119" t="s">
        <v>1329</v>
      </c>
    </row>
    <row r="310" spans="1:18" x14ac:dyDescent="0.2">
      <c r="A310" s="120">
        <v>2</v>
      </c>
      <c r="B310" s="120">
        <v>4</v>
      </c>
      <c r="C310" s="120">
        <v>1</v>
      </c>
      <c r="D310" s="120">
        <v>6</v>
      </c>
      <c r="I310" s="121" t="s">
        <v>1449</v>
      </c>
      <c r="K310" s="120" t="str">
        <f t="shared" si="13"/>
        <v>24106</v>
      </c>
      <c r="L310" s="119" t="str">
        <f t="shared" si="15"/>
        <v>Mosaicos</v>
      </c>
      <c r="M310" s="120" t="str">
        <f>IF(MOD(INT(K310),10) = 0, VLOOKUP(K310,'COG CONAC'!$A$2:$B$427,1,FALSE),"DESAGREGADA")</f>
        <v>DESAGREGADA</v>
      </c>
      <c r="N310" s="119" t="str">
        <f>IF(MOD(INT(K310),10) = 0, VLOOKUP(K310,'COG CONAC'!$A$2:$B$427,2,FALSE),"DESAGREGADA")</f>
        <v>DESAGREGADA</v>
      </c>
      <c r="O310" s="120" t="str">
        <f t="shared" si="14"/>
        <v>241</v>
      </c>
      <c r="P310" s="119" t="str">
        <f>IF(MOD(O310,10)&gt;0,IF(INT(TEXT(D310,"00"))=0,IF(COUNTIF($O$2:O681,O310)&gt;1,"No Utilizar","Utilizar"),"Utilizar"),"No Utilizar")</f>
        <v>Utilizar</v>
      </c>
      <c r="Q310" s="119">
        <f>COUNTIF('Presupuesto 2015'!$AF$10:AF1008,K310)</f>
        <v>0</v>
      </c>
      <c r="R310" s="119" t="s">
        <v>1329</v>
      </c>
    </row>
    <row r="311" spans="1:18" x14ac:dyDescent="0.2">
      <c r="A311" s="120">
        <v>2</v>
      </c>
      <c r="B311" s="120">
        <v>4</v>
      </c>
      <c r="C311" s="120">
        <v>1</v>
      </c>
      <c r="D311" s="120">
        <v>7</v>
      </c>
      <c r="I311" s="121" t="s">
        <v>1450</v>
      </c>
      <c r="K311" s="120" t="str">
        <f t="shared" si="13"/>
        <v>24107</v>
      </c>
      <c r="L311" s="119" t="str">
        <f t="shared" si="15"/>
        <v>Tierra Negra (Tepetate)</v>
      </c>
      <c r="M311" s="120" t="str">
        <f>IF(MOD(INT(K311),10) = 0, VLOOKUP(K311,'COG CONAC'!$A$2:$B$427,1,FALSE),"DESAGREGADA")</f>
        <v>DESAGREGADA</v>
      </c>
      <c r="N311" s="119" t="str">
        <f>IF(MOD(INT(K311),10) = 0, VLOOKUP(K311,'COG CONAC'!$A$2:$B$427,2,FALSE),"DESAGREGADA")</f>
        <v>DESAGREGADA</v>
      </c>
      <c r="O311" s="120" t="str">
        <f t="shared" si="14"/>
        <v>241</v>
      </c>
      <c r="P311" s="119" t="str">
        <f>IF(MOD(O311,10)&gt;0,IF(INT(TEXT(D311,"00"))=0,IF(COUNTIF($O$2:O682,O311)&gt;1,"No Utilizar","Utilizar"),"Utilizar"),"No Utilizar")</f>
        <v>Utilizar</v>
      </c>
      <c r="Q311" s="119">
        <f>COUNTIF('Presupuesto 2015'!$AF$10:AF1009,K311)</f>
        <v>0</v>
      </c>
      <c r="R311" s="119" t="s">
        <v>1329</v>
      </c>
    </row>
    <row r="312" spans="1:18" x14ac:dyDescent="0.2">
      <c r="A312" s="120">
        <v>2</v>
      </c>
      <c r="B312" s="120">
        <v>4</v>
      </c>
      <c r="C312" s="120">
        <v>2</v>
      </c>
      <c r="H312" s="121" t="s">
        <v>370</v>
      </c>
      <c r="K312" s="120" t="str">
        <f t="shared" si="13"/>
        <v>24200</v>
      </c>
      <c r="L312" s="119" t="str">
        <f t="shared" si="15"/>
        <v>Cemento y productos de concreto</v>
      </c>
      <c r="M312" s="120" t="str">
        <f>IF(MOD(INT(K312),10) = 0, VLOOKUP(K312,'COG CONAC'!$A$2:$B$427,1,FALSE),"DESAGREGADA")</f>
        <v>24200</v>
      </c>
      <c r="N312" s="119" t="str">
        <f>IF(MOD(INT(K312),10) = 0, VLOOKUP(K312,'COG CONAC'!$A$2:$B$427,2,FALSE),"DESAGREGADA")</f>
        <v>Cemento y productos de concreto</v>
      </c>
      <c r="O312" s="120" t="str">
        <f t="shared" si="14"/>
        <v>242</v>
      </c>
      <c r="P312" s="119" t="str">
        <f>IF(MOD(O312,10)&gt;0,IF(INT(TEXT(D312,"00"))=0,IF(COUNTIF($O$2:O683,O312)&gt;1,"No Utilizar","Utilizar"),"Utilizar"),"No Utilizar")</f>
        <v>No Utilizar</v>
      </c>
      <c r="Q312" s="119">
        <f>COUNTIF('Presupuesto 2015'!$AF$10:AF1010,K312)</f>
        <v>0</v>
      </c>
      <c r="R312" s="119" t="s">
        <v>1329</v>
      </c>
    </row>
    <row r="313" spans="1:18" x14ac:dyDescent="0.2">
      <c r="A313" s="120">
        <v>2</v>
      </c>
      <c r="B313" s="120">
        <v>4</v>
      </c>
      <c r="C313" s="120">
        <v>2</v>
      </c>
      <c r="D313" s="120">
        <v>1</v>
      </c>
      <c r="I313" s="121" t="s">
        <v>370</v>
      </c>
      <c r="K313" s="120" t="str">
        <f t="shared" ref="K313:K376" si="16">CONCATENATE(A313,TEXT(B313,"0"),TEXT(C313,"0"),TEXT(D313,"00"))</f>
        <v>24201</v>
      </c>
      <c r="L313" s="119" t="str">
        <f t="shared" si="15"/>
        <v>Cemento y productos de concreto</v>
      </c>
      <c r="M313" s="120" t="str">
        <f>IF(MOD(INT(K313),10) = 0, VLOOKUP(K313,'COG CONAC'!$A$2:$B$427,1,FALSE),"DESAGREGADA")</f>
        <v>DESAGREGADA</v>
      </c>
      <c r="N313" s="119" t="str">
        <f>IF(MOD(INT(K313),10) = 0, VLOOKUP(K313,'COG CONAC'!$A$2:$B$427,2,FALSE),"DESAGREGADA")</f>
        <v>DESAGREGADA</v>
      </c>
      <c r="O313" s="120" t="str">
        <f t="shared" ref="O313:O376" si="17">CONCATENATE(A313,TEXT(B313,"0"),TEXT(C313,"0"))</f>
        <v>242</v>
      </c>
      <c r="P313" s="119" t="str">
        <f>IF(MOD(O313,10)&gt;0,IF(INT(TEXT(D313,"00"))=0,IF(COUNTIF($O$2:O684,O313)&gt;1,"No Utilizar","Utilizar"),"Utilizar"),"No Utilizar")</f>
        <v>Utilizar</v>
      </c>
      <c r="Q313" s="119">
        <f>COUNTIF('Presupuesto 2015'!$AF$10:AF1011,K313)</f>
        <v>0</v>
      </c>
      <c r="R313" s="119" t="s">
        <v>1329</v>
      </c>
    </row>
    <row r="314" spans="1:18" x14ac:dyDescent="0.2">
      <c r="A314" s="120">
        <v>2</v>
      </c>
      <c r="B314" s="120">
        <v>4</v>
      </c>
      <c r="C314" s="120">
        <v>2</v>
      </c>
      <c r="D314" s="120">
        <v>2</v>
      </c>
      <c r="I314" s="121" t="s">
        <v>1451</v>
      </c>
      <c r="K314" s="120" t="str">
        <f t="shared" si="16"/>
        <v>24202</v>
      </c>
      <c r="L314" s="119" t="str">
        <f t="shared" si="15"/>
        <v>Laminas de Asbesto</v>
      </c>
      <c r="M314" s="120" t="str">
        <f>IF(MOD(INT(K314),10) = 0, VLOOKUP(K314,'COG CONAC'!$A$2:$B$427,1,FALSE),"DESAGREGADA")</f>
        <v>DESAGREGADA</v>
      </c>
      <c r="N314" s="119" t="str">
        <f>IF(MOD(INT(K314),10) = 0, VLOOKUP(K314,'COG CONAC'!$A$2:$B$427,2,FALSE),"DESAGREGADA")</f>
        <v>DESAGREGADA</v>
      </c>
      <c r="O314" s="120" t="str">
        <f t="shared" si="17"/>
        <v>242</v>
      </c>
      <c r="P314" s="119" t="str">
        <f>IF(MOD(O314,10)&gt;0,IF(INT(TEXT(D314,"00"))=0,IF(COUNTIF($O$2:O685,O314)&gt;1,"No Utilizar","Utilizar"),"Utilizar"),"No Utilizar")</f>
        <v>Utilizar</v>
      </c>
      <c r="Q314" s="119">
        <f>COUNTIF('Presupuesto 2015'!$AF$10:AF1012,K314)</f>
        <v>0</v>
      </c>
      <c r="R314" s="119" t="s">
        <v>1329</v>
      </c>
    </row>
    <row r="315" spans="1:18" x14ac:dyDescent="0.2">
      <c r="A315" s="120">
        <v>2</v>
      </c>
      <c r="B315" s="120">
        <v>4</v>
      </c>
      <c r="C315" s="120">
        <v>2</v>
      </c>
      <c r="D315" s="120">
        <v>3</v>
      </c>
      <c r="I315" s="121" t="s">
        <v>1452</v>
      </c>
      <c r="K315" s="120" t="str">
        <f t="shared" si="16"/>
        <v>24203</v>
      </c>
      <c r="L315" s="119" t="str">
        <f t="shared" si="15"/>
        <v>Mortero</v>
      </c>
      <c r="M315" s="120" t="str">
        <f>IF(MOD(INT(K315),10) = 0, VLOOKUP(K315,'COG CONAC'!$A$2:$B$427,1,FALSE),"DESAGREGADA")</f>
        <v>DESAGREGADA</v>
      </c>
      <c r="N315" s="119" t="str">
        <f>IF(MOD(INT(K315),10) = 0, VLOOKUP(K315,'COG CONAC'!$A$2:$B$427,2,FALSE),"DESAGREGADA")</f>
        <v>DESAGREGADA</v>
      </c>
      <c r="O315" s="120" t="str">
        <f t="shared" si="17"/>
        <v>242</v>
      </c>
      <c r="P315" s="119" t="str">
        <f>IF(MOD(O315,10)&gt;0,IF(INT(TEXT(D315,"00"))=0,IF(COUNTIF($O$2:O686,O315)&gt;1,"No Utilizar","Utilizar"),"Utilizar"),"No Utilizar")</f>
        <v>Utilizar</v>
      </c>
      <c r="Q315" s="119">
        <f>COUNTIF('Presupuesto 2015'!$AF$10:AF1013,K315)</f>
        <v>0</v>
      </c>
      <c r="R315" s="119" t="s">
        <v>1329</v>
      </c>
    </row>
    <row r="316" spans="1:18" x14ac:dyDescent="0.2">
      <c r="A316" s="120">
        <v>2</v>
      </c>
      <c r="B316" s="120">
        <v>4</v>
      </c>
      <c r="C316" s="120">
        <v>3</v>
      </c>
      <c r="H316" s="121" t="s">
        <v>369</v>
      </c>
      <c r="K316" s="120" t="str">
        <f t="shared" si="16"/>
        <v>24300</v>
      </c>
      <c r="L316" s="119" t="str">
        <f t="shared" si="15"/>
        <v>Cal, yeso y productos de yeso</v>
      </c>
      <c r="M316" s="120" t="str">
        <f>IF(MOD(INT(K316),10) = 0, VLOOKUP(K316,'COG CONAC'!$A$2:$B$427,1,FALSE),"DESAGREGADA")</f>
        <v>24300</v>
      </c>
      <c r="N316" s="119" t="str">
        <f>IF(MOD(INT(K316),10) = 0, VLOOKUP(K316,'COG CONAC'!$A$2:$B$427,2,FALSE),"DESAGREGADA")</f>
        <v>Cal, yeso y productos de yeso</v>
      </c>
      <c r="O316" s="120" t="str">
        <f t="shared" si="17"/>
        <v>243</v>
      </c>
      <c r="P316" s="119" t="str">
        <f>IF(MOD(O316,10)&gt;0,IF(INT(TEXT(D316,"00"))=0,IF(COUNTIF($O$2:O687,O316)&gt;1,"No Utilizar","Utilizar"),"Utilizar"),"No Utilizar")</f>
        <v>No Utilizar</v>
      </c>
      <c r="Q316" s="119">
        <f>COUNTIF('Presupuesto 2015'!$AF$10:AF1014,K316)</f>
        <v>0</v>
      </c>
      <c r="R316" s="119" t="s">
        <v>1329</v>
      </c>
    </row>
    <row r="317" spans="1:18" x14ac:dyDescent="0.2">
      <c r="A317" s="120">
        <v>2</v>
      </c>
      <c r="B317" s="120">
        <v>4</v>
      </c>
      <c r="C317" s="120">
        <v>3</v>
      </c>
      <c r="D317" s="120">
        <v>1</v>
      </c>
      <c r="I317" s="121" t="s">
        <v>369</v>
      </c>
      <c r="K317" s="120" t="str">
        <f t="shared" si="16"/>
        <v>24301</v>
      </c>
      <c r="L317" s="119" t="str">
        <f t="shared" si="15"/>
        <v>Cal, yeso y productos de yeso</v>
      </c>
      <c r="M317" s="120" t="str">
        <f>IF(MOD(INT(K317),10) = 0, VLOOKUP(K317,'COG CONAC'!$A$2:$B$427,1,FALSE),"DESAGREGADA")</f>
        <v>DESAGREGADA</v>
      </c>
      <c r="N317" s="119" t="str">
        <f>IF(MOD(INT(K317),10) = 0, VLOOKUP(K317,'COG CONAC'!$A$2:$B$427,2,FALSE),"DESAGREGADA")</f>
        <v>DESAGREGADA</v>
      </c>
      <c r="O317" s="120" t="str">
        <f t="shared" si="17"/>
        <v>243</v>
      </c>
      <c r="P317" s="119" t="str">
        <f>IF(MOD(O317,10)&gt;0,IF(INT(TEXT(D317,"00"))=0,IF(COUNTIF($O$2:O688,O317)&gt;1,"No Utilizar","Utilizar"),"Utilizar"),"No Utilizar")</f>
        <v>Utilizar</v>
      </c>
      <c r="Q317" s="119">
        <f>COUNTIF('Presupuesto 2015'!$AF$10:AF1015,K317)</f>
        <v>0</v>
      </c>
      <c r="R317" s="119" t="s">
        <v>1329</v>
      </c>
    </row>
    <row r="318" spans="1:18" x14ac:dyDescent="0.2">
      <c r="A318" s="120">
        <v>2</v>
      </c>
      <c r="B318" s="120">
        <v>4</v>
      </c>
      <c r="C318" s="120">
        <v>3</v>
      </c>
      <c r="D318" s="120">
        <v>2</v>
      </c>
      <c r="I318" s="121" t="s">
        <v>1453</v>
      </c>
      <c r="K318" s="120" t="str">
        <f t="shared" si="16"/>
        <v>24302</v>
      </c>
      <c r="L318" s="119" t="str">
        <f t="shared" si="15"/>
        <v>Tabla Roca</v>
      </c>
      <c r="M318" s="120" t="str">
        <f>IF(MOD(INT(K318),10) = 0, VLOOKUP(K318,'COG CONAC'!$A$2:$B$427,1,FALSE),"DESAGREGADA")</f>
        <v>DESAGREGADA</v>
      </c>
      <c r="N318" s="119" t="str">
        <f>IF(MOD(INT(K318),10) = 0, VLOOKUP(K318,'COG CONAC'!$A$2:$B$427,2,FALSE),"DESAGREGADA")</f>
        <v>DESAGREGADA</v>
      </c>
      <c r="O318" s="120" t="str">
        <f t="shared" si="17"/>
        <v>243</v>
      </c>
      <c r="P318" s="119" t="str">
        <f>IF(MOD(O318,10)&gt;0,IF(INT(TEXT(D318,"00"))=0,IF(COUNTIF($O$2:O689,O318)&gt;1,"No Utilizar","Utilizar"),"Utilizar"),"No Utilizar")</f>
        <v>Utilizar</v>
      </c>
      <c r="Q318" s="119">
        <f>COUNTIF('Presupuesto 2015'!$AF$10:AF1016,K318)</f>
        <v>0</v>
      </c>
      <c r="R318" s="119" t="s">
        <v>1329</v>
      </c>
    </row>
    <row r="319" spans="1:18" x14ac:dyDescent="0.2">
      <c r="A319" s="120">
        <v>2</v>
      </c>
      <c r="B319" s="120">
        <v>4</v>
      </c>
      <c r="C319" s="120">
        <v>4</v>
      </c>
      <c r="H319" s="121" t="s">
        <v>368</v>
      </c>
      <c r="K319" s="120" t="str">
        <f t="shared" si="16"/>
        <v>24400</v>
      </c>
      <c r="L319" s="119" t="str">
        <f t="shared" si="15"/>
        <v>Madera y productos de madera</v>
      </c>
      <c r="M319" s="120" t="str">
        <f>IF(MOD(INT(K319),10) = 0, VLOOKUP(K319,'COG CONAC'!$A$2:$B$427,1,FALSE),"DESAGREGADA")</f>
        <v>24400</v>
      </c>
      <c r="N319" s="119" t="str">
        <f>IF(MOD(INT(K319),10) = 0, VLOOKUP(K319,'COG CONAC'!$A$2:$B$427,2,FALSE),"DESAGREGADA")</f>
        <v>Madera y productos de madera</v>
      </c>
      <c r="O319" s="120" t="str">
        <f t="shared" si="17"/>
        <v>244</v>
      </c>
      <c r="P319" s="119" t="str">
        <f>IF(MOD(O319,10)&gt;0,IF(INT(TEXT(D319,"00"))=0,IF(COUNTIF($O$2:O690,O319)&gt;1,"No Utilizar","Utilizar"),"Utilizar"),"No Utilizar")</f>
        <v>No Utilizar</v>
      </c>
      <c r="Q319" s="119">
        <f>COUNTIF('Presupuesto 2015'!$AF$10:AF1017,K319)</f>
        <v>0</v>
      </c>
      <c r="R319" s="119" t="s">
        <v>1329</v>
      </c>
    </row>
    <row r="320" spans="1:18" x14ac:dyDescent="0.2">
      <c r="A320" s="120">
        <v>2</v>
      </c>
      <c r="B320" s="120">
        <v>4</v>
      </c>
      <c r="C320" s="120">
        <v>4</v>
      </c>
      <c r="D320" s="120">
        <v>1</v>
      </c>
      <c r="I320" s="121" t="s">
        <v>368</v>
      </c>
      <c r="K320" s="120" t="str">
        <f t="shared" si="16"/>
        <v>24401</v>
      </c>
      <c r="L320" s="119" t="str">
        <f t="shared" si="15"/>
        <v>Madera y productos de madera</v>
      </c>
      <c r="M320" s="120" t="str">
        <f>IF(MOD(INT(K320),10) = 0, VLOOKUP(K320,'COG CONAC'!$A$2:$B$427,1,FALSE),"DESAGREGADA")</f>
        <v>DESAGREGADA</v>
      </c>
      <c r="N320" s="119" t="str">
        <f>IF(MOD(INT(K320),10) = 0, VLOOKUP(K320,'COG CONAC'!$A$2:$B$427,2,FALSE),"DESAGREGADA")</f>
        <v>DESAGREGADA</v>
      </c>
      <c r="O320" s="120" t="str">
        <f t="shared" si="17"/>
        <v>244</v>
      </c>
      <c r="P320" s="119" t="str">
        <f>IF(MOD(O320,10)&gt;0,IF(INT(TEXT(D320,"00"))=0,IF(COUNTIF($O$2:O692,O320)&gt;1,"No Utilizar","Utilizar"),"Utilizar"),"No Utilizar")</f>
        <v>Utilizar</v>
      </c>
      <c r="Q320" s="119">
        <f>COUNTIF('Presupuesto 2015'!$AF$10:AF1019,K320)</f>
        <v>0</v>
      </c>
      <c r="R320" s="119" t="s">
        <v>1329</v>
      </c>
    </row>
    <row r="321" spans="1:18" x14ac:dyDescent="0.2">
      <c r="A321" s="120">
        <v>2</v>
      </c>
      <c r="B321" s="120">
        <v>4</v>
      </c>
      <c r="C321" s="120">
        <v>4</v>
      </c>
      <c r="D321" s="120">
        <v>2</v>
      </c>
      <c r="I321" s="121" t="s">
        <v>1454</v>
      </c>
      <c r="K321" s="120" t="str">
        <f t="shared" si="16"/>
        <v>24402</v>
      </c>
      <c r="L321" s="119" t="str">
        <f t="shared" si="15"/>
        <v>Tablas y Tablones</v>
      </c>
      <c r="M321" s="120" t="str">
        <f>IF(MOD(INT(K321),10) = 0, VLOOKUP(K321,'COG CONAC'!$A$2:$B$427,1,FALSE),"DESAGREGADA")</f>
        <v>DESAGREGADA</v>
      </c>
      <c r="N321" s="119" t="str">
        <f>IF(MOD(INT(K321),10) = 0, VLOOKUP(K321,'COG CONAC'!$A$2:$B$427,2,FALSE),"DESAGREGADA")</f>
        <v>DESAGREGADA</v>
      </c>
      <c r="O321" s="120" t="str">
        <f t="shared" si="17"/>
        <v>244</v>
      </c>
      <c r="P321" s="119" t="str">
        <f>IF(MOD(O321,10)&gt;0,IF(INT(TEXT(D321,"00"))=0,IF(COUNTIF($O$2:O693,O321)&gt;1,"No Utilizar","Utilizar"),"Utilizar"),"No Utilizar")</f>
        <v>Utilizar</v>
      </c>
      <c r="Q321" s="119">
        <f>COUNTIF('Presupuesto 2015'!$AF$10:AF1020,K321)</f>
        <v>0</v>
      </c>
      <c r="R321" s="119" t="s">
        <v>1329</v>
      </c>
    </row>
    <row r="322" spans="1:18" x14ac:dyDescent="0.2">
      <c r="A322" s="120">
        <v>2</v>
      </c>
      <c r="B322" s="120">
        <v>4</v>
      </c>
      <c r="C322" s="120">
        <v>5</v>
      </c>
      <c r="H322" s="121" t="s">
        <v>367</v>
      </c>
      <c r="K322" s="120" t="str">
        <f t="shared" si="16"/>
        <v>24500</v>
      </c>
      <c r="L322" s="119" t="str">
        <f t="shared" si="15"/>
        <v>Vidrio y productos de vidrio</v>
      </c>
      <c r="M322" s="120" t="str">
        <f>IF(MOD(INT(K322),10) = 0, VLOOKUP(K322,'COG CONAC'!$A$2:$B$427,1,FALSE),"DESAGREGADA")</f>
        <v>24500</v>
      </c>
      <c r="N322" s="119" t="str">
        <f>IF(MOD(INT(K322),10) = 0, VLOOKUP(K322,'COG CONAC'!$A$2:$B$427,2,FALSE),"DESAGREGADA")</f>
        <v>Vidrio y productos de vidrio</v>
      </c>
      <c r="O322" s="120" t="str">
        <f t="shared" si="17"/>
        <v>245</v>
      </c>
      <c r="P322" s="119" t="str">
        <f>IF(MOD(O322,10)&gt;0,IF(INT(TEXT(D322,"00"))=0,IF(COUNTIF($O$2:O694,O322)&gt;1,"No Utilizar","Utilizar"),"Utilizar"),"No Utilizar")</f>
        <v>No Utilizar</v>
      </c>
      <c r="Q322" s="119">
        <f>COUNTIF('Presupuesto 2015'!$AF$10:AF1021,K322)</f>
        <v>0</v>
      </c>
      <c r="R322" s="119" t="s">
        <v>1329</v>
      </c>
    </row>
    <row r="323" spans="1:18" x14ac:dyDescent="0.2">
      <c r="A323" s="120">
        <v>2</v>
      </c>
      <c r="B323" s="120">
        <v>4</v>
      </c>
      <c r="C323" s="120">
        <v>5</v>
      </c>
      <c r="D323" s="120">
        <v>1</v>
      </c>
      <c r="I323" s="121" t="s">
        <v>367</v>
      </c>
      <c r="K323" s="120" t="str">
        <f t="shared" si="16"/>
        <v>24501</v>
      </c>
      <c r="L323" s="119" t="str">
        <f t="shared" si="15"/>
        <v>Vidrio y productos de vidrio</v>
      </c>
      <c r="M323" s="120" t="str">
        <f>IF(MOD(INT(K323),10) = 0, VLOOKUP(K323,'COG CONAC'!$A$2:$B$427,1,FALSE),"DESAGREGADA")</f>
        <v>DESAGREGADA</v>
      </c>
      <c r="N323" s="119" t="str">
        <f>IF(MOD(INT(K323),10) = 0, VLOOKUP(K323,'COG CONAC'!$A$2:$B$427,2,FALSE),"DESAGREGADA")</f>
        <v>DESAGREGADA</v>
      </c>
      <c r="O323" s="120" t="str">
        <f t="shared" si="17"/>
        <v>245</v>
      </c>
      <c r="P323" s="119" t="str">
        <f>IF(MOD(O323,10)&gt;0,IF(INT(TEXT(D323,"00"))=0,IF(COUNTIF($O$2:O695,O323)&gt;1,"No Utilizar","Utilizar"),"Utilizar"),"No Utilizar")</f>
        <v>Utilizar</v>
      </c>
      <c r="Q323" s="119">
        <f>COUNTIF('Presupuesto 2015'!$AF$10:AF1022,K323)</f>
        <v>0</v>
      </c>
      <c r="R323" s="119" t="s">
        <v>1329</v>
      </c>
    </row>
    <row r="324" spans="1:18" x14ac:dyDescent="0.2">
      <c r="A324" s="120">
        <v>2</v>
      </c>
      <c r="B324" s="120">
        <v>4</v>
      </c>
      <c r="C324" s="120">
        <v>6</v>
      </c>
      <c r="H324" s="121" t="s">
        <v>366</v>
      </c>
      <c r="K324" s="120" t="str">
        <f t="shared" si="16"/>
        <v>24600</v>
      </c>
      <c r="L324" s="119" t="str">
        <f t="shared" si="15"/>
        <v>Material eléctrico y electrónico</v>
      </c>
      <c r="M324" s="120" t="str">
        <f>IF(MOD(INT(K324),10) = 0, VLOOKUP(K324,'COG CONAC'!$A$2:$B$427,1,FALSE),"DESAGREGADA")</f>
        <v>24600</v>
      </c>
      <c r="N324" s="119" t="str">
        <f>IF(MOD(INT(K324),10) = 0, VLOOKUP(K324,'COG CONAC'!$A$2:$B$427,2,FALSE),"DESAGREGADA")</f>
        <v>Material eléctrico y electrónico</v>
      </c>
      <c r="O324" s="120" t="str">
        <f t="shared" si="17"/>
        <v>246</v>
      </c>
      <c r="P324" s="119" t="str">
        <f>IF(MOD(O324,10)&gt;0,IF(INT(TEXT(D324,"00"))=0,IF(COUNTIF($O$2:O696,O324)&gt;1,"No Utilizar","Utilizar"),"Utilizar"),"No Utilizar")</f>
        <v>No Utilizar</v>
      </c>
      <c r="Q324" s="119">
        <f>COUNTIF('Presupuesto 2015'!$AF$10:AF1023,K324)</f>
        <v>0</v>
      </c>
      <c r="R324" s="119" t="s">
        <v>1329</v>
      </c>
    </row>
    <row r="325" spans="1:18" x14ac:dyDescent="0.2">
      <c r="A325" s="120">
        <v>2</v>
      </c>
      <c r="B325" s="120">
        <v>4</v>
      </c>
      <c r="C325" s="120">
        <v>6</v>
      </c>
      <c r="D325" s="120">
        <v>1</v>
      </c>
      <c r="I325" s="121" t="s">
        <v>366</v>
      </c>
      <c r="K325" s="120" t="str">
        <f t="shared" si="16"/>
        <v>24601</v>
      </c>
      <c r="L325" s="119" t="str">
        <f t="shared" si="15"/>
        <v>Material eléctrico y electrónico</v>
      </c>
      <c r="M325" s="120" t="str">
        <f>IF(MOD(INT(K325),10) = 0, VLOOKUP(K325,'COG CONAC'!$A$2:$B$427,1,FALSE),"DESAGREGADA")</f>
        <v>DESAGREGADA</v>
      </c>
      <c r="N325" s="119" t="str">
        <f>IF(MOD(INT(K325),10) = 0, VLOOKUP(K325,'COG CONAC'!$A$2:$B$427,2,FALSE),"DESAGREGADA")</f>
        <v>DESAGREGADA</v>
      </c>
      <c r="O325" s="120" t="str">
        <f t="shared" si="17"/>
        <v>246</v>
      </c>
      <c r="P325" s="119" t="str">
        <f>IF(MOD(O325,10)&gt;0,IF(INT(TEXT(D325,"00"))=0,IF(COUNTIF($O$2:O697,O325)&gt;1,"No Utilizar","Utilizar"),"Utilizar"),"No Utilizar")</f>
        <v>Utilizar</v>
      </c>
      <c r="Q325" s="119">
        <f>COUNTIF('Presupuesto 2015'!$AF$10:AF1024,K325)</f>
        <v>1</v>
      </c>
      <c r="R325" s="119" t="s">
        <v>1329</v>
      </c>
    </row>
    <row r="326" spans="1:18" x14ac:dyDescent="0.2">
      <c r="A326" s="120">
        <v>2</v>
      </c>
      <c r="B326" s="120">
        <v>4</v>
      </c>
      <c r="C326" s="120">
        <v>6</v>
      </c>
      <c r="D326" s="120">
        <v>2</v>
      </c>
      <c r="I326" s="121" t="s">
        <v>1455</v>
      </c>
      <c r="K326" s="120" t="str">
        <f t="shared" si="16"/>
        <v>24602</v>
      </c>
      <c r="L326" s="119" t="str">
        <f t="shared" si="15"/>
        <v>Alambre conductores</v>
      </c>
      <c r="M326" s="120" t="str">
        <f>IF(MOD(INT(K326),10) = 0, VLOOKUP(K326,'COG CONAC'!$A$2:$B$427,1,FALSE),"DESAGREGADA")</f>
        <v>DESAGREGADA</v>
      </c>
      <c r="N326" s="119" t="str">
        <f>IF(MOD(INT(K326),10) = 0, VLOOKUP(K326,'COG CONAC'!$A$2:$B$427,2,FALSE),"DESAGREGADA")</f>
        <v>DESAGREGADA</v>
      </c>
      <c r="O326" s="120" t="str">
        <f t="shared" si="17"/>
        <v>246</v>
      </c>
      <c r="P326" s="119" t="str">
        <f>IF(MOD(O326,10)&gt;0,IF(INT(TEXT(D326,"00"))=0,IF(COUNTIF($O$2:O698,O326)&gt;1,"No Utilizar","Utilizar"),"Utilizar"),"No Utilizar")</f>
        <v>Utilizar</v>
      </c>
      <c r="Q326" s="119">
        <f>COUNTIF('Presupuesto 2015'!$AF$10:AF1025,K326)</f>
        <v>0</v>
      </c>
      <c r="R326" s="119" t="s">
        <v>1329</v>
      </c>
    </row>
    <row r="327" spans="1:18" x14ac:dyDescent="0.2">
      <c r="A327" s="120">
        <v>2</v>
      </c>
      <c r="B327" s="120">
        <v>4</v>
      </c>
      <c r="C327" s="120">
        <v>6</v>
      </c>
      <c r="D327" s="120">
        <v>3</v>
      </c>
      <c r="I327" s="121" t="s">
        <v>1840</v>
      </c>
      <c r="K327" s="120" t="str">
        <f t="shared" si="16"/>
        <v>24603</v>
      </c>
      <c r="L327" s="119" t="str">
        <f t="shared" si="15"/>
        <v>Cables de Interconexión</v>
      </c>
      <c r="M327" s="120" t="str">
        <f>IF(MOD(INT(K327),10) = 0, VLOOKUP(K327,'COG CONAC'!$A$2:$B$427,1,FALSE),"DESAGREGADA")</f>
        <v>DESAGREGADA</v>
      </c>
      <c r="N327" s="119" t="str">
        <f>IF(MOD(INT(K327),10) = 0, VLOOKUP(K327,'COG CONAC'!$A$2:$B$427,2,FALSE),"DESAGREGADA")</f>
        <v>DESAGREGADA</v>
      </c>
      <c r="O327" s="120" t="str">
        <f t="shared" si="17"/>
        <v>246</v>
      </c>
      <c r="P327" s="119" t="str">
        <f>IF(MOD(O327,10)&gt;0,IF(INT(TEXT(D327,"00"))=0,IF(COUNTIF($O$2:O699,O327)&gt;1,"No Utilizar","Utilizar"),"Utilizar"),"No Utilizar")</f>
        <v>Utilizar</v>
      </c>
      <c r="Q327" s="119">
        <f>COUNTIF('Presupuesto 2015'!$AF$10:AF1026,K327)</f>
        <v>0</v>
      </c>
      <c r="R327" s="119" t="s">
        <v>1329</v>
      </c>
    </row>
    <row r="328" spans="1:18" x14ac:dyDescent="0.2">
      <c r="A328" s="120">
        <v>2</v>
      </c>
      <c r="B328" s="120">
        <v>4</v>
      </c>
      <c r="C328" s="120">
        <v>6</v>
      </c>
      <c r="D328" s="120">
        <v>4</v>
      </c>
      <c r="I328" s="121" t="s">
        <v>1456</v>
      </c>
      <c r="K328" s="120" t="str">
        <f t="shared" si="16"/>
        <v>24604</v>
      </c>
      <c r="L328" s="119" t="str">
        <f t="shared" si="15"/>
        <v>Cables</v>
      </c>
      <c r="M328" s="120" t="str">
        <f>IF(MOD(INT(K328),10) = 0, VLOOKUP(K328,'COG CONAC'!$A$2:$B$427,1,FALSE),"DESAGREGADA")</f>
        <v>DESAGREGADA</v>
      </c>
      <c r="N328" s="119" t="str">
        <f>IF(MOD(INT(K328),10) = 0, VLOOKUP(K328,'COG CONAC'!$A$2:$B$427,2,FALSE),"DESAGREGADA")</f>
        <v>DESAGREGADA</v>
      </c>
      <c r="O328" s="120" t="str">
        <f t="shared" si="17"/>
        <v>246</v>
      </c>
      <c r="P328" s="119" t="str">
        <f>IF(MOD(O328,10)&gt;0,IF(INT(TEXT(D328,"00"))=0,IF(COUNTIF($O$2:O700,O328)&gt;1,"No Utilizar","Utilizar"),"Utilizar"),"No Utilizar")</f>
        <v>Utilizar</v>
      </c>
      <c r="Q328" s="119">
        <f>COUNTIF('Presupuesto 2015'!$AF$10:AF1027,K328)</f>
        <v>0</v>
      </c>
      <c r="R328" s="119" t="s">
        <v>1329</v>
      </c>
    </row>
    <row r="329" spans="1:18" x14ac:dyDescent="0.2">
      <c r="A329" s="120">
        <v>2</v>
      </c>
      <c r="B329" s="120">
        <v>4</v>
      </c>
      <c r="C329" s="120">
        <v>6</v>
      </c>
      <c r="D329" s="120">
        <v>5</v>
      </c>
      <c r="I329" s="121" t="s">
        <v>1457</v>
      </c>
      <c r="K329" s="120" t="str">
        <f t="shared" si="16"/>
        <v>24605</v>
      </c>
      <c r="L329" s="119" t="str">
        <f t="shared" si="15"/>
        <v>Capacitor</v>
      </c>
      <c r="M329" s="120" t="str">
        <f>IF(MOD(INT(K329),10) = 0, VLOOKUP(K329,'COG CONAC'!$A$2:$B$427,1,FALSE),"DESAGREGADA")</f>
        <v>DESAGREGADA</v>
      </c>
      <c r="N329" s="119" t="str">
        <f>IF(MOD(INT(K329),10) = 0, VLOOKUP(K329,'COG CONAC'!$A$2:$B$427,2,FALSE),"DESAGREGADA")</f>
        <v>DESAGREGADA</v>
      </c>
      <c r="O329" s="120" t="str">
        <f t="shared" si="17"/>
        <v>246</v>
      </c>
      <c r="P329" s="119" t="str">
        <f>IF(MOD(O329,10)&gt;0,IF(INT(TEXT(D329,"00"))=0,IF(COUNTIF($O$2:O701,O329)&gt;1,"No Utilizar","Utilizar"),"Utilizar"),"No Utilizar")</f>
        <v>Utilizar</v>
      </c>
      <c r="Q329" s="119">
        <f>COUNTIF('Presupuesto 2015'!$AF$10:AF1028,K329)</f>
        <v>0</v>
      </c>
      <c r="R329" s="119" t="s">
        <v>1329</v>
      </c>
    </row>
    <row r="330" spans="1:18" x14ac:dyDescent="0.2">
      <c r="A330" s="120">
        <v>2</v>
      </c>
      <c r="B330" s="120">
        <v>4</v>
      </c>
      <c r="C330" s="120">
        <v>6</v>
      </c>
      <c r="D330" s="120">
        <v>6</v>
      </c>
      <c r="I330" s="121" t="s">
        <v>1841</v>
      </c>
      <c r="K330" s="120" t="str">
        <f t="shared" si="16"/>
        <v>24606</v>
      </c>
      <c r="L330" s="119" t="str">
        <f t="shared" si="15"/>
        <v>Centro de Distribución, Tablero Electrónico</v>
      </c>
      <c r="M330" s="120" t="str">
        <f>IF(MOD(INT(K330),10) = 0, VLOOKUP(K330,'COG CONAC'!$A$2:$B$427,1,FALSE),"DESAGREGADA")</f>
        <v>DESAGREGADA</v>
      </c>
      <c r="N330" s="119" t="str">
        <f>IF(MOD(INT(K330),10) = 0, VLOOKUP(K330,'COG CONAC'!$A$2:$B$427,2,FALSE),"DESAGREGADA")</f>
        <v>DESAGREGADA</v>
      </c>
      <c r="O330" s="120" t="str">
        <f t="shared" si="17"/>
        <v>246</v>
      </c>
      <c r="P330" s="119" t="str">
        <f>IF(MOD(O330,10)&gt;0,IF(INT(TEXT(D330,"00"))=0,IF(COUNTIF($O$2:O701,O330)&gt;1,"No Utilizar","Utilizar"),"Utilizar"),"No Utilizar")</f>
        <v>Utilizar</v>
      </c>
      <c r="Q330" s="119">
        <f>COUNTIF('Presupuesto 2015'!$AF$10:AF1029,K330)</f>
        <v>0</v>
      </c>
      <c r="R330" s="119" t="s">
        <v>1329</v>
      </c>
    </row>
    <row r="331" spans="1:18" x14ac:dyDescent="0.2">
      <c r="A331" s="120">
        <v>2</v>
      </c>
      <c r="B331" s="120">
        <v>4</v>
      </c>
      <c r="C331" s="120">
        <v>6</v>
      </c>
      <c r="D331" s="120">
        <v>7</v>
      </c>
      <c r="E331" s="129"/>
      <c r="I331" s="121" t="s">
        <v>1842</v>
      </c>
      <c r="K331" s="120" t="str">
        <f t="shared" si="16"/>
        <v>24607</v>
      </c>
      <c r="L331" s="119" t="str">
        <f t="shared" si="15"/>
        <v>Chasis Aparato Electrónico</v>
      </c>
      <c r="M331" s="120" t="str">
        <f>IF(MOD(INT(K331),10) = 0, VLOOKUP(K331,'COG CONAC'!$A$2:$B$427,1,FALSE),"DESAGREGADA")</f>
        <v>DESAGREGADA</v>
      </c>
      <c r="N331" s="119" t="str">
        <f>IF(MOD(INT(K331),10) = 0, VLOOKUP(K331,'COG CONAC'!$A$2:$B$427,2,FALSE),"DESAGREGADA")</f>
        <v>DESAGREGADA</v>
      </c>
      <c r="O331" s="120" t="str">
        <f t="shared" si="17"/>
        <v>246</v>
      </c>
      <c r="P331" s="119" t="str">
        <f>IF(MOD(O331,10)&gt;0,IF(INT(TEXT(D331,"00"))=0,IF(COUNTIF($O$2:O702,O331)&gt;1,"No Utilizar","Utilizar"),"Utilizar"),"No Utilizar")</f>
        <v>Utilizar</v>
      </c>
      <c r="Q331" s="119">
        <f>COUNTIF('Presupuesto 2015'!$AF$10:AF1030,K331)</f>
        <v>0</v>
      </c>
      <c r="R331" s="119" t="s">
        <v>1329</v>
      </c>
    </row>
    <row r="332" spans="1:18" x14ac:dyDescent="0.2">
      <c r="A332" s="120">
        <v>2</v>
      </c>
      <c r="B332" s="120">
        <v>4</v>
      </c>
      <c r="C332" s="120">
        <v>6</v>
      </c>
      <c r="D332" s="120">
        <v>8</v>
      </c>
      <c r="I332" s="121" t="s">
        <v>1458</v>
      </c>
      <c r="K332" s="120" t="str">
        <f t="shared" si="16"/>
        <v>24608</v>
      </c>
      <c r="L332" s="119" t="str">
        <f t="shared" si="15"/>
        <v>Cinta de Aislar</v>
      </c>
      <c r="M332" s="120" t="str">
        <f>IF(MOD(INT(K332),10) = 0, VLOOKUP(K332,'COG CONAC'!$A$2:$B$427,1,FALSE),"DESAGREGADA")</f>
        <v>DESAGREGADA</v>
      </c>
      <c r="N332" s="119" t="str">
        <f>IF(MOD(INT(K332),10) = 0, VLOOKUP(K332,'COG CONAC'!$A$2:$B$427,2,FALSE),"DESAGREGADA")</f>
        <v>DESAGREGADA</v>
      </c>
      <c r="O332" s="120" t="str">
        <f t="shared" si="17"/>
        <v>246</v>
      </c>
      <c r="P332" s="119" t="str">
        <f>IF(MOD(O332,10)&gt;0,IF(INT(TEXT(D332,"00"))=0,IF(COUNTIF($O$2:O703,O332)&gt;1,"No Utilizar","Utilizar"),"Utilizar"),"No Utilizar")</f>
        <v>Utilizar</v>
      </c>
      <c r="Q332" s="119">
        <f>COUNTIF('Presupuesto 2015'!$AF$10:AF1031,K332)</f>
        <v>0</v>
      </c>
      <c r="R332" s="119" t="s">
        <v>1329</v>
      </c>
    </row>
    <row r="333" spans="1:18" x14ac:dyDescent="0.2">
      <c r="A333" s="120">
        <v>2</v>
      </c>
      <c r="B333" s="120">
        <v>4</v>
      </c>
      <c r="C333" s="120">
        <v>6</v>
      </c>
      <c r="D333" s="120">
        <v>9</v>
      </c>
      <c r="I333" s="121" t="s">
        <v>1843</v>
      </c>
      <c r="K333" s="120" t="str">
        <f t="shared" si="16"/>
        <v>24609</v>
      </c>
      <c r="L333" s="119" t="str">
        <f t="shared" si="15"/>
        <v>Clavija eléctricas</v>
      </c>
      <c r="M333" s="120" t="str">
        <f>IF(MOD(INT(K333),10) = 0, VLOOKUP(K333,'COG CONAC'!$A$2:$B$427,1,FALSE),"DESAGREGADA")</f>
        <v>DESAGREGADA</v>
      </c>
      <c r="N333" s="119" t="str">
        <f>IF(MOD(INT(K333),10) = 0, VLOOKUP(K333,'COG CONAC'!$A$2:$B$427,2,FALSE),"DESAGREGADA")</f>
        <v>DESAGREGADA</v>
      </c>
      <c r="O333" s="120" t="str">
        <f t="shared" si="17"/>
        <v>246</v>
      </c>
      <c r="P333" s="119" t="str">
        <f>IF(MOD(O333,10)&gt;0,IF(INT(TEXT(D333,"00"))=0,IF(COUNTIF($O$2:O704,O333)&gt;1,"No Utilizar","Utilizar"),"Utilizar"),"No Utilizar")</f>
        <v>Utilizar</v>
      </c>
      <c r="Q333" s="119">
        <f>COUNTIF('Presupuesto 2015'!$AF$10:AF1032,K333)</f>
        <v>0</v>
      </c>
      <c r="R333" s="119" t="s">
        <v>1329</v>
      </c>
    </row>
    <row r="334" spans="1:18" x14ac:dyDescent="0.2">
      <c r="A334" s="120">
        <v>2</v>
      </c>
      <c r="B334" s="120">
        <v>4</v>
      </c>
      <c r="C334" s="120">
        <v>6</v>
      </c>
      <c r="D334" s="120">
        <v>10</v>
      </c>
      <c r="I334" s="121" t="s">
        <v>1844</v>
      </c>
      <c r="K334" s="120" t="str">
        <f t="shared" si="16"/>
        <v>24610</v>
      </c>
      <c r="L334" s="119" t="str">
        <f t="shared" si="15"/>
        <v>Contactos Múltiple</v>
      </c>
      <c r="M334" s="120" t="str">
        <f>IF(MOD(INT(K334),30) = 0, VLOOKUP(K334,'COG CONAC'!$A$2:$B$427,1,FALSE),"DESAGREGADA")</f>
        <v>DESAGREGADA</v>
      </c>
      <c r="N334" s="119" t="str">
        <f>IF(MOD(INT(K334),30) = 0, VLOOKUP(K334,'COG CONAC'!$A$2:$B$427,2,FALSE),"DESAGREGADA")</f>
        <v>DESAGREGADA</v>
      </c>
      <c r="O334" s="120" t="str">
        <f t="shared" si="17"/>
        <v>246</v>
      </c>
      <c r="P334" s="119" t="str">
        <f>IF(MOD(O334,10)&gt;0,IF(INT(TEXT(D334,"00"))=0,IF(COUNTIF($O$2:O705,O334)&gt;1,"No Utilizar","Utilizar"),"Utilizar"),"No Utilizar")</f>
        <v>Utilizar</v>
      </c>
      <c r="Q334" s="119">
        <f>COUNTIF('Presupuesto 2015'!$AF$10:AF1033,K334)</f>
        <v>0</v>
      </c>
      <c r="R334" s="119" t="s">
        <v>1329</v>
      </c>
    </row>
    <row r="335" spans="1:18" x14ac:dyDescent="0.2">
      <c r="A335" s="120">
        <v>2</v>
      </c>
      <c r="B335" s="120">
        <v>4</v>
      </c>
      <c r="C335" s="120">
        <v>6</v>
      </c>
      <c r="D335" s="120">
        <v>11</v>
      </c>
      <c r="I335" s="121" t="s">
        <v>1459</v>
      </c>
      <c r="K335" s="120" t="str">
        <f t="shared" si="16"/>
        <v>24611</v>
      </c>
      <c r="L335" s="119" t="str">
        <f t="shared" si="15"/>
        <v>Focos</v>
      </c>
      <c r="M335" s="120" t="str">
        <f>IF(MOD(INT(K335),10) = 0, VLOOKUP(K335,'COG CONAC'!$A$2:$B$427,1,FALSE),"DESAGREGADA")</f>
        <v>DESAGREGADA</v>
      </c>
      <c r="N335" s="119" t="str">
        <f>IF(MOD(INT(K335),10) = 0, VLOOKUP(K335,'COG CONAC'!$A$2:$B$427,2,FALSE),"DESAGREGADA")</f>
        <v>DESAGREGADA</v>
      </c>
      <c r="O335" s="120" t="str">
        <f t="shared" si="17"/>
        <v>246</v>
      </c>
      <c r="P335" s="119" t="str">
        <f>IF(MOD(O335,10)&gt;0,IF(INT(TEXT(D335,"00"))=0,IF(COUNTIF($O$2:O706,O335)&gt;1,"No Utilizar","Utilizar"),"Utilizar"),"No Utilizar")</f>
        <v>Utilizar</v>
      </c>
      <c r="Q335" s="119">
        <f>COUNTIF('Presupuesto 2015'!$AF$10:AF1034,K335)</f>
        <v>0</v>
      </c>
      <c r="R335" s="119" t="s">
        <v>1329</v>
      </c>
    </row>
    <row r="336" spans="1:18" x14ac:dyDescent="0.2">
      <c r="A336" s="120">
        <v>2</v>
      </c>
      <c r="B336" s="120">
        <v>4</v>
      </c>
      <c r="C336" s="120">
        <v>6</v>
      </c>
      <c r="D336" s="120">
        <v>12</v>
      </c>
      <c r="I336" s="121" t="s">
        <v>1460</v>
      </c>
      <c r="K336" s="120" t="str">
        <f t="shared" si="16"/>
        <v>24612</v>
      </c>
      <c r="L336" s="119" t="str">
        <f t="shared" si="15"/>
        <v>Interruptores</v>
      </c>
      <c r="M336" s="120" t="str">
        <f>IF(MOD(INT(K336),10) = 0, VLOOKUP(K336,'COG CONAC'!$A$2:$B$427,1,FALSE),"DESAGREGADA")</f>
        <v>DESAGREGADA</v>
      </c>
      <c r="N336" s="119" t="str">
        <f>IF(MOD(INT(K336),10) = 0, VLOOKUP(K336,'COG CONAC'!$A$2:$B$427,2,FALSE),"DESAGREGADA")</f>
        <v>DESAGREGADA</v>
      </c>
      <c r="O336" s="120" t="str">
        <f t="shared" si="17"/>
        <v>246</v>
      </c>
      <c r="P336" s="119" t="str">
        <f>IF(MOD(O336,10)&gt;0,IF(INT(TEXT(D336,"00"))=0,IF(COUNTIF($O$2:O707,O336)&gt;1,"No Utilizar","Utilizar"),"Utilizar"),"No Utilizar")</f>
        <v>Utilizar</v>
      </c>
      <c r="Q336" s="119">
        <f>COUNTIF('Presupuesto 2015'!$AF$10:AF1035,K336)</f>
        <v>0</v>
      </c>
      <c r="R336" s="119" t="s">
        <v>1329</v>
      </c>
    </row>
    <row r="337" spans="1:18" x14ac:dyDescent="0.2">
      <c r="A337" s="120">
        <v>2</v>
      </c>
      <c r="B337" s="120">
        <v>4</v>
      </c>
      <c r="C337" s="120">
        <v>6</v>
      </c>
      <c r="D337" s="120">
        <v>13</v>
      </c>
      <c r="I337" s="121" t="s">
        <v>1461</v>
      </c>
      <c r="K337" s="120" t="str">
        <f t="shared" si="16"/>
        <v>24613</v>
      </c>
      <c r="L337" s="119" t="str">
        <f t="shared" si="15"/>
        <v>Linternas</v>
      </c>
      <c r="M337" s="120" t="str">
        <f>IF(MOD(INT(K337),10) = 0, VLOOKUP(K337,'COG CONAC'!$A$2:$B$427,1,FALSE),"DESAGREGADA")</f>
        <v>DESAGREGADA</v>
      </c>
      <c r="N337" s="119" t="str">
        <f>IF(MOD(INT(K337),10) = 0, VLOOKUP(K337,'COG CONAC'!$A$2:$B$427,2,FALSE),"DESAGREGADA")</f>
        <v>DESAGREGADA</v>
      </c>
      <c r="O337" s="120" t="str">
        <f t="shared" si="17"/>
        <v>246</v>
      </c>
      <c r="P337" s="119" t="str">
        <f>IF(MOD(O337,10)&gt;0,IF(INT(TEXT(D337,"00"))=0,IF(COUNTIF($O$2:O708,O337)&gt;1,"No Utilizar","Utilizar"),"Utilizar"),"No Utilizar")</f>
        <v>Utilizar</v>
      </c>
      <c r="Q337" s="119">
        <f>COUNTIF('Presupuesto 2015'!$AF$10:AF1036,K337)</f>
        <v>0</v>
      </c>
      <c r="R337" s="119" t="s">
        <v>1329</v>
      </c>
    </row>
    <row r="338" spans="1:18" x14ac:dyDescent="0.2">
      <c r="A338" s="120">
        <v>2</v>
      </c>
      <c r="B338" s="120">
        <v>4</v>
      </c>
      <c r="C338" s="120">
        <v>6</v>
      </c>
      <c r="D338" s="120">
        <v>14</v>
      </c>
      <c r="I338" s="121" t="s">
        <v>1462</v>
      </c>
      <c r="K338" s="120" t="str">
        <f t="shared" si="16"/>
        <v>24614</v>
      </c>
      <c r="L338" s="119" t="str">
        <f t="shared" si="15"/>
        <v>Pilas</v>
      </c>
      <c r="M338" s="120" t="str">
        <f>IF(MOD(INT(K338),10) = 0, VLOOKUP(K338,'COG CONAC'!$A$2:$B$427,1,FALSE),"DESAGREGADA")</f>
        <v>DESAGREGADA</v>
      </c>
      <c r="N338" s="119" t="str">
        <f>IF(MOD(INT(K338),10) = 0, VLOOKUP(K338,'COG CONAC'!$A$2:$B$427,2,FALSE),"DESAGREGADA")</f>
        <v>DESAGREGADA</v>
      </c>
      <c r="O338" s="120" t="str">
        <f t="shared" si="17"/>
        <v>246</v>
      </c>
      <c r="P338" s="119" t="str">
        <f>IF(MOD(O338,10)&gt;0,IF(INT(TEXT(D338,"00"))=0,IF(COUNTIF($O$2:O709,O338)&gt;1,"No Utilizar","Utilizar"),"Utilizar"),"No Utilizar")</f>
        <v>Utilizar</v>
      </c>
      <c r="Q338" s="119">
        <f>COUNTIF('Presupuesto 2015'!$AF$10:AF1037,K338)</f>
        <v>0</v>
      </c>
      <c r="R338" s="119" t="s">
        <v>1329</v>
      </c>
    </row>
    <row r="339" spans="1:18" x14ac:dyDescent="0.2">
      <c r="A339" s="120">
        <v>2</v>
      </c>
      <c r="B339" s="120">
        <v>4</v>
      </c>
      <c r="C339" s="120">
        <v>6</v>
      </c>
      <c r="D339" s="120">
        <v>15</v>
      </c>
      <c r="I339" s="121" t="s">
        <v>1463</v>
      </c>
      <c r="K339" s="120" t="str">
        <f t="shared" si="16"/>
        <v>24615</v>
      </c>
      <c r="L339" s="119" t="str">
        <f t="shared" si="15"/>
        <v>Apagadores</v>
      </c>
      <c r="M339" s="120" t="str">
        <f>IF(MOD(INT(K339),10) = 0, VLOOKUP(K339,'COG CONAC'!$A$2:$B$427,1,FALSE),"DESAGREGADA")</f>
        <v>DESAGREGADA</v>
      </c>
      <c r="N339" s="119" t="str">
        <f>IF(MOD(INT(K339),10) = 0, VLOOKUP(K339,'COG CONAC'!$A$2:$B$427,2,FALSE),"DESAGREGADA")</f>
        <v>DESAGREGADA</v>
      </c>
      <c r="O339" s="120" t="str">
        <f t="shared" si="17"/>
        <v>246</v>
      </c>
      <c r="P339" s="119" t="str">
        <f>IF(MOD(O339,10)&gt;0,IF(INT(TEXT(D339,"00"))=0,IF(COUNTIF($O$2:O710,O339)&gt;1,"No Utilizar","Utilizar"),"Utilizar"),"No Utilizar")</f>
        <v>Utilizar</v>
      </c>
      <c r="Q339" s="119">
        <f>COUNTIF('Presupuesto 2015'!$AF$10:AF1038,K339)</f>
        <v>0</v>
      </c>
      <c r="R339" s="119" t="s">
        <v>1329</v>
      </c>
    </row>
    <row r="340" spans="1:18" x14ac:dyDescent="0.2">
      <c r="A340" s="120">
        <v>2</v>
      </c>
      <c r="B340" s="120">
        <v>4</v>
      </c>
      <c r="C340" s="120">
        <v>6</v>
      </c>
      <c r="D340" s="120">
        <v>16</v>
      </c>
      <c r="I340" s="121" t="s">
        <v>1464</v>
      </c>
      <c r="K340" s="120" t="str">
        <f t="shared" si="16"/>
        <v>24616</v>
      </c>
      <c r="L340" s="119" t="str">
        <f t="shared" si="15"/>
        <v>Balastras</v>
      </c>
      <c r="M340" s="120" t="str">
        <f>IF(MOD(INT(K340),10) = 0, VLOOKUP(K340,'COG CONAC'!$A$2:$B$427,1,FALSE),"DESAGREGADA")</f>
        <v>DESAGREGADA</v>
      </c>
      <c r="N340" s="119" t="str">
        <f>IF(MOD(INT(K340),10) = 0, VLOOKUP(K340,'COG CONAC'!$A$2:$B$427,2,FALSE),"DESAGREGADA")</f>
        <v>DESAGREGADA</v>
      </c>
      <c r="O340" s="120" t="str">
        <f t="shared" si="17"/>
        <v>246</v>
      </c>
      <c r="P340" s="119" t="str">
        <f>IF(MOD(O340,10)&gt;0,IF(INT(TEXT(D340,"00"))=0,IF(COUNTIF($O$2:O710,O340)&gt;1,"No Utilizar","Utilizar"),"Utilizar"),"No Utilizar")</f>
        <v>Utilizar</v>
      </c>
      <c r="Q340" s="119">
        <f>COUNTIF('Presupuesto 2015'!$AF$10:AF1039,K340)</f>
        <v>0</v>
      </c>
      <c r="R340" s="119" t="s">
        <v>1329</v>
      </c>
    </row>
    <row r="341" spans="1:18" x14ac:dyDescent="0.2">
      <c r="A341" s="120">
        <v>2</v>
      </c>
      <c r="B341" s="120">
        <v>4</v>
      </c>
      <c r="C341" s="120">
        <v>6</v>
      </c>
      <c r="D341" s="120">
        <v>17</v>
      </c>
      <c r="E341" s="129"/>
      <c r="I341" s="121" t="s">
        <v>1845</v>
      </c>
      <c r="K341" s="120" t="str">
        <f t="shared" si="16"/>
        <v>24617</v>
      </c>
      <c r="L341" s="119" t="str">
        <f t="shared" si="15"/>
        <v>Extensión Eléctricas</v>
      </c>
      <c r="M341" s="120" t="str">
        <f>IF(MOD(INT(K341),10) = 0, VLOOKUP(K341,'COG CONAC'!$A$2:$B$427,1,FALSE),"DESAGREGADA")</f>
        <v>DESAGREGADA</v>
      </c>
      <c r="N341" s="119" t="str">
        <f>IF(MOD(INT(K341),10) = 0, VLOOKUP(K341,'COG CONAC'!$A$2:$B$427,2,FALSE),"DESAGREGADA")</f>
        <v>DESAGREGADA</v>
      </c>
      <c r="O341" s="120" t="str">
        <f t="shared" si="17"/>
        <v>246</v>
      </c>
      <c r="P341" s="119" t="str">
        <f>IF(MOD(O341,10)&gt;0,IF(INT(TEXT(D341,"00"))=0,IF(COUNTIF($O$2:O711,O341)&gt;1,"No Utilizar","Utilizar"),"Utilizar"),"No Utilizar")</f>
        <v>Utilizar</v>
      </c>
      <c r="Q341" s="119">
        <f>COUNTIF('Presupuesto 2015'!$AF$10:AF1040,K341)</f>
        <v>0</v>
      </c>
      <c r="R341" s="119" t="s">
        <v>1329</v>
      </c>
    </row>
    <row r="342" spans="1:18" x14ac:dyDescent="0.2">
      <c r="A342" s="120">
        <v>2</v>
      </c>
      <c r="B342" s="120">
        <v>4</v>
      </c>
      <c r="C342" s="120">
        <v>6</v>
      </c>
      <c r="D342" s="120">
        <v>18</v>
      </c>
      <c r="I342" s="121" t="s">
        <v>1465</v>
      </c>
      <c r="K342" s="120" t="str">
        <f t="shared" si="16"/>
        <v>24618</v>
      </c>
      <c r="L342" s="119" t="str">
        <f t="shared" si="15"/>
        <v>Luminarias</v>
      </c>
      <c r="M342" s="120" t="str">
        <f>IF(MOD(INT(K342),10) = 0, VLOOKUP(K342,'COG CONAC'!$A$2:$B$427,1,FALSE),"DESAGREGADA")</f>
        <v>DESAGREGADA</v>
      </c>
      <c r="N342" s="119" t="str">
        <f>IF(MOD(INT(K342),10) = 0, VLOOKUP(K342,'COG CONAC'!$A$2:$B$427,2,FALSE),"DESAGREGADA")</f>
        <v>DESAGREGADA</v>
      </c>
      <c r="O342" s="120" t="str">
        <f t="shared" si="17"/>
        <v>246</v>
      </c>
      <c r="P342" s="119" t="str">
        <f>IF(MOD(O342,10)&gt;0,IF(INT(TEXT(D342,"00"))=0,IF(COUNTIF($O$2:O712,O342)&gt;1,"No Utilizar","Utilizar"),"Utilizar"),"No Utilizar")</f>
        <v>Utilizar</v>
      </c>
      <c r="Q342" s="119">
        <f>COUNTIF('Presupuesto 2015'!$AF$10:AF1041,K342)</f>
        <v>0</v>
      </c>
      <c r="R342" s="119" t="s">
        <v>1329</v>
      </c>
    </row>
    <row r="343" spans="1:18" x14ac:dyDescent="0.2">
      <c r="A343" s="120">
        <v>2</v>
      </c>
      <c r="B343" s="120">
        <v>4</v>
      </c>
      <c r="C343" s="120">
        <v>6</v>
      </c>
      <c r="D343" s="120">
        <v>19</v>
      </c>
      <c r="I343" s="121" t="s">
        <v>1466</v>
      </c>
      <c r="K343" s="120" t="str">
        <f t="shared" si="16"/>
        <v>24619</v>
      </c>
      <c r="L343" s="119" t="str">
        <f t="shared" si="15"/>
        <v>Filamentos</v>
      </c>
      <c r="M343" s="120" t="str">
        <f>IF(MOD(INT(K343),10) = 0, VLOOKUP(K343,'COG CONAC'!$A$2:$B$427,1,FALSE),"DESAGREGADA")</f>
        <v>DESAGREGADA</v>
      </c>
      <c r="N343" s="119" t="str">
        <f>IF(MOD(INT(K343),10) = 0, VLOOKUP(K343,'COG CONAC'!$A$2:$B$427,2,FALSE),"DESAGREGADA")</f>
        <v>DESAGREGADA</v>
      </c>
      <c r="O343" s="120" t="str">
        <f t="shared" si="17"/>
        <v>246</v>
      </c>
      <c r="P343" s="119" t="str">
        <f>IF(MOD(O343,10)&gt;0,IF(INT(TEXT(D343,"00"))=0,IF(COUNTIF($O$2:O713,O343)&gt;1,"No Utilizar","Utilizar"),"Utilizar"),"No Utilizar")</f>
        <v>Utilizar</v>
      </c>
      <c r="Q343" s="119">
        <f>COUNTIF('Presupuesto 2015'!$AF$10:AF1042,K343)</f>
        <v>0</v>
      </c>
      <c r="R343" s="119" t="s">
        <v>1329</v>
      </c>
    </row>
    <row r="344" spans="1:18" x14ac:dyDescent="0.2">
      <c r="A344" s="120">
        <v>2</v>
      </c>
      <c r="B344" s="120">
        <v>4</v>
      </c>
      <c r="C344" s="120">
        <v>7</v>
      </c>
      <c r="H344" s="121" t="s">
        <v>365</v>
      </c>
      <c r="K344" s="120" t="str">
        <f t="shared" si="16"/>
        <v>24700</v>
      </c>
      <c r="L344" s="119" t="str">
        <f t="shared" si="15"/>
        <v>Artículos metálicos para la construcción</v>
      </c>
      <c r="M344" s="120" t="str">
        <f>IF(MOD(INT(K344),10) = 0, VLOOKUP(K344,'COG CONAC'!$A$2:$B$427,1,FALSE),"DESAGREGADA")</f>
        <v>24700</v>
      </c>
      <c r="N344" s="119" t="str">
        <f>IF(MOD(INT(K344),10) = 0, VLOOKUP(K344,'COG CONAC'!$A$2:$B$427,2,FALSE),"DESAGREGADA")</f>
        <v>Artículos metálicos para la construcción</v>
      </c>
      <c r="O344" s="120" t="str">
        <f t="shared" si="17"/>
        <v>247</v>
      </c>
      <c r="P344" s="119" t="str">
        <f>IF(MOD(O344,10)&gt;0,IF(INT(TEXT(D344,"00"))=0,IF(COUNTIF($O$2:O714,O344)&gt;1,"No Utilizar","Utilizar"),"Utilizar"),"No Utilizar")</f>
        <v>No Utilizar</v>
      </c>
      <c r="Q344" s="119">
        <f>COUNTIF('Presupuesto 2015'!$AF$10:AF1043,K344)</f>
        <v>0</v>
      </c>
      <c r="R344" s="119" t="s">
        <v>1329</v>
      </c>
    </row>
    <row r="345" spans="1:18" x14ac:dyDescent="0.2">
      <c r="A345" s="120">
        <v>2</v>
      </c>
      <c r="B345" s="120">
        <v>4</v>
      </c>
      <c r="C345" s="120">
        <v>7</v>
      </c>
      <c r="D345" s="120">
        <v>1</v>
      </c>
      <c r="I345" s="121" t="s">
        <v>1467</v>
      </c>
      <c r="K345" s="120" t="str">
        <f t="shared" si="16"/>
        <v>24701</v>
      </c>
      <c r="L345" s="119" t="str">
        <f t="shared" si="15"/>
        <v>ARTICULOS METALICOS PARA LA CONSTRUCCION</v>
      </c>
      <c r="M345" s="120" t="str">
        <f>IF(MOD(INT(K345),10) = 0, VLOOKUP(K345,'COG CONAC'!$A$2:$B$427,1,FALSE),"DESAGREGADA")</f>
        <v>DESAGREGADA</v>
      </c>
      <c r="N345" s="119" t="str">
        <f>IF(MOD(INT(K345),10) = 0, VLOOKUP(K345,'COG CONAC'!$A$2:$B$427,2,FALSE),"DESAGREGADA")</f>
        <v>DESAGREGADA</v>
      </c>
      <c r="O345" s="120" t="str">
        <f t="shared" si="17"/>
        <v>247</v>
      </c>
      <c r="P345" s="119" t="str">
        <f>IF(MOD(O345,10)&gt;0,IF(INT(TEXT(D345,"00"))=0,IF(COUNTIF($O$2:O715,O345)&gt;1,"No Utilizar","Utilizar"),"Utilizar"),"No Utilizar")</f>
        <v>Utilizar</v>
      </c>
      <c r="Q345" s="119">
        <f>COUNTIF('Presupuesto 2015'!$AF$10:AF1044,K345)</f>
        <v>1</v>
      </c>
      <c r="R345" s="119" t="s">
        <v>1329</v>
      </c>
    </row>
    <row r="346" spans="1:18" x14ac:dyDescent="0.2">
      <c r="A346" s="120">
        <v>2</v>
      </c>
      <c r="B346" s="120">
        <v>4</v>
      </c>
      <c r="C346" s="120">
        <v>7</v>
      </c>
      <c r="D346" s="120">
        <v>2</v>
      </c>
      <c r="I346" s="121" t="s">
        <v>1162</v>
      </c>
      <c r="K346" s="120" t="str">
        <f t="shared" si="16"/>
        <v>24702</v>
      </c>
      <c r="L346" s="119" t="str">
        <f t="shared" si="15"/>
        <v>Estructuras y manufacturas</v>
      </c>
      <c r="M346" s="120" t="str">
        <f>IF(MOD(INT(K346),10) = 0, VLOOKUP(K346,'COG CONAC'!$A$2:$B$427,1,FALSE),"DESAGREGADA")</f>
        <v>DESAGREGADA</v>
      </c>
      <c r="N346" s="119" t="str">
        <f>IF(MOD(INT(K346),10) = 0, VLOOKUP(K346,'COG CONAC'!$A$2:$B$427,2,FALSE),"DESAGREGADA")</f>
        <v>DESAGREGADA</v>
      </c>
      <c r="O346" s="120" t="str">
        <f t="shared" si="17"/>
        <v>247</v>
      </c>
      <c r="P346" s="119" t="str">
        <f>IF(MOD(O346,10)&gt;0,IF(INT(TEXT(D346,"00"))=0,IF(COUNTIF($O$2:O716,O346)&gt;1,"No Utilizar","Utilizar"),"Utilizar"),"No Utilizar")</f>
        <v>Utilizar</v>
      </c>
      <c r="Q346" s="119">
        <f>COUNTIF('Presupuesto 2015'!$AF$10:AF1045,K346)</f>
        <v>0</v>
      </c>
      <c r="R346" s="119" t="s">
        <v>1329</v>
      </c>
    </row>
    <row r="347" spans="1:18" x14ac:dyDescent="0.2">
      <c r="A347" s="120">
        <v>2</v>
      </c>
      <c r="B347" s="120">
        <v>4</v>
      </c>
      <c r="C347" s="120">
        <v>7</v>
      </c>
      <c r="D347" s="120">
        <v>3</v>
      </c>
      <c r="I347" s="121" t="s">
        <v>1846</v>
      </c>
      <c r="K347" s="120" t="str">
        <f t="shared" si="16"/>
        <v>24703</v>
      </c>
      <c r="L347" s="119" t="str">
        <f t="shared" si="15"/>
        <v>Materiales y Artículos de Construcción y de Reparación</v>
      </c>
      <c r="M347" s="120" t="str">
        <f>IF(MOD(INT(K347),10) = 0, VLOOKUP(K347,'COG CONAC'!$A$2:$B$427,1,FALSE),"DESAGREGADA")</f>
        <v>DESAGREGADA</v>
      </c>
      <c r="N347" s="119" t="str">
        <f>IF(MOD(INT(K347),10) = 0, VLOOKUP(K347,'COG CONAC'!$A$2:$B$427,2,FALSE),"DESAGREGADA")</f>
        <v>DESAGREGADA</v>
      </c>
      <c r="O347" s="120" t="str">
        <f t="shared" si="17"/>
        <v>247</v>
      </c>
      <c r="P347" s="119" t="str">
        <f>IF(MOD(O347,10)&gt;0,IF(INT(TEXT(D347,"00"))=0,IF(COUNTIF($O$2:O719,O347)&gt;1,"No Utilizar","Utilizar"),"Utilizar"),"No Utilizar")</f>
        <v>Utilizar</v>
      </c>
      <c r="Q347" s="119">
        <f>COUNTIF('Presupuesto 2015'!$AF$10:AF1048,K347)</f>
        <v>0</v>
      </c>
      <c r="R347" s="119" t="s">
        <v>1329</v>
      </c>
    </row>
    <row r="348" spans="1:18" x14ac:dyDescent="0.2">
      <c r="A348" s="120">
        <v>2</v>
      </c>
      <c r="B348" s="120">
        <v>4</v>
      </c>
      <c r="C348" s="120">
        <v>7</v>
      </c>
      <c r="D348" s="120">
        <v>4</v>
      </c>
      <c r="I348" s="121" t="s">
        <v>1847</v>
      </c>
      <c r="K348" s="120" t="str">
        <f t="shared" si="16"/>
        <v>24704</v>
      </c>
      <c r="L348" s="119" t="str">
        <f t="shared" si="15"/>
        <v>Alambrón</v>
      </c>
      <c r="M348" s="120" t="str">
        <f>IF(MOD(INT(K348),10) = 0, VLOOKUP(K348,'COG CONAC'!$A$2:$B$427,1,FALSE),"DESAGREGADA")</f>
        <v>DESAGREGADA</v>
      </c>
      <c r="N348" s="119" t="str">
        <f>IF(MOD(INT(K348),10) = 0, VLOOKUP(K348,'COG CONAC'!$A$2:$B$427,2,FALSE),"DESAGREGADA")</f>
        <v>DESAGREGADA</v>
      </c>
      <c r="O348" s="120" t="str">
        <f t="shared" si="17"/>
        <v>247</v>
      </c>
      <c r="P348" s="119" t="str">
        <f>IF(MOD(O348,10)&gt;0,IF(INT(TEXT(D348,"00"))=0,IF(COUNTIF($O$2:O720,O348)&gt;1,"No Utilizar","Utilizar"),"Utilizar"),"No Utilizar")</f>
        <v>Utilizar</v>
      </c>
      <c r="Q348" s="119">
        <f>COUNTIF('Presupuesto 2015'!$AF$10:AF1049,K348)</f>
        <v>0</v>
      </c>
      <c r="R348" s="119" t="s">
        <v>1329</v>
      </c>
    </row>
    <row r="349" spans="1:18" x14ac:dyDescent="0.2">
      <c r="A349" s="120">
        <v>2</v>
      </c>
      <c r="B349" s="120">
        <v>4</v>
      </c>
      <c r="C349" s="120">
        <v>7</v>
      </c>
      <c r="D349" s="120">
        <v>5</v>
      </c>
      <c r="I349" s="121" t="s">
        <v>1848</v>
      </c>
      <c r="K349" s="120" t="str">
        <f t="shared" si="16"/>
        <v>24705</v>
      </c>
      <c r="L349" s="119" t="str">
        <f t="shared" si="15"/>
        <v>Ángulos y Soleras de Hierro/Acero</v>
      </c>
      <c r="M349" s="120" t="str">
        <f>IF(MOD(INT(K349),10) = 0, VLOOKUP(K349,'COG CONAC'!$A$2:$B$427,1,FALSE),"DESAGREGADA")</f>
        <v>DESAGREGADA</v>
      </c>
      <c r="N349" s="119" t="str">
        <f>IF(MOD(INT(K349),10) = 0, VLOOKUP(K349,'COG CONAC'!$A$2:$B$427,2,FALSE),"DESAGREGADA")</f>
        <v>DESAGREGADA</v>
      </c>
      <c r="O349" s="120" t="str">
        <f t="shared" si="17"/>
        <v>247</v>
      </c>
      <c r="P349" s="119" t="str">
        <f>IF(MOD(O349,10)&gt;0,IF(INT(TEXT(D349,"00"))=0,IF(COUNTIF($O$2:O721,O349)&gt;1,"No Utilizar","Utilizar"),"Utilizar"),"No Utilizar")</f>
        <v>Utilizar</v>
      </c>
      <c r="Q349" s="119">
        <f>COUNTIF('Presupuesto 2015'!$AF$10:AF1050,K349)</f>
        <v>0</v>
      </c>
    </row>
    <row r="350" spans="1:18" x14ac:dyDescent="0.2">
      <c r="A350" s="120">
        <v>2</v>
      </c>
      <c r="B350" s="120">
        <v>4</v>
      </c>
      <c r="C350" s="120">
        <v>7</v>
      </c>
      <c r="D350" s="120">
        <v>6</v>
      </c>
      <c r="I350" s="121" t="s">
        <v>1468</v>
      </c>
      <c r="K350" s="120" t="str">
        <f t="shared" si="16"/>
        <v>24706</v>
      </c>
      <c r="L350" s="119" t="str">
        <f t="shared" si="15"/>
        <v>Brocas</v>
      </c>
      <c r="M350" s="120" t="str">
        <f>IF(MOD(INT(K350),10) = 0, VLOOKUP(K350,'COG CONAC'!$A$2:$B$427,1,FALSE),"DESAGREGADA")</f>
        <v>DESAGREGADA</v>
      </c>
      <c r="N350" s="119" t="str">
        <f>IF(MOD(INT(K350),10) = 0, VLOOKUP(K350,'COG CONAC'!$A$2:$B$427,2,FALSE),"DESAGREGADA")</f>
        <v>DESAGREGADA</v>
      </c>
      <c r="O350" s="120" t="str">
        <f t="shared" si="17"/>
        <v>247</v>
      </c>
      <c r="P350" s="119" t="str">
        <f>IF(MOD(O350,10)&gt;0,IF(INT(TEXT(D350,"00"))=0,IF(COUNTIF($O$2:O722,O350)&gt;1,"No Utilizar","Utilizar"),"Utilizar"),"No Utilizar")</f>
        <v>Utilizar</v>
      </c>
      <c r="Q350" s="119">
        <f>COUNTIF('Presupuesto 2015'!$AF$10:AF1051,K350)</f>
        <v>0</v>
      </c>
      <c r="R350" s="119" t="s">
        <v>1329</v>
      </c>
    </row>
    <row r="351" spans="1:18" x14ac:dyDescent="0.2">
      <c r="A351" s="120">
        <v>2</v>
      </c>
      <c r="B351" s="120">
        <v>4</v>
      </c>
      <c r="C351" s="120">
        <v>7</v>
      </c>
      <c r="D351" s="120">
        <v>7</v>
      </c>
      <c r="I351" s="121" t="s">
        <v>1849</v>
      </c>
      <c r="K351" s="120" t="str">
        <f t="shared" si="16"/>
        <v>24707</v>
      </c>
      <c r="L351" s="119" t="str">
        <f t="shared" si="15"/>
        <v>Codos metálico para Tubería</v>
      </c>
      <c r="M351" s="120" t="str">
        <f>IF(MOD(INT(K351),10) = 0, VLOOKUP(K351,'COG CONAC'!$A$2:$B$427,1,FALSE),"DESAGREGADA")</f>
        <v>DESAGREGADA</v>
      </c>
      <c r="N351" s="119" t="str">
        <f>IF(MOD(INT(K351),10) = 0, VLOOKUP(K351,'COG CONAC'!$A$2:$B$427,2,FALSE),"DESAGREGADA")</f>
        <v>DESAGREGADA</v>
      </c>
      <c r="O351" s="120" t="str">
        <f t="shared" si="17"/>
        <v>247</v>
      </c>
      <c r="P351" s="119" t="str">
        <f>IF(MOD(O351,10)&gt;0,IF(INT(TEXT(D351,"00"))=0,IF(COUNTIF($O$2:O723,O351)&gt;1,"No Utilizar","Utilizar"),"Utilizar"),"No Utilizar")</f>
        <v>Utilizar</v>
      </c>
      <c r="Q351" s="119">
        <f>COUNTIF('Presupuesto 2015'!$AF$10:AF1052,K351)</f>
        <v>0</v>
      </c>
      <c r="R351" s="119" t="s">
        <v>1329</v>
      </c>
    </row>
    <row r="352" spans="1:18" x14ac:dyDescent="0.2">
      <c r="A352" s="120">
        <v>2</v>
      </c>
      <c r="B352" s="120">
        <v>4</v>
      </c>
      <c r="C352" s="120">
        <v>7</v>
      </c>
      <c r="D352" s="120">
        <v>8</v>
      </c>
      <c r="I352" s="121" t="s">
        <v>1850</v>
      </c>
      <c r="K352" s="120" t="str">
        <f t="shared" si="16"/>
        <v>24708</v>
      </c>
      <c r="L352" s="119" t="str">
        <f t="shared" si="15"/>
        <v>Coples metálicos para Tubería</v>
      </c>
      <c r="M352" s="120" t="str">
        <f>IF(MOD(INT(K352),10) = 0, VLOOKUP(K352,'COG CONAC'!$A$2:$B$427,1,FALSE),"DESAGREGADA")</f>
        <v>DESAGREGADA</v>
      </c>
      <c r="N352" s="119" t="str">
        <f>IF(MOD(INT(K352),10) = 0, VLOOKUP(K352,'COG CONAC'!$A$2:$B$427,2,FALSE),"DESAGREGADA")</f>
        <v>DESAGREGADA</v>
      </c>
      <c r="O352" s="120" t="str">
        <f t="shared" si="17"/>
        <v>247</v>
      </c>
      <c r="P352" s="119" t="str">
        <f>IF(MOD(O352,10)&gt;0,IF(INT(TEXT(D352,"00"))=0,IF(COUNTIF($O$2:O724,O352)&gt;1,"No Utilizar","Utilizar"),"Utilizar"),"No Utilizar")</f>
        <v>Utilizar</v>
      </c>
      <c r="Q352" s="119">
        <f>COUNTIF('Presupuesto 2015'!$AF$10:AF1053,K352)</f>
        <v>0</v>
      </c>
      <c r="R352" s="119" t="s">
        <v>1329</v>
      </c>
    </row>
    <row r="353" spans="1:18" x14ac:dyDescent="0.2">
      <c r="A353" s="120">
        <v>2</v>
      </c>
      <c r="B353" s="120">
        <v>4</v>
      </c>
      <c r="C353" s="120">
        <v>7</v>
      </c>
      <c r="D353" s="120">
        <v>9</v>
      </c>
      <c r="I353" s="121" t="s">
        <v>1469</v>
      </c>
      <c r="K353" s="120" t="str">
        <f t="shared" si="16"/>
        <v>24709</v>
      </c>
      <c r="L353" s="119" t="str">
        <f t="shared" si="15"/>
        <v>Malla de Acero</v>
      </c>
      <c r="M353" s="120" t="str">
        <f>IF(MOD(INT(K353),10) = 0, VLOOKUP(K353,'COG CONAC'!$A$2:$B$427,1,FALSE),"DESAGREGADA")</f>
        <v>DESAGREGADA</v>
      </c>
      <c r="N353" s="119" t="str">
        <f>IF(MOD(INT(K353),10) = 0, VLOOKUP(K353,'COG CONAC'!$A$2:$B$427,2,FALSE),"DESAGREGADA")</f>
        <v>DESAGREGADA</v>
      </c>
      <c r="O353" s="120" t="str">
        <f t="shared" si="17"/>
        <v>247</v>
      </c>
      <c r="P353" s="119" t="str">
        <f>IF(MOD(O353,10)&gt;0,IF(INT(TEXT(D353,"00"))=0,IF(COUNTIF($O$2:O725,O353)&gt;1,"No Utilizar","Utilizar"),"Utilizar"),"No Utilizar")</f>
        <v>Utilizar</v>
      </c>
      <c r="Q353" s="119">
        <f>COUNTIF('Presupuesto 2015'!$AF$10:AF1054,K353)</f>
        <v>0</v>
      </c>
      <c r="R353" s="119" t="s">
        <v>1329</v>
      </c>
    </row>
    <row r="354" spans="1:18" x14ac:dyDescent="0.2">
      <c r="A354" s="120">
        <v>2</v>
      </c>
      <c r="B354" s="120">
        <v>4</v>
      </c>
      <c r="C354" s="120">
        <v>7</v>
      </c>
      <c r="D354" s="120">
        <v>10</v>
      </c>
      <c r="I354" s="121" t="s">
        <v>1470</v>
      </c>
      <c r="K354" s="120" t="str">
        <f t="shared" si="16"/>
        <v>24710</v>
      </c>
      <c r="L354" s="119" t="str">
        <f t="shared" si="15"/>
        <v>Tela de Alambre</v>
      </c>
      <c r="M354" s="120" t="str">
        <f>IF(MOD(INT(K354),30) = 0, VLOOKUP(K354,'COG CONAC'!$A$2:$B$427,1,FALSE),"DESAGREGADA")</f>
        <v>DESAGREGADA</v>
      </c>
      <c r="N354" s="119" t="str">
        <f>IF(MOD(INT(K354),30) = 0, VLOOKUP(K354,'COG CONAC'!$A$2:$B$427,2,FALSE),"DESAGREGADA")</f>
        <v>DESAGREGADA</v>
      </c>
      <c r="O354" s="120" t="str">
        <f t="shared" si="17"/>
        <v>247</v>
      </c>
      <c r="P354" s="119" t="str">
        <f>IF(MOD(O354,10)&gt;0,IF(INT(TEXT(D354,"00"))=0,IF(COUNTIF($O$2:O726,O354)&gt;1,"No Utilizar","Utilizar"),"Utilizar"),"No Utilizar")</f>
        <v>Utilizar</v>
      </c>
      <c r="Q354" s="119">
        <f>COUNTIF('Presupuesto 2015'!$AF$10:AF1055,K354)</f>
        <v>0</v>
      </c>
      <c r="R354" s="119" t="s">
        <v>1329</v>
      </c>
    </row>
    <row r="355" spans="1:18" x14ac:dyDescent="0.2">
      <c r="A355" s="120">
        <v>2</v>
      </c>
      <c r="B355" s="120">
        <v>4</v>
      </c>
      <c r="C355" s="120">
        <v>7</v>
      </c>
      <c r="D355" s="120">
        <v>11</v>
      </c>
      <c r="I355" s="121" t="s">
        <v>1471</v>
      </c>
      <c r="K355" s="120" t="str">
        <f t="shared" si="16"/>
        <v>24711</v>
      </c>
      <c r="L355" s="119" t="str">
        <f t="shared" si="15"/>
        <v>Tonillos</v>
      </c>
      <c r="M355" s="120" t="str">
        <f>IF(MOD(INT(K355),10) = 0, VLOOKUP(K355,'COG CONAC'!$A$2:$B$427,1,FALSE),"DESAGREGADA")</f>
        <v>DESAGREGADA</v>
      </c>
      <c r="N355" s="119" t="str">
        <f>IF(MOD(INT(K355),10) = 0, VLOOKUP(K355,'COG CONAC'!$A$2:$B$427,2,FALSE),"DESAGREGADA")</f>
        <v>DESAGREGADA</v>
      </c>
      <c r="O355" s="120" t="str">
        <f t="shared" si="17"/>
        <v>247</v>
      </c>
      <c r="P355" s="119" t="str">
        <f>IF(MOD(O355,10)&gt;0,IF(INT(TEXT(D355,"00"))=0,IF(COUNTIF($O$2:O727,O355)&gt;1,"No Utilizar","Utilizar"),"Utilizar"),"No Utilizar")</f>
        <v>Utilizar</v>
      </c>
      <c r="Q355" s="119">
        <f>COUNTIF('Presupuesto 2015'!$AF$10:AF1056,K355)</f>
        <v>0</v>
      </c>
      <c r="R355" s="119" t="s">
        <v>1329</v>
      </c>
    </row>
    <row r="356" spans="1:18" x14ac:dyDescent="0.2">
      <c r="A356" s="120">
        <v>2</v>
      </c>
      <c r="B356" s="120">
        <v>4</v>
      </c>
      <c r="C356" s="120">
        <v>7</v>
      </c>
      <c r="D356" s="120">
        <v>12</v>
      </c>
      <c r="I356" s="121" t="s">
        <v>1472</v>
      </c>
      <c r="K356" s="120" t="str">
        <f t="shared" si="16"/>
        <v>24712</v>
      </c>
      <c r="L356" s="119" t="str">
        <f t="shared" si="15"/>
        <v>Tubos Galvanizados</v>
      </c>
      <c r="M356" s="120" t="str">
        <f>IF(MOD(INT(K356),10) = 0, VLOOKUP(K356,'COG CONAC'!$A$2:$B$427,1,FALSE),"DESAGREGADA")</f>
        <v>DESAGREGADA</v>
      </c>
      <c r="N356" s="119" t="str">
        <f>IF(MOD(INT(K356),10) = 0, VLOOKUP(K356,'COG CONAC'!$A$2:$B$427,2,FALSE),"DESAGREGADA")</f>
        <v>DESAGREGADA</v>
      </c>
      <c r="O356" s="120" t="str">
        <f t="shared" si="17"/>
        <v>247</v>
      </c>
      <c r="P356" s="119" t="str">
        <f>IF(MOD(O356,10)&gt;0,IF(INT(TEXT(D356,"00"))=0,IF(COUNTIF($O$2:O728,O356)&gt;1,"No Utilizar","Utilizar"),"Utilizar"),"No Utilizar")</f>
        <v>Utilizar</v>
      </c>
      <c r="Q356" s="119">
        <f>COUNTIF('Presupuesto 2015'!$AF$10:AF1057,K356)</f>
        <v>0</v>
      </c>
      <c r="R356" s="119" t="s">
        <v>1329</v>
      </c>
    </row>
    <row r="357" spans="1:18" x14ac:dyDescent="0.2">
      <c r="A357" s="120">
        <v>2</v>
      </c>
      <c r="B357" s="120">
        <v>4</v>
      </c>
      <c r="C357" s="120">
        <v>7</v>
      </c>
      <c r="D357" s="120">
        <v>13</v>
      </c>
      <c r="I357" s="121" t="s">
        <v>1473</v>
      </c>
      <c r="K357" s="120" t="str">
        <f t="shared" si="16"/>
        <v>24713</v>
      </c>
      <c r="L357" s="119" t="str">
        <f t="shared" si="15"/>
        <v>Tuercas</v>
      </c>
      <c r="M357" s="120" t="str">
        <f>IF(MOD(INT(K357),10) = 0, VLOOKUP(K357,'COG CONAC'!$A$2:$B$427,1,FALSE),"DESAGREGADA")</f>
        <v>DESAGREGADA</v>
      </c>
      <c r="N357" s="119" t="str">
        <f>IF(MOD(INT(K357),10) = 0, VLOOKUP(K357,'COG CONAC'!$A$2:$B$427,2,FALSE),"DESAGREGADA")</f>
        <v>DESAGREGADA</v>
      </c>
      <c r="O357" s="120" t="str">
        <f t="shared" si="17"/>
        <v>247</v>
      </c>
      <c r="P357" s="119" t="str">
        <f>IF(MOD(O357,10)&gt;0,IF(INT(TEXT(D357,"00"))=0,IF(COUNTIF($O$2:O729,O357)&gt;1,"No Utilizar","Utilizar"),"Utilizar"),"No Utilizar")</f>
        <v>Utilizar</v>
      </c>
      <c r="Q357" s="119">
        <f>COUNTIF('Presupuesto 2015'!$AF$10:AF1058,K357)</f>
        <v>0</v>
      </c>
      <c r="R357" s="119" t="s">
        <v>1329</v>
      </c>
    </row>
    <row r="358" spans="1:18" x14ac:dyDescent="0.2">
      <c r="A358" s="120">
        <v>2</v>
      </c>
      <c r="B358" s="120">
        <v>4</v>
      </c>
      <c r="C358" s="120">
        <v>7</v>
      </c>
      <c r="D358" s="120">
        <v>14</v>
      </c>
      <c r="I358" s="121" t="s">
        <v>1851</v>
      </c>
      <c r="K358" s="120" t="str">
        <f t="shared" si="16"/>
        <v>24714</v>
      </c>
      <c r="L358" s="119" t="str">
        <f t="shared" si="15"/>
        <v>Tuercas de Unión para Tubería</v>
      </c>
      <c r="M358" s="120" t="str">
        <f>IF(MOD(INT(K358),10) = 0, VLOOKUP(K358,'COG CONAC'!$A$2:$B$427,1,FALSE),"DESAGREGADA")</f>
        <v>DESAGREGADA</v>
      </c>
      <c r="N358" s="119" t="str">
        <f>IF(MOD(INT(K358),10) = 0, VLOOKUP(K358,'COG CONAC'!$A$2:$B$427,2,FALSE),"DESAGREGADA")</f>
        <v>DESAGREGADA</v>
      </c>
      <c r="O358" s="120" t="str">
        <f t="shared" si="17"/>
        <v>247</v>
      </c>
      <c r="P358" s="119" t="str">
        <f>IF(MOD(O358,10)&gt;0,IF(INT(TEXT(D358,"00"))=0,IF(COUNTIF($O$2:O730,O358)&gt;1,"No Utilizar","Utilizar"),"Utilizar"),"No Utilizar")</f>
        <v>Utilizar</v>
      </c>
      <c r="Q358" s="119">
        <f>COUNTIF('Presupuesto 2015'!$AF$10:AF1059,K358)</f>
        <v>0</v>
      </c>
      <c r="R358" s="119" t="s">
        <v>1329</v>
      </c>
    </row>
    <row r="359" spans="1:18" x14ac:dyDescent="0.2">
      <c r="A359" s="120">
        <v>2</v>
      </c>
      <c r="B359" s="120">
        <v>4</v>
      </c>
      <c r="C359" s="120">
        <v>7</v>
      </c>
      <c r="D359" s="120">
        <v>15</v>
      </c>
      <c r="E359" s="129"/>
      <c r="I359" s="121" t="s">
        <v>1474</v>
      </c>
      <c r="K359" s="120" t="str">
        <f t="shared" si="16"/>
        <v>24715</v>
      </c>
      <c r="L359" s="119" t="str">
        <f t="shared" si="15"/>
        <v>Varilla Corrugada</v>
      </c>
      <c r="M359" s="120" t="str">
        <f>IF(MOD(INT(K359),10) = 0, VLOOKUP(K359,'COG CONAC'!$A$2:$B$427,1,FALSE),"DESAGREGADA")</f>
        <v>DESAGREGADA</v>
      </c>
      <c r="N359" s="119" t="str">
        <f>IF(MOD(INT(K359),10) = 0, VLOOKUP(K359,'COG CONAC'!$A$2:$B$427,2,FALSE),"DESAGREGADA")</f>
        <v>DESAGREGADA</v>
      </c>
      <c r="O359" s="120" t="str">
        <f t="shared" si="17"/>
        <v>247</v>
      </c>
      <c r="P359" s="119" t="str">
        <f>IF(MOD(O359,10)&gt;0,IF(INT(TEXT(D359,"00"))=0,IF(COUNTIF($O$2:O731,O359)&gt;1,"No Utilizar","Utilizar"),"Utilizar"),"No Utilizar")</f>
        <v>Utilizar</v>
      </c>
      <c r="Q359" s="119">
        <f>COUNTIF('Presupuesto 2015'!$AF$10:AF1060,K359)</f>
        <v>0</v>
      </c>
      <c r="R359" s="119" t="s">
        <v>1329</v>
      </c>
    </row>
    <row r="360" spans="1:18" x14ac:dyDescent="0.2">
      <c r="A360" s="120">
        <v>2</v>
      </c>
      <c r="B360" s="120">
        <v>4</v>
      </c>
      <c r="C360" s="120">
        <v>7</v>
      </c>
      <c r="D360" s="120">
        <v>16</v>
      </c>
      <c r="E360" s="129"/>
      <c r="I360" s="121" t="s">
        <v>1475</v>
      </c>
      <c r="K360" s="120" t="str">
        <f t="shared" si="16"/>
        <v>24716</v>
      </c>
      <c r="L360" s="119" t="str">
        <f t="shared" si="15"/>
        <v>Clavos de Concreto</v>
      </c>
      <c r="M360" s="120" t="str">
        <f>IF(MOD(INT(K360),10) = 0, VLOOKUP(K360,'COG CONAC'!$A$2:$B$427,1,FALSE),"DESAGREGADA")</f>
        <v>DESAGREGADA</v>
      </c>
      <c r="N360" s="119" t="str">
        <f>IF(MOD(INT(K360),10) = 0, VLOOKUP(K360,'COG CONAC'!$A$2:$B$427,2,FALSE),"DESAGREGADA")</f>
        <v>DESAGREGADA</v>
      </c>
      <c r="O360" s="120" t="str">
        <f t="shared" si="17"/>
        <v>247</v>
      </c>
      <c r="P360" s="119" t="str">
        <f>IF(MOD(O360,10)&gt;0,IF(INT(TEXT(D360,"00"))=0,IF(COUNTIF($O$2:O732,O360)&gt;1,"No Utilizar","Utilizar"),"Utilizar"),"No Utilizar")</f>
        <v>Utilizar</v>
      </c>
      <c r="Q360" s="119">
        <f>COUNTIF('Presupuesto 2015'!$AF$10:AF1061,K360)</f>
        <v>0</v>
      </c>
      <c r="R360" s="119" t="s">
        <v>1329</v>
      </c>
    </row>
    <row r="361" spans="1:18" x14ac:dyDescent="0.2">
      <c r="A361" s="120">
        <v>2</v>
      </c>
      <c r="B361" s="120">
        <v>4</v>
      </c>
      <c r="C361" s="120">
        <v>7</v>
      </c>
      <c r="D361" s="120">
        <v>17</v>
      </c>
      <c r="I361" s="121" t="s">
        <v>1476</v>
      </c>
      <c r="K361" s="120" t="str">
        <f t="shared" si="16"/>
        <v>24717</v>
      </c>
      <c r="L361" s="119" t="str">
        <f t="shared" si="15"/>
        <v>Tornillo con Tuerca</v>
      </c>
      <c r="M361" s="120" t="str">
        <f>IF(MOD(INT(K361),10) = 0, VLOOKUP(K361,'COG CONAC'!$A$2:$B$427,1,FALSE),"DESAGREGADA")</f>
        <v>DESAGREGADA</v>
      </c>
      <c r="N361" s="119" t="str">
        <f>IF(MOD(INT(K361),10) = 0, VLOOKUP(K361,'COG CONAC'!$A$2:$B$427,2,FALSE),"DESAGREGADA")</f>
        <v>DESAGREGADA</v>
      </c>
      <c r="O361" s="120" t="str">
        <f t="shared" si="17"/>
        <v>247</v>
      </c>
      <c r="P361" s="119" t="str">
        <f>IF(MOD(O361,10)&gt;0,IF(INT(TEXT(D361,"00"))=0,IF(COUNTIF($O$2:O733,O361)&gt;1,"No Utilizar","Utilizar"),"Utilizar"),"No Utilizar")</f>
        <v>Utilizar</v>
      </c>
      <c r="Q361" s="119">
        <f>COUNTIF('Presupuesto 2015'!$AF$10:AF1062,K361)</f>
        <v>0</v>
      </c>
      <c r="R361" s="119" t="s">
        <v>1329</v>
      </c>
    </row>
    <row r="362" spans="1:18" x14ac:dyDescent="0.2">
      <c r="A362" s="120">
        <v>2</v>
      </c>
      <c r="B362" s="120">
        <v>4</v>
      </c>
      <c r="C362" s="120">
        <v>8</v>
      </c>
      <c r="H362" s="121" t="s">
        <v>364</v>
      </c>
      <c r="K362" s="120" t="str">
        <f t="shared" si="16"/>
        <v>24800</v>
      </c>
      <c r="L362" s="119" t="str">
        <f t="shared" si="15"/>
        <v>Materiales complementarios</v>
      </c>
      <c r="M362" s="120" t="str">
        <f>IF(MOD(INT(K362),10) = 0, VLOOKUP(K362,'COG CONAC'!$A$2:$B$427,1,FALSE),"DESAGREGADA")</f>
        <v>24800</v>
      </c>
      <c r="N362" s="119" t="str">
        <f>IF(MOD(INT(K362),10) = 0, VLOOKUP(K362,'COG CONAC'!$A$2:$B$427,2,FALSE),"DESAGREGADA")</f>
        <v>Materiales complementarios</v>
      </c>
      <c r="O362" s="120" t="str">
        <f t="shared" si="17"/>
        <v>248</v>
      </c>
      <c r="P362" s="119" t="str">
        <f>IF(MOD(O362,10)&gt;0,IF(INT(TEXT(D362,"00"))=0,IF(COUNTIF($O$2:O734,O362)&gt;1,"No Utilizar","Utilizar"),"Utilizar"),"No Utilizar")</f>
        <v>No Utilizar</v>
      </c>
      <c r="Q362" s="119">
        <f>COUNTIF('Presupuesto 2015'!$AF$10:AF1063,K362)</f>
        <v>0</v>
      </c>
      <c r="R362" s="119" t="s">
        <v>1329</v>
      </c>
    </row>
    <row r="363" spans="1:18" x14ac:dyDescent="0.2">
      <c r="A363" s="120">
        <v>2</v>
      </c>
      <c r="B363" s="120">
        <v>4</v>
      </c>
      <c r="C363" s="120">
        <v>8</v>
      </c>
      <c r="D363" s="120">
        <v>1</v>
      </c>
      <c r="I363" s="121" t="s">
        <v>364</v>
      </c>
      <c r="K363" s="120" t="str">
        <f t="shared" si="16"/>
        <v>24801</v>
      </c>
      <c r="L363" s="119" t="str">
        <f t="shared" si="15"/>
        <v>Materiales complementarios</v>
      </c>
      <c r="M363" s="120" t="str">
        <f>IF(MOD(INT(K363),10) = 0, VLOOKUP(K363,'COG CONAC'!$A$2:$B$427,1,FALSE),"DESAGREGADA")</f>
        <v>DESAGREGADA</v>
      </c>
      <c r="N363" s="119" t="str">
        <f>IF(MOD(INT(K363),10) = 0, VLOOKUP(K363,'COG CONAC'!$A$2:$B$427,2,FALSE),"DESAGREGADA")</f>
        <v>DESAGREGADA</v>
      </c>
      <c r="O363" s="120" t="str">
        <f t="shared" si="17"/>
        <v>248</v>
      </c>
      <c r="P363" s="119" t="str">
        <f>IF(MOD(O363,10)&gt;0,IF(INT(TEXT(D363,"00"))=0,IF(COUNTIF($O$2:O735,O363)&gt;1,"No Utilizar","Utilizar"),"Utilizar"),"No Utilizar")</f>
        <v>Utilizar</v>
      </c>
      <c r="Q363" s="119">
        <f>COUNTIF('Presupuesto 2015'!$AF$10:AF1064,K363)</f>
        <v>1</v>
      </c>
      <c r="R363" s="119" t="s">
        <v>1329</v>
      </c>
    </row>
    <row r="364" spans="1:18" x14ac:dyDescent="0.2">
      <c r="A364" s="120">
        <v>2</v>
      </c>
      <c r="B364" s="120">
        <v>4</v>
      </c>
      <c r="C364" s="120">
        <v>8</v>
      </c>
      <c r="D364" s="120">
        <v>2</v>
      </c>
      <c r="I364" s="121" t="s">
        <v>1477</v>
      </c>
      <c r="K364" s="120" t="str">
        <f t="shared" si="16"/>
        <v>24802</v>
      </c>
      <c r="L364" s="119" t="str">
        <f t="shared" si="15"/>
        <v>Cortinas</v>
      </c>
      <c r="M364" s="120" t="str">
        <f>IF(MOD(INT(K364),10) = 0, VLOOKUP(K364,'COG CONAC'!$A$2:$B$427,1,FALSE),"DESAGREGADA")</f>
        <v>DESAGREGADA</v>
      </c>
      <c r="N364" s="119" t="str">
        <f>IF(MOD(INT(K364),10) = 0, VLOOKUP(K364,'COG CONAC'!$A$2:$B$427,2,FALSE),"DESAGREGADA")</f>
        <v>DESAGREGADA</v>
      </c>
      <c r="O364" s="120" t="str">
        <f t="shared" si="17"/>
        <v>248</v>
      </c>
      <c r="P364" s="119" t="str">
        <f>IF(MOD(O364,10)&gt;0,IF(INT(TEXT(D364,"00"))=0,IF(COUNTIF($O$2:O736,O364)&gt;1,"No Utilizar","Utilizar"),"Utilizar"),"No Utilizar")</f>
        <v>Utilizar</v>
      </c>
      <c r="Q364" s="119">
        <f>COUNTIF('Presupuesto 2015'!$AF$10:AF1065,K364)</f>
        <v>0</v>
      </c>
      <c r="R364" s="119" t="s">
        <v>1329</v>
      </c>
    </row>
    <row r="365" spans="1:18" x14ac:dyDescent="0.2">
      <c r="A365" s="120">
        <v>2</v>
      </c>
      <c r="B365" s="120">
        <v>4</v>
      </c>
      <c r="C365" s="120">
        <v>8</v>
      </c>
      <c r="D365" s="120">
        <v>3</v>
      </c>
      <c r="I365" s="121" t="s">
        <v>1478</v>
      </c>
      <c r="K365" s="120" t="str">
        <f t="shared" si="16"/>
        <v>24803</v>
      </c>
      <c r="L365" s="119" t="str">
        <f t="shared" si="15"/>
        <v>Cortineros</v>
      </c>
      <c r="M365" s="120" t="str">
        <f>IF(MOD(INT(K365),10) = 0, VLOOKUP(K365,'COG CONAC'!$A$2:$B$427,1,FALSE),"DESAGREGADA")</f>
        <v>DESAGREGADA</v>
      </c>
      <c r="N365" s="119" t="str">
        <f>IF(MOD(INT(K365),10) = 0, VLOOKUP(K365,'COG CONAC'!$A$2:$B$427,2,FALSE),"DESAGREGADA")</f>
        <v>DESAGREGADA</v>
      </c>
      <c r="O365" s="120" t="str">
        <f t="shared" si="17"/>
        <v>248</v>
      </c>
      <c r="P365" s="119" t="str">
        <f>IF(MOD(O365,10)&gt;0,IF(INT(TEXT(D365,"00"))=0,IF(COUNTIF($O$2:O737,O365)&gt;1,"No Utilizar","Utilizar"),"Utilizar"),"No Utilizar")</f>
        <v>Utilizar</v>
      </c>
      <c r="Q365" s="119">
        <f>COUNTIF('Presupuesto 2015'!$AF$10:AF1066,K365)</f>
        <v>0</v>
      </c>
      <c r="R365" s="119" t="s">
        <v>1329</v>
      </c>
    </row>
    <row r="366" spans="1:18" x14ac:dyDescent="0.2">
      <c r="A366" s="120">
        <v>2</v>
      </c>
      <c r="B366" s="120">
        <v>4</v>
      </c>
      <c r="C366" s="120">
        <v>8</v>
      </c>
      <c r="D366" s="120">
        <v>4</v>
      </c>
      <c r="I366" s="121" t="s">
        <v>1479</v>
      </c>
      <c r="K366" s="120" t="str">
        <f t="shared" si="16"/>
        <v>24804</v>
      </c>
      <c r="L366" s="119" t="str">
        <f t="shared" si="15"/>
        <v>Persianas</v>
      </c>
      <c r="M366" s="120" t="str">
        <f>IF(MOD(INT(K366),10) = 0, VLOOKUP(K366,'COG CONAC'!$A$2:$B$427,1,FALSE),"DESAGREGADA")</f>
        <v>DESAGREGADA</v>
      </c>
      <c r="N366" s="119" t="str">
        <f>IF(MOD(INT(K366),10) = 0, VLOOKUP(K366,'COG CONAC'!$A$2:$B$427,2,FALSE),"DESAGREGADA")</f>
        <v>DESAGREGADA</v>
      </c>
      <c r="O366" s="120" t="str">
        <f t="shared" si="17"/>
        <v>248</v>
      </c>
      <c r="P366" s="119" t="str">
        <f>IF(MOD(O366,10)&gt;0,IF(INT(TEXT(D366,"00"))=0,IF(COUNTIF($O$2:O738,O366)&gt;1,"No Utilizar","Utilizar"),"Utilizar"),"No Utilizar")</f>
        <v>Utilizar</v>
      </c>
      <c r="Q366" s="119">
        <f>COUNTIF('Presupuesto 2015'!$AF$10:AF1067,K366)</f>
        <v>0</v>
      </c>
      <c r="R366" s="119" t="s">
        <v>1329</v>
      </c>
    </row>
    <row r="367" spans="1:18" x14ac:dyDescent="0.2">
      <c r="A367" s="120">
        <v>2</v>
      </c>
      <c r="B367" s="120">
        <v>4</v>
      </c>
      <c r="C367" s="120">
        <v>8</v>
      </c>
      <c r="D367" s="120">
        <v>5</v>
      </c>
      <c r="I367" s="121" t="s">
        <v>1480</v>
      </c>
      <c r="K367" s="120" t="str">
        <f t="shared" si="16"/>
        <v>24805</v>
      </c>
      <c r="L367" s="119" t="str">
        <f t="shared" si="15"/>
        <v>Tapetes</v>
      </c>
      <c r="M367" s="120" t="str">
        <f>IF(MOD(INT(K367),10) = 0, VLOOKUP(K367,'COG CONAC'!$A$2:$B$427,1,FALSE),"DESAGREGADA")</f>
        <v>DESAGREGADA</v>
      </c>
      <c r="N367" s="119" t="str">
        <f>IF(MOD(INT(K367),10) = 0, VLOOKUP(K367,'COG CONAC'!$A$2:$B$427,2,FALSE),"DESAGREGADA")</f>
        <v>DESAGREGADA</v>
      </c>
      <c r="O367" s="120" t="str">
        <f t="shared" si="17"/>
        <v>248</v>
      </c>
      <c r="P367" s="119" t="str">
        <f>IF(MOD(O367,10)&gt;0,IF(INT(TEXT(D367,"00"))=0,IF(COUNTIF($O$2:O739,O367)&gt;1,"No Utilizar","Utilizar"),"Utilizar"),"No Utilizar")</f>
        <v>Utilizar</v>
      </c>
      <c r="Q367" s="119">
        <f>COUNTIF('Presupuesto 2015'!$AF$10:AF1068,K367)</f>
        <v>0</v>
      </c>
      <c r="R367" s="119" t="s">
        <v>1329</v>
      </c>
    </row>
    <row r="368" spans="1:18" x14ac:dyDescent="0.2">
      <c r="A368" s="120">
        <v>2</v>
      </c>
      <c r="B368" s="120">
        <v>4</v>
      </c>
      <c r="C368" s="120">
        <v>8</v>
      </c>
      <c r="D368" s="120">
        <v>6</v>
      </c>
      <c r="I368" s="121" t="s">
        <v>1481</v>
      </c>
      <c r="K368" s="120" t="str">
        <f t="shared" si="16"/>
        <v>24806</v>
      </c>
      <c r="L368" s="119" t="str">
        <f t="shared" ref="L368:L431" si="18">CONCATENATE(F368,G368,H368,I368)</f>
        <v>Hoja de Triplay de Pino</v>
      </c>
      <c r="M368" s="120" t="str">
        <f>IF(MOD(INT(K368),10) = 0, VLOOKUP(K368,'COG CONAC'!$A$2:$B$427,1,FALSE),"DESAGREGADA")</f>
        <v>DESAGREGADA</v>
      </c>
      <c r="N368" s="119" t="str">
        <f>IF(MOD(INT(K368),10) = 0, VLOOKUP(K368,'COG CONAC'!$A$2:$B$427,2,FALSE),"DESAGREGADA")</f>
        <v>DESAGREGADA</v>
      </c>
      <c r="O368" s="120" t="str">
        <f t="shared" si="17"/>
        <v>248</v>
      </c>
      <c r="P368" s="119" t="str">
        <f>IF(MOD(O368,10)&gt;0,IF(INT(TEXT(D368,"00"))=0,IF(COUNTIF($O$2:O740,O368)&gt;1,"No Utilizar","Utilizar"),"Utilizar"),"No Utilizar")</f>
        <v>Utilizar</v>
      </c>
      <c r="Q368" s="119">
        <f>COUNTIF('Presupuesto 2015'!$AF$10:AF1069,K368)</f>
        <v>0</v>
      </c>
      <c r="R368" s="119" t="s">
        <v>1329</v>
      </c>
    </row>
    <row r="369" spans="1:18" x14ac:dyDescent="0.2">
      <c r="A369" s="120">
        <v>2</v>
      </c>
      <c r="B369" s="120">
        <v>4</v>
      </c>
      <c r="C369" s="120">
        <v>8</v>
      </c>
      <c r="D369" s="120">
        <v>7</v>
      </c>
      <c r="I369" s="121" t="s">
        <v>1482</v>
      </c>
      <c r="K369" s="120" t="str">
        <f t="shared" si="16"/>
        <v>24807</v>
      </c>
      <c r="L369" s="119" t="str">
        <f t="shared" si="18"/>
        <v>Planta de Ornato</v>
      </c>
      <c r="M369" s="120" t="str">
        <f>IF(MOD(INT(K369),10) = 0, VLOOKUP(K369,'COG CONAC'!$A$2:$B$427,1,FALSE),"DESAGREGADA")</f>
        <v>DESAGREGADA</v>
      </c>
      <c r="N369" s="119" t="str">
        <f>IF(MOD(INT(K369),10) = 0, VLOOKUP(K369,'COG CONAC'!$A$2:$B$427,2,FALSE),"DESAGREGADA")</f>
        <v>DESAGREGADA</v>
      </c>
      <c r="O369" s="120" t="str">
        <f t="shared" si="17"/>
        <v>248</v>
      </c>
      <c r="P369" s="119" t="str">
        <f>IF(MOD(O369,10)&gt;0,IF(INT(TEXT(D369,"00"))=0,IF(COUNTIF($O$2:O741,O369)&gt;1,"No Utilizar","Utilizar"),"Utilizar"),"No Utilizar")</f>
        <v>Utilizar</v>
      </c>
      <c r="Q369" s="119">
        <f>COUNTIF('Presupuesto 2015'!$AF$10:AF1070,K369)</f>
        <v>0</v>
      </c>
      <c r="R369" s="119" t="s">
        <v>1329</v>
      </c>
    </row>
    <row r="370" spans="1:18" x14ac:dyDescent="0.2">
      <c r="A370" s="120">
        <v>2</v>
      </c>
      <c r="B370" s="120">
        <v>4</v>
      </c>
      <c r="C370" s="120">
        <v>8</v>
      </c>
      <c r="D370" s="120">
        <v>8</v>
      </c>
      <c r="E370" s="129"/>
      <c r="I370" s="121" t="s">
        <v>1852</v>
      </c>
      <c r="K370" s="120" t="str">
        <f t="shared" si="16"/>
        <v>24808</v>
      </c>
      <c r="L370" s="119" t="str">
        <f t="shared" si="18"/>
        <v>Tubería PVC</v>
      </c>
      <c r="M370" s="120" t="str">
        <f>IF(MOD(INT(K370),10) = 0, VLOOKUP(K370,'COG CONAC'!$A$2:$B$427,1,FALSE),"DESAGREGADA")</f>
        <v>DESAGREGADA</v>
      </c>
      <c r="N370" s="119" t="str">
        <f>IF(MOD(INT(K370),10) = 0, VLOOKUP(K370,'COG CONAC'!$A$2:$B$427,2,FALSE),"DESAGREGADA")</f>
        <v>DESAGREGADA</v>
      </c>
      <c r="O370" s="120" t="str">
        <f t="shared" si="17"/>
        <v>248</v>
      </c>
      <c r="P370" s="119" t="str">
        <f>IF(MOD(O370,10)&gt;0,IF(INT(TEXT(D370,"00"))=0,IF(COUNTIF($O$2:O742,O370)&gt;1,"No Utilizar","Utilizar"),"Utilizar"),"No Utilizar")</f>
        <v>Utilizar</v>
      </c>
      <c r="Q370" s="119">
        <f>COUNTIF('Presupuesto 2015'!$AF$10:AF1071,K370)</f>
        <v>0</v>
      </c>
      <c r="R370" s="119" t="s">
        <v>1329</v>
      </c>
    </row>
    <row r="371" spans="1:18" x14ac:dyDescent="0.2">
      <c r="A371" s="120">
        <v>2</v>
      </c>
      <c r="B371" s="120">
        <v>4</v>
      </c>
      <c r="C371" s="120">
        <v>8</v>
      </c>
      <c r="D371" s="120">
        <v>9</v>
      </c>
      <c r="I371" s="121" t="s">
        <v>1853</v>
      </c>
      <c r="K371" s="120" t="str">
        <f t="shared" si="16"/>
        <v>24809</v>
      </c>
      <c r="L371" s="119" t="str">
        <f t="shared" si="18"/>
        <v>Mangueras y Accesorios de Plástico</v>
      </c>
      <c r="M371" s="120" t="str">
        <f>IF(MOD(INT(K371),10) = 0, VLOOKUP(K371,'COG CONAC'!$A$2:$B$427,1,FALSE),"DESAGREGADA")</f>
        <v>DESAGREGADA</v>
      </c>
      <c r="N371" s="119" t="str">
        <f>IF(MOD(INT(K371),10) = 0, VLOOKUP(K371,'COG CONAC'!$A$2:$B$427,2,FALSE),"DESAGREGADA")</f>
        <v>DESAGREGADA</v>
      </c>
      <c r="O371" s="120" t="str">
        <f t="shared" si="17"/>
        <v>248</v>
      </c>
      <c r="P371" s="119" t="str">
        <f>IF(MOD(O371,10)&gt;0,IF(INT(TEXT(D371,"00"))=0,IF(COUNTIF($O$2:O743,O371)&gt;1,"No Utilizar","Utilizar"),"Utilizar"),"No Utilizar")</f>
        <v>Utilizar</v>
      </c>
      <c r="Q371" s="119">
        <f>COUNTIF('Presupuesto 2015'!$AF$10:AF1072,K371)</f>
        <v>0</v>
      </c>
      <c r="R371" s="119" t="s">
        <v>1329</v>
      </c>
    </row>
    <row r="372" spans="1:18" x14ac:dyDescent="0.2">
      <c r="A372" s="120">
        <v>2</v>
      </c>
      <c r="B372" s="120">
        <v>4</v>
      </c>
      <c r="C372" s="120">
        <v>8</v>
      </c>
      <c r="D372" s="120">
        <v>10</v>
      </c>
      <c r="I372" s="121" t="s">
        <v>1854</v>
      </c>
      <c r="K372" s="120" t="str">
        <f t="shared" si="16"/>
        <v>24810</v>
      </c>
      <c r="L372" s="119" t="str">
        <f t="shared" si="18"/>
        <v>Plafón</v>
      </c>
      <c r="M372" s="120" t="str">
        <f>IF(MOD(INT(K372),20) = 0, VLOOKUP(K372,'COG CONAC'!$A$2:$B$427,1,FALSE),"DESAGREGADA")</f>
        <v>DESAGREGADA</v>
      </c>
      <c r="N372" s="119" t="str">
        <f>IF(MOD(INT(K372),20) = 0, VLOOKUP(K372,'COG CONAC'!$A$2:$B$427,2,FALSE),"DESAGREGADA")</f>
        <v>DESAGREGADA</v>
      </c>
      <c r="O372" s="120" t="str">
        <f t="shared" si="17"/>
        <v>248</v>
      </c>
      <c r="P372" s="119" t="str">
        <f>IF(MOD(O372,10)&gt;0,IF(INT(TEXT(D372,"00"))=0,IF(COUNTIF($O$2:O744,O372)&gt;1,"No Utilizar","Utilizar"),"Utilizar"),"No Utilizar")</f>
        <v>Utilizar</v>
      </c>
      <c r="Q372" s="119">
        <f>COUNTIF('Presupuesto 2015'!$AF$10:AF1073,K372)</f>
        <v>0</v>
      </c>
      <c r="R372" s="119" t="s">
        <v>1329</v>
      </c>
    </row>
    <row r="373" spans="1:18" x14ac:dyDescent="0.2">
      <c r="A373" s="120">
        <v>2</v>
      </c>
      <c r="B373" s="120">
        <v>4</v>
      </c>
      <c r="C373" s="120">
        <v>8</v>
      </c>
      <c r="D373" s="120">
        <v>11</v>
      </c>
      <c r="I373" s="121" t="s">
        <v>1483</v>
      </c>
      <c r="K373" s="120" t="str">
        <f t="shared" si="16"/>
        <v>24811</v>
      </c>
      <c r="L373" s="119" t="str">
        <f t="shared" si="18"/>
        <v>Lavado</v>
      </c>
      <c r="M373" s="120" t="str">
        <f>IF(MOD(INT(K373),10) = 0, VLOOKUP(K373,'COG CONAC'!$A$2:$B$427,1,FALSE),"DESAGREGADA")</f>
        <v>DESAGREGADA</v>
      </c>
      <c r="N373" s="119" t="str">
        <f>IF(MOD(INT(K373),10) = 0, VLOOKUP(K373,'COG CONAC'!$A$2:$B$427,2,FALSE),"DESAGREGADA")</f>
        <v>DESAGREGADA</v>
      </c>
      <c r="O373" s="120" t="str">
        <f t="shared" si="17"/>
        <v>248</v>
      </c>
      <c r="P373" s="119" t="str">
        <f>IF(MOD(O373,10)&gt;0,IF(INT(TEXT(D373,"00"))=0,IF(COUNTIF($O$2:O745,O373)&gt;1,"No Utilizar","Utilizar"),"Utilizar"),"No Utilizar")</f>
        <v>Utilizar</v>
      </c>
      <c r="Q373" s="119">
        <f>COUNTIF('Presupuesto 2015'!$AF$10:AF1074,K373)</f>
        <v>0</v>
      </c>
      <c r="R373" s="119" t="s">
        <v>1329</v>
      </c>
    </row>
    <row r="374" spans="1:18" x14ac:dyDescent="0.2">
      <c r="A374" s="120">
        <v>2</v>
      </c>
      <c r="B374" s="120">
        <v>4</v>
      </c>
      <c r="C374" s="120">
        <v>8</v>
      </c>
      <c r="D374" s="120">
        <v>12</v>
      </c>
      <c r="I374" s="121" t="s">
        <v>1484</v>
      </c>
      <c r="K374" s="120" t="str">
        <f t="shared" si="16"/>
        <v>24812</v>
      </c>
      <c r="L374" s="119" t="str">
        <f t="shared" si="18"/>
        <v>Retrete (Baño)</v>
      </c>
      <c r="M374" s="120" t="str">
        <f>IF(MOD(INT(K374),10) = 0, VLOOKUP(K374,'COG CONAC'!$A$2:$B$427,1,FALSE),"DESAGREGADA")</f>
        <v>DESAGREGADA</v>
      </c>
      <c r="N374" s="119" t="str">
        <f>IF(MOD(INT(K374),10) = 0, VLOOKUP(K374,'COG CONAC'!$A$2:$B$427,2,FALSE),"DESAGREGADA")</f>
        <v>DESAGREGADA</v>
      </c>
      <c r="O374" s="120" t="str">
        <f t="shared" si="17"/>
        <v>248</v>
      </c>
      <c r="P374" s="119" t="str">
        <f>IF(MOD(O374,10)&gt;0,IF(INT(TEXT(D374,"00"))=0,IF(COUNTIF($O$2:O746,O374)&gt;1,"No Utilizar","Utilizar"),"Utilizar"),"No Utilizar")</f>
        <v>Utilizar</v>
      </c>
      <c r="Q374" s="119">
        <f>COUNTIF('Presupuesto 2015'!$AF$10:AF1075,K374)</f>
        <v>0</v>
      </c>
      <c r="R374" s="119" t="s">
        <v>1329</v>
      </c>
    </row>
    <row r="375" spans="1:18" x14ac:dyDescent="0.2">
      <c r="A375" s="120">
        <v>2</v>
      </c>
      <c r="B375" s="120">
        <v>4</v>
      </c>
      <c r="C375" s="120">
        <v>9</v>
      </c>
      <c r="H375" s="121" t="s">
        <v>363</v>
      </c>
      <c r="K375" s="120" t="str">
        <f t="shared" si="16"/>
        <v>24900</v>
      </c>
      <c r="L375" s="119" t="str">
        <f t="shared" si="18"/>
        <v>Otros materiales y artículos de construcción y reparación</v>
      </c>
      <c r="M375" s="120" t="str">
        <f>IF(MOD(INT(K375),10) = 0, VLOOKUP(K375,'COG CONAC'!$A$2:$B$427,1,FALSE),"DESAGREGADA")</f>
        <v>24900</v>
      </c>
      <c r="N375" s="119" t="str">
        <f>IF(MOD(INT(K375),10) = 0, VLOOKUP(K375,'COG CONAC'!$A$2:$B$427,2,FALSE),"DESAGREGADA")</f>
        <v>Otros materiales y artículos de construcción y reparación</v>
      </c>
      <c r="O375" s="120" t="str">
        <f t="shared" si="17"/>
        <v>249</v>
      </c>
      <c r="P375" s="119" t="str">
        <f>IF(MOD(O375,10)&gt;0,IF(INT(TEXT(D375,"00"))=0,IF(COUNTIF($O$2:O747,O375)&gt;1,"No Utilizar","Utilizar"),"Utilizar"),"No Utilizar")</f>
        <v>No Utilizar</v>
      </c>
      <c r="Q375" s="119">
        <f>COUNTIF('Presupuesto 2015'!$AF$10:AF1076,K375)</f>
        <v>0</v>
      </c>
      <c r="R375" s="119" t="s">
        <v>1329</v>
      </c>
    </row>
    <row r="376" spans="1:18" x14ac:dyDescent="0.2">
      <c r="A376" s="120">
        <v>2</v>
      </c>
      <c r="B376" s="120">
        <v>4</v>
      </c>
      <c r="C376" s="120">
        <v>9</v>
      </c>
      <c r="D376" s="120">
        <v>1</v>
      </c>
      <c r="E376" s="129"/>
      <c r="I376" s="121" t="s">
        <v>1855</v>
      </c>
      <c r="K376" s="120" t="str">
        <f t="shared" si="16"/>
        <v>24901</v>
      </c>
      <c r="L376" s="119" t="str">
        <f t="shared" si="18"/>
        <v>Materiales de Construcción</v>
      </c>
      <c r="M376" s="120" t="str">
        <f>IF(MOD(INT(K376),10) = 0, VLOOKUP(K376,'COG CONAC'!$A$2:$B$427,1,FALSE),"DESAGREGADA")</f>
        <v>DESAGREGADA</v>
      </c>
      <c r="N376" s="119" t="str">
        <f>IF(MOD(INT(K376),10) = 0, VLOOKUP(K376,'COG CONAC'!$A$2:$B$427,2,FALSE),"DESAGREGADA")</f>
        <v>DESAGREGADA</v>
      </c>
      <c r="O376" s="120" t="str">
        <f t="shared" si="17"/>
        <v>249</v>
      </c>
      <c r="P376" s="119" t="str">
        <f>IF(MOD(O376,10)&gt;0,IF(INT(TEXT(D376,"00"))=0,IF(COUNTIF($O$2:O748,O376)&gt;1,"No Utilizar","Utilizar"),"Utilizar"),"No Utilizar")</f>
        <v>Utilizar</v>
      </c>
      <c r="Q376" s="119">
        <f>COUNTIF('Presupuesto 2015'!$AF$10:AF1077,K376)</f>
        <v>0</v>
      </c>
      <c r="R376" s="119" t="s">
        <v>1329</v>
      </c>
    </row>
    <row r="377" spans="1:18" x14ac:dyDescent="0.2">
      <c r="A377" s="120">
        <v>2</v>
      </c>
      <c r="B377" s="120">
        <v>4</v>
      </c>
      <c r="C377" s="120">
        <v>9</v>
      </c>
      <c r="D377" s="120">
        <v>2</v>
      </c>
      <c r="I377" s="121" t="s">
        <v>2004</v>
      </c>
      <c r="K377" s="120" t="str">
        <f t="shared" ref="K377:K441" si="19">CONCATENATE(A377,TEXT(B377,"0"),TEXT(C377,"0"),TEXT(D377,"00"))</f>
        <v>24902</v>
      </c>
      <c r="L377" s="119" t="str">
        <f t="shared" si="18"/>
        <v>Pinturas</v>
      </c>
      <c r="M377" s="120" t="str">
        <f>IF(MOD(INT(K377),10) = 0, VLOOKUP(K377,'COG CONAC'!$A$2:$B$427,1,FALSE),"DESAGREGADA")</f>
        <v>DESAGREGADA</v>
      </c>
      <c r="N377" s="119" t="str">
        <f>IF(MOD(INT(K377),10) = 0, VLOOKUP(K377,'COG CONAC'!$A$2:$B$427,2,FALSE),"DESAGREGADA")</f>
        <v>DESAGREGADA</v>
      </c>
      <c r="O377" s="120" t="str">
        <f t="shared" ref="O377:O441" si="20">CONCATENATE(A377,TEXT(B377,"0"),TEXT(C377,"0"))</f>
        <v>249</v>
      </c>
      <c r="P377" s="119" t="str">
        <f>IF(MOD(O377,10)&gt;0,IF(INT(TEXT(D377,"00"))=0,IF(COUNTIF($O$2:O749,O377)&gt;1,"No Utilizar","Utilizar"),"Utilizar"),"No Utilizar")</f>
        <v>Utilizar</v>
      </c>
      <c r="Q377" s="119">
        <f>COUNTIF('Presupuesto 2015'!$AF$10:AF1078,K377)</f>
        <v>1</v>
      </c>
      <c r="R377" s="119" t="s">
        <v>1329</v>
      </c>
    </row>
    <row r="378" spans="1:18" x14ac:dyDescent="0.2">
      <c r="A378" s="120">
        <v>2</v>
      </c>
      <c r="B378" s="120">
        <v>4</v>
      </c>
      <c r="C378" s="120">
        <v>9</v>
      </c>
      <c r="D378" s="120">
        <v>3</v>
      </c>
      <c r="I378" s="121" t="s">
        <v>1485</v>
      </c>
      <c r="K378" s="120" t="str">
        <f t="shared" si="19"/>
        <v>24903</v>
      </c>
      <c r="L378" s="119" t="str">
        <f t="shared" si="18"/>
        <v>Materiales Diversos</v>
      </c>
      <c r="M378" s="120" t="str">
        <f>IF(MOD(INT(K378),10) = 0, VLOOKUP(K378,'COG CONAC'!$A$2:$B$427,1,FALSE),"DESAGREGADA")</f>
        <v>DESAGREGADA</v>
      </c>
      <c r="N378" s="119" t="str">
        <f>IF(MOD(INT(K378),10) = 0, VLOOKUP(K378,'COG CONAC'!$A$2:$B$427,2,FALSE),"DESAGREGADA")</f>
        <v>DESAGREGADA</v>
      </c>
      <c r="O378" s="120" t="str">
        <f t="shared" si="20"/>
        <v>249</v>
      </c>
      <c r="P378" s="119" t="str">
        <f>IF(MOD(O378,10)&gt;0,IF(INT(TEXT(D378,"00"))=0,IF(COUNTIF($O$2:O750,O378)&gt;1,"No Utilizar","Utilizar"),"Utilizar"),"No Utilizar")</f>
        <v>Utilizar</v>
      </c>
      <c r="Q378" s="119">
        <f>COUNTIF('Presupuesto 2015'!$AF$10:AF1079,K378)</f>
        <v>0</v>
      </c>
      <c r="R378" s="119" t="s">
        <v>1329</v>
      </c>
    </row>
    <row r="379" spans="1:18" x14ac:dyDescent="0.2">
      <c r="A379" s="120">
        <v>2</v>
      </c>
      <c r="B379" s="120">
        <v>4</v>
      </c>
      <c r="C379" s="120">
        <v>9</v>
      </c>
      <c r="D379" s="120">
        <v>4</v>
      </c>
      <c r="I379" s="121" t="s">
        <v>1856</v>
      </c>
      <c r="K379" s="120" t="str">
        <f t="shared" si="19"/>
        <v>24904</v>
      </c>
      <c r="L379" s="119" t="str">
        <f t="shared" si="18"/>
        <v>Irrigador Jardín</v>
      </c>
      <c r="M379" s="120" t="str">
        <f>IF(MOD(INT(K379),10) = 0, VLOOKUP(K379,'COG CONAC'!$A$2:$B$427,1,FALSE),"DESAGREGADA")</f>
        <v>DESAGREGADA</v>
      </c>
      <c r="N379" s="119" t="str">
        <f>IF(MOD(INT(K379),10) = 0, VLOOKUP(K379,'COG CONAC'!$A$2:$B$427,2,FALSE),"DESAGREGADA")</f>
        <v>DESAGREGADA</v>
      </c>
      <c r="O379" s="120" t="str">
        <f t="shared" si="20"/>
        <v>249</v>
      </c>
      <c r="P379" s="119" t="str">
        <f>IF(MOD(O379,10)&gt;0,IF(INT(TEXT(D379,"00"))=0,IF(COUNTIF($O$2:O751,O379)&gt;1,"No Utilizar","Utilizar"),"Utilizar"),"No Utilizar")</f>
        <v>Utilizar</v>
      </c>
      <c r="Q379" s="119">
        <f>COUNTIF('Presupuesto 2015'!$AF$10:AF1080,K379)</f>
        <v>0</v>
      </c>
      <c r="R379" s="119" t="s">
        <v>1329</v>
      </c>
    </row>
    <row r="380" spans="1:18" x14ac:dyDescent="0.2">
      <c r="A380" s="120">
        <v>2</v>
      </c>
      <c r="B380" s="120">
        <v>4</v>
      </c>
      <c r="C380" s="120">
        <v>9</v>
      </c>
      <c r="D380" s="120">
        <v>5</v>
      </c>
      <c r="I380" s="121" t="s">
        <v>1857</v>
      </c>
      <c r="K380" s="120" t="str">
        <f t="shared" si="19"/>
        <v>24905</v>
      </c>
      <c r="L380" s="119" t="str">
        <f t="shared" si="18"/>
        <v>Pintura Acrílica</v>
      </c>
      <c r="M380" s="120" t="str">
        <f>IF(MOD(INT(K380),10) = 0, VLOOKUP(K380,'COG CONAC'!$A$2:$B$427,1,FALSE),"DESAGREGADA")</f>
        <v>DESAGREGADA</v>
      </c>
      <c r="N380" s="119" t="str">
        <f>IF(MOD(INT(K380),10) = 0, VLOOKUP(K380,'COG CONAC'!$A$2:$B$427,2,FALSE),"DESAGREGADA")</f>
        <v>DESAGREGADA</v>
      </c>
      <c r="O380" s="120" t="str">
        <f t="shared" si="20"/>
        <v>249</v>
      </c>
      <c r="P380" s="119" t="str">
        <f>IF(MOD(O380,10)&gt;0,IF(INT(TEXT(D380,"00"))=0,IF(COUNTIF($O$2:O752,O380)&gt;1,"No Utilizar","Utilizar"),"Utilizar"),"No Utilizar")</f>
        <v>Utilizar</v>
      </c>
      <c r="Q380" s="119">
        <f>COUNTIF('Presupuesto 2015'!$AF$10:AF1081,K380)</f>
        <v>0</v>
      </c>
    </row>
    <row r="381" spans="1:18" x14ac:dyDescent="0.2">
      <c r="A381" s="120">
        <v>2</v>
      </c>
      <c r="B381" s="120">
        <v>4</v>
      </c>
      <c r="C381" s="120">
        <v>9</v>
      </c>
      <c r="D381" s="120">
        <v>6</v>
      </c>
      <c r="I381" s="121" t="s">
        <v>1486</v>
      </c>
      <c r="K381" s="120" t="str">
        <f t="shared" si="19"/>
        <v>24906</v>
      </c>
      <c r="L381" s="119" t="str">
        <f t="shared" si="18"/>
        <v>Pintura Anticorrosiva</v>
      </c>
      <c r="M381" s="120" t="str">
        <f>IF(MOD(INT(K381),10) = 0, VLOOKUP(K381,'COG CONAC'!$A$2:$B$427,1,FALSE),"DESAGREGADA")</f>
        <v>DESAGREGADA</v>
      </c>
      <c r="N381" s="119" t="str">
        <f>IF(MOD(INT(K381),10) = 0, VLOOKUP(K381,'COG CONAC'!$A$2:$B$427,2,FALSE),"DESAGREGADA")</f>
        <v>DESAGREGADA</v>
      </c>
      <c r="O381" s="120" t="str">
        <f t="shared" si="20"/>
        <v>249</v>
      </c>
      <c r="P381" s="119" t="str">
        <f>IF(MOD(O381,10)&gt;0,IF(INT(TEXT(D381,"00"))=0,IF(COUNTIF($O$2:O753,O381)&gt;1,"No Utilizar","Utilizar"),"Utilizar"),"No Utilizar")</f>
        <v>Utilizar</v>
      </c>
      <c r="Q381" s="119">
        <f>COUNTIF('Presupuesto 2015'!$AF$10:AF1082,K381)</f>
        <v>0</v>
      </c>
      <c r="R381" s="119" t="s">
        <v>1329</v>
      </c>
    </row>
    <row r="382" spans="1:18" x14ac:dyDescent="0.2">
      <c r="A382" s="120">
        <v>2</v>
      </c>
      <c r="B382" s="120">
        <v>4</v>
      </c>
      <c r="C382" s="120">
        <v>9</v>
      </c>
      <c r="D382" s="120">
        <v>7</v>
      </c>
      <c r="I382" s="121" t="s">
        <v>1487</v>
      </c>
      <c r="K382" s="120" t="str">
        <f t="shared" si="19"/>
        <v>24907</v>
      </c>
      <c r="L382" s="119" t="str">
        <f t="shared" si="18"/>
        <v>Pintura de Aceite</v>
      </c>
      <c r="M382" s="120" t="str">
        <f>IF(MOD(INT(K382),10) = 0, VLOOKUP(K382,'COG CONAC'!$A$2:$B$427,1,FALSE),"DESAGREGADA")</f>
        <v>DESAGREGADA</v>
      </c>
      <c r="N382" s="119" t="str">
        <f>IF(MOD(INT(K382),10) = 0, VLOOKUP(K382,'COG CONAC'!$A$2:$B$427,2,FALSE),"DESAGREGADA")</f>
        <v>DESAGREGADA</v>
      </c>
      <c r="O382" s="120" t="str">
        <f t="shared" si="20"/>
        <v>249</v>
      </c>
      <c r="P382" s="119" t="str">
        <f>IF(MOD(O382,10)&gt;0,IF(INT(TEXT(D382,"00"))=0,IF(COUNTIF($O$2:O754,O382)&gt;1,"No Utilizar","Utilizar"),"Utilizar"),"No Utilizar")</f>
        <v>Utilizar</v>
      </c>
      <c r="Q382" s="119">
        <f>COUNTIF('Presupuesto 2015'!$AF$10:AF1083,K382)</f>
        <v>0</v>
      </c>
      <c r="R382" s="119" t="s">
        <v>1329</v>
      </c>
    </row>
    <row r="383" spans="1:18" x14ac:dyDescent="0.2">
      <c r="A383" s="120">
        <v>2</v>
      </c>
      <c r="B383" s="120">
        <v>4</v>
      </c>
      <c r="C383" s="120">
        <v>9</v>
      </c>
      <c r="D383" s="120">
        <v>8</v>
      </c>
      <c r="I383" s="121" t="s">
        <v>1488</v>
      </c>
      <c r="K383" s="120" t="str">
        <f t="shared" si="19"/>
        <v>24908</v>
      </c>
      <c r="L383" s="119" t="str">
        <f t="shared" si="18"/>
        <v>Pintura para Alberca</v>
      </c>
      <c r="M383" s="120" t="str">
        <f>IF(MOD(INT(K383),10) = 0, VLOOKUP(K383,'COG CONAC'!$A$2:$B$427,1,FALSE),"DESAGREGADA")</f>
        <v>DESAGREGADA</v>
      </c>
      <c r="N383" s="119" t="str">
        <f>IF(MOD(INT(K383),10) = 0, VLOOKUP(K383,'COG CONAC'!$A$2:$B$427,2,FALSE),"DESAGREGADA")</f>
        <v>DESAGREGADA</v>
      </c>
      <c r="O383" s="120" t="str">
        <f t="shared" si="20"/>
        <v>249</v>
      </c>
      <c r="P383" s="119" t="str">
        <f>IF(MOD(O383,10)&gt;0,IF(INT(TEXT(D383,"00"))=0,IF(COUNTIF($O$2:O755,O383)&gt;1,"No Utilizar","Utilizar"),"Utilizar"),"No Utilizar")</f>
        <v>Utilizar</v>
      </c>
      <c r="Q383" s="119">
        <f>COUNTIF('Presupuesto 2015'!$AF$10:AF1084,K383)</f>
        <v>0</v>
      </c>
      <c r="R383" s="119" t="s">
        <v>1329</v>
      </c>
    </row>
    <row r="384" spans="1:18" x14ac:dyDescent="0.2">
      <c r="A384" s="120">
        <v>2</v>
      </c>
      <c r="B384" s="120">
        <v>4</v>
      </c>
      <c r="C384" s="120">
        <v>9</v>
      </c>
      <c r="D384" s="120">
        <v>9</v>
      </c>
      <c r="I384" s="121" t="s">
        <v>1489</v>
      </c>
      <c r="K384" s="120" t="str">
        <f t="shared" si="19"/>
        <v>24909</v>
      </c>
      <c r="L384" s="119" t="str">
        <f t="shared" si="18"/>
        <v>Pintura para Carteles y Cuadros (Rotular)</v>
      </c>
      <c r="M384" s="120" t="str">
        <f>IF(MOD(INT(K384),10) = 0, VLOOKUP(K384,'COG CONAC'!$A$2:$B$427,1,FALSE),"DESAGREGADA")</f>
        <v>DESAGREGADA</v>
      </c>
      <c r="N384" s="119" t="str">
        <f>IF(MOD(INT(K384),10) = 0, VLOOKUP(K384,'COG CONAC'!$A$2:$B$427,2,FALSE),"DESAGREGADA")</f>
        <v>DESAGREGADA</v>
      </c>
      <c r="O384" s="120" t="str">
        <f t="shared" si="20"/>
        <v>249</v>
      </c>
      <c r="P384" s="119" t="str">
        <f>IF(MOD(O384,10)&gt;0,IF(INT(TEXT(D384,"00"))=0,IF(COUNTIF($O$2:O756,O384)&gt;1,"No Utilizar","Utilizar"),"Utilizar"),"No Utilizar")</f>
        <v>Utilizar</v>
      </c>
      <c r="Q384" s="119">
        <f>COUNTIF('Presupuesto 2015'!$AF$10:AF1085,K384)</f>
        <v>0</v>
      </c>
      <c r="R384" s="119" t="s">
        <v>1329</v>
      </c>
    </row>
    <row r="385" spans="1:18" x14ac:dyDescent="0.2">
      <c r="A385" s="120">
        <v>2</v>
      </c>
      <c r="B385" s="120">
        <v>4</v>
      </c>
      <c r="C385" s="120">
        <v>9</v>
      </c>
      <c r="D385" s="120">
        <v>10</v>
      </c>
      <c r="I385" s="121" t="s">
        <v>1490</v>
      </c>
      <c r="K385" s="120" t="str">
        <f t="shared" si="19"/>
        <v>24910</v>
      </c>
      <c r="L385" s="119" t="str">
        <f t="shared" si="18"/>
        <v>Pintura para Pizarrones</v>
      </c>
      <c r="M385" s="120" t="str">
        <f>IF(MOD(INT(K385),30) = 0, VLOOKUP(K385,'COG CONAC'!$A$2:$B$427,1,FALSE),"DESAGREGADA")</f>
        <v>DESAGREGADA</v>
      </c>
      <c r="N385" s="119" t="str">
        <f>IF(MOD(INT(K385),30) = 0, VLOOKUP(K385,'COG CONAC'!$A$2:$B$427,2,FALSE),"DESAGREGADA")</f>
        <v>DESAGREGADA</v>
      </c>
      <c r="O385" s="120" t="str">
        <f t="shared" si="20"/>
        <v>249</v>
      </c>
      <c r="P385" s="119" t="str">
        <f>IF(MOD(O385,10)&gt;0,IF(INT(TEXT(D385,"00"))=0,IF(COUNTIF($O$2:O757,O385)&gt;1,"No Utilizar","Utilizar"),"Utilizar"),"No Utilizar")</f>
        <v>Utilizar</v>
      </c>
      <c r="Q385" s="119">
        <f>COUNTIF('Presupuesto 2015'!$AF$10:AF1086,K385)</f>
        <v>0</v>
      </c>
      <c r="R385" s="119" t="s">
        <v>1329</v>
      </c>
    </row>
    <row r="386" spans="1:18" x14ac:dyDescent="0.2">
      <c r="A386" s="120">
        <v>2</v>
      </c>
      <c r="B386" s="120">
        <v>4</v>
      </c>
      <c r="C386" s="120">
        <v>9</v>
      </c>
      <c r="D386" s="120">
        <v>11</v>
      </c>
      <c r="I386" s="121" t="s">
        <v>1491</v>
      </c>
      <c r="K386" s="120" t="str">
        <f t="shared" si="19"/>
        <v>24911</v>
      </c>
      <c r="L386" s="119" t="str">
        <f t="shared" si="18"/>
        <v>Pintura para Recubrimiento Primario</v>
      </c>
      <c r="M386" s="120" t="str">
        <f>IF(MOD(INT(K386),10) = 0, VLOOKUP(K386,'COG CONAC'!$A$2:$B$427,1,FALSE),"DESAGREGADA")</f>
        <v>DESAGREGADA</v>
      </c>
      <c r="N386" s="119" t="str">
        <f>IF(MOD(INT(K386),10) = 0, VLOOKUP(K386,'COG CONAC'!$A$2:$B$427,2,FALSE),"DESAGREGADA")</f>
        <v>DESAGREGADA</v>
      </c>
      <c r="O386" s="120" t="str">
        <f t="shared" si="20"/>
        <v>249</v>
      </c>
      <c r="P386" s="119" t="str">
        <f>IF(MOD(O386,10)&gt;0,IF(INT(TEXT(D386,"00"))=0,IF(COUNTIF($O$2:O758,O386)&gt;1,"No Utilizar","Utilizar"),"Utilizar"),"No Utilizar")</f>
        <v>Utilizar</v>
      </c>
      <c r="Q386" s="119">
        <f>COUNTIF('Presupuesto 2015'!$AF$10:AF1087,K386)</f>
        <v>0</v>
      </c>
      <c r="R386" s="119" t="s">
        <v>1329</v>
      </c>
    </row>
    <row r="387" spans="1:18" x14ac:dyDescent="0.2">
      <c r="A387" s="120">
        <v>2</v>
      </c>
      <c r="B387" s="120">
        <v>4</v>
      </c>
      <c r="C387" s="120">
        <v>9</v>
      </c>
      <c r="D387" s="120">
        <v>12</v>
      </c>
      <c r="E387" s="129"/>
      <c r="I387" s="121" t="s">
        <v>1858</v>
      </c>
      <c r="K387" s="120" t="str">
        <f t="shared" si="19"/>
        <v>24912</v>
      </c>
      <c r="L387" s="119" t="str">
        <f t="shared" si="18"/>
        <v>Pintura Vinílica</v>
      </c>
      <c r="M387" s="120" t="str">
        <f>IF(MOD(INT(K387),10) = 0, VLOOKUP(K387,'COG CONAC'!$A$2:$B$427,1,FALSE),"DESAGREGADA")</f>
        <v>DESAGREGADA</v>
      </c>
      <c r="N387" s="119" t="str">
        <f>IF(MOD(INT(K387),10) = 0, VLOOKUP(K387,'COG CONAC'!$A$2:$B$427,2,FALSE),"DESAGREGADA")</f>
        <v>DESAGREGADA</v>
      </c>
      <c r="O387" s="120" t="str">
        <f t="shared" si="20"/>
        <v>249</v>
      </c>
      <c r="P387" s="119" t="str">
        <f>IF(MOD(O387,10)&gt;0,IF(INT(TEXT(D387,"00"))=0,IF(COUNTIF($O$2:O759,O387)&gt;1,"No Utilizar","Utilizar"),"Utilizar"),"No Utilizar")</f>
        <v>Utilizar</v>
      </c>
      <c r="Q387" s="119">
        <f>COUNTIF('Presupuesto 2015'!$AF$10:AF1088,K387)</f>
        <v>0</v>
      </c>
      <c r="R387" s="119" t="s">
        <v>1329</v>
      </c>
    </row>
    <row r="388" spans="1:18" x14ac:dyDescent="0.2">
      <c r="A388" s="120">
        <v>2</v>
      </c>
      <c r="B388" s="120">
        <v>4</v>
      </c>
      <c r="C388" s="120">
        <v>9</v>
      </c>
      <c r="D388" s="120">
        <v>13</v>
      </c>
      <c r="I388" s="121" t="s">
        <v>1492</v>
      </c>
      <c r="K388" s="120" t="str">
        <f t="shared" si="19"/>
        <v>24913</v>
      </c>
      <c r="L388" s="119" t="str">
        <f t="shared" si="18"/>
        <v>Solvente Adelgazadores</v>
      </c>
      <c r="M388" s="120" t="str">
        <f>IF(MOD(INT(K388),10) = 0, VLOOKUP(K388,'COG CONAC'!$A$2:$B$427,1,FALSE),"DESAGREGADA")</f>
        <v>DESAGREGADA</v>
      </c>
      <c r="N388" s="119" t="str">
        <f>IF(MOD(INT(K388),10) = 0, VLOOKUP(K388,'COG CONAC'!$A$2:$B$427,2,FALSE),"DESAGREGADA")</f>
        <v>DESAGREGADA</v>
      </c>
      <c r="O388" s="120" t="str">
        <f t="shared" si="20"/>
        <v>249</v>
      </c>
      <c r="P388" s="119" t="str">
        <f>IF(MOD(O388,10)&gt;0,IF(INT(TEXT(D388,"00"))=0,IF(COUNTIF($O$2:O760,O388)&gt;1,"No Utilizar","Utilizar"),"Utilizar"),"No Utilizar")</f>
        <v>Utilizar</v>
      </c>
      <c r="Q388" s="119">
        <f>COUNTIF('Presupuesto 2015'!$AF$10:AF1089,K388)</f>
        <v>0</v>
      </c>
      <c r="R388" s="119" t="s">
        <v>1329</v>
      </c>
    </row>
    <row r="389" spans="1:18" x14ac:dyDescent="0.2">
      <c r="A389" s="120">
        <v>2</v>
      </c>
      <c r="B389" s="120">
        <v>4</v>
      </c>
      <c r="C389" s="120">
        <v>9</v>
      </c>
      <c r="D389" s="120">
        <v>14</v>
      </c>
      <c r="I389" s="121" t="s">
        <v>1859</v>
      </c>
      <c r="K389" s="120" t="str">
        <f t="shared" si="19"/>
        <v>24914</v>
      </c>
      <c r="L389" s="119" t="str">
        <f t="shared" si="18"/>
        <v>Solventes para Pintura (Thiner estándar, americano)</v>
      </c>
      <c r="M389" s="120" t="str">
        <f>IF(MOD(INT(K389),10) = 0, VLOOKUP(K389,'COG CONAC'!$A$2:$B$427,1,FALSE),"DESAGREGADA")</f>
        <v>DESAGREGADA</v>
      </c>
      <c r="N389" s="119" t="str">
        <f>IF(MOD(INT(K389),10) = 0, VLOOKUP(K389,'COG CONAC'!$A$2:$B$427,2,FALSE),"DESAGREGADA")</f>
        <v>DESAGREGADA</v>
      </c>
      <c r="O389" s="120" t="str">
        <f t="shared" si="20"/>
        <v>249</v>
      </c>
      <c r="P389" s="119" t="str">
        <f>IF(MOD(O389,10)&gt;0,IF(INT(TEXT(D389,"00"))=0,IF(COUNTIF($O$2:O761,O389)&gt;1,"No Utilizar","Utilizar"),"Utilizar"),"No Utilizar")</f>
        <v>Utilizar</v>
      </c>
      <c r="Q389" s="119">
        <f>COUNTIF('Presupuesto 2015'!$AF$10:AF1090,K389)</f>
        <v>0</v>
      </c>
      <c r="R389" s="119" t="s">
        <v>1329</v>
      </c>
    </row>
    <row r="390" spans="1:18" x14ac:dyDescent="0.2">
      <c r="A390" s="120">
        <v>2</v>
      </c>
      <c r="B390" s="120">
        <v>4</v>
      </c>
      <c r="C390" s="120">
        <v>9</v>
      </c>
      <c r="D390" s="120">
        <v>15</v>
      </c>
      <c r="I390" s="121" t="s">
        <v>1493</v>
      </c>
      <c r="K390" s="120" t="str">
        <f t="shared" si="19"/>
        <v>24915</v>
      </c>
      <c r="L390" s="119" t="str">
        <f t="shared" si="18"/>
        <v>Resanador para Madera</v>
      </c>
      <c r="M390" s="120" t="str">
        <f>IF(MOD(INT(K390),10) = 0, VLOOKUP(K390,'COG CONAC'!$A$2:$B$427,1,FALSE),"DESAGREGADA")</f>
        <v>DESAGREGADA</v>
      </c>
      <c r="N390" s="119" t="str">
        <f>IF(MOD(INT(K390),10) = 0, VLOOKUP(K390,'COG CONAC'!$A$2:$B$427,2,FALSE),"DESAGREGADA")</f>
        <v>DESAGREGADA</v>
      </c>
      <c r="O390" s="120" t="str">
        <f t="shared" si="20"/>
        <v>249</v>
      </c>
      <c r="P390" s="119" t="str">
        <f>IF(MOD(O390,10)&gt;0,IF(INT(TEXT(D390,"00"))=0,IF(COUNTIF($O$2:O762,O390)&gt;1,"No Utilizar","Utilizar"),"Utilizar"),"No Utilizar")</f>
        <v>Utilizar</v>
      </c>
      <c r="Q390" s="119">
        <f>COUNTIF('Presupuesto 2015'!$AF$10:AF1091,K390)</f>
        <v>0</v>
      </c>
      <c r="R390" s="119" t="s">
        <v>1329</v>
      </c>
    </row>
    <row r="391" spans="1:18" x14ac:dyDescent="0.2">
      <c r="A391" s="120">
        <v>2</v>
      </c>
      <c r="B391" s="120">
        <v>4</v>
      </c>
      <c r="C391" s="120">
        <v>9</v>
      </c>
      <c r="D391" s="120">
        <v>16</v>
      </c>
      <c r="I391" s="121" t="s">
        <v>1494</v>
      </c>
      <c r="K391" s="120" t="str">
        <f t="shared" si="19"/>
        <v>24916</v>
      </c>
      <c r="L391" s="119" t="str">
        <f t="shared" si="18"/>
        <v>Sellador</v>
      </c>
      <c r="M391" s="120" t="str">
        <f>IF(MOD(INT(K391),10) = 0, VLOOKUP(K391,'COG CONAC'!$A$2:$B$427,1,FALSE),"DESAGREGADA")</f>
        <v>DESAGREGADA</v>
      </c>
      <c r="N391" s="119" t="str">
        <f>IF(MOD(INT(K391),10) = 0, VLOOKUP(K391,'COG CONAC'!$A$2:$B$427,2,FALSE),"DESAGREGADA")</f>
        <v>DESAGREGADA</v>
      </c>
      <c r="O391" s="120" t="str">
        <f t="shared" si="20"/>
        <v>249</v>
      </c>
      <c r="P391" s="119" t="str">
        <f>IF(MOD(O391,10)&gt;0,IF(INT(TEXT(D391,"00"))=0,IF(COUNTIF($O$2:O763,O391)&gt;1,"No Utilizar","Utilizar"),"Utilizar"),"No Utilizar")</f>
        <v>Utilizar</v>
      </c>
      <c r="Q391" s="119">
        <f>COUNTIF('Presupuesto 2015'!$AF$10:AF1092,K391)</f>
        <v>0</v>
      </c>
      <c r="R391" s="119" t="s">
        <v>1329</v>
      </c>
    </row>
    <row r="392" spans="1:18" x14ac:dyDescent="0.2">
      <c r="A392" s="120">
        <v>2</v>
      </c>
      <c r="B392" s="120">
        <v>4</v>
      </c>
      <c r="C392" s="120">
        <v>9</v>
      </c>
      <c r="D392" s="120">
        <v>17</v>
      </c>
      <c r="I392" s="121" t="s">
        <v>1830</v>
      </c>
      <c r="K392" s="120" t="str">
        <f t="shared" si="19"/>
        <v>24917</v>
      </c>
      <c r="L392" s="119" t="str">
        <f t="shared" si="18"/>
        <v>Silicón</v>
      </c>
      <c r="M392" s="120" t="str">
        <f>IF(MOD(INT(K392),10) = 0, VLOOKUP(K392,'COG CONAC'!$A$2:$B$427,1,FALSE),"DESAGREGADA")</f>
        <v>DESAGREGADA</v>
      </c>
      <c r="N392" s="119" t="str">
        <f>IF(MOD(INT(K392),10) = 0, VLOOKUP(K392,'COG CONAC'!$A$2:$B$427,2,FALSE),"DESAGREGADA")</f>
        <v>DESAGREGADA</v>
      </c>
      <c r="O392" s="120" t="str">
        <f t="shared" si="20"/>
        <v>249</v>
      </c>
      <c r="P392" s="119" t="str">
        <f>IF(MOD(O392,10)&gt;0,IF(INT(TEXT(D392,"00"))=0,IF(COUNTIF($O$2:O764,O392)&gt;1,"No Utilizar","Utilizar"),"Utilizar"),"No Utilizar")</f>
        <v>Utilizar</v>
      </c>
      <c r="Q392" s="119">
        <f>COUNTIF('Presupuesto 2015'!$AF$10:AF1093,K392)</f>
        <v>0</v>
      </c>
      <c r="R392" s="119" t="s">
        <v>1329</v>
      </c>
    </row>
    <row r="393" spans="1:18" x14ac:dyDescent="0.2">
      <c r="A393" s="120">
        <v>2</v>
      </c>
      <c r="B393" s="120">
        <v>4</v>
      </c>
      <c r="C393" s="120">
        <v>9</v>
      </c>
      <c r="D393" s="120">
        <v>18</v>
      </c>
      <c r="I393" s="121" t="s">
        <v>1495</v>
      </c>
      <c r="K393" s="120" t="str">
        <f t="shared" si="19"/>
        <v>24918</v>
      </c>
      <c r="L393" s="119" t="str">
        <f t="shared" si="18"/>
        <v>Brochas</v>
      </c>
      <c r="M393" s="120" t="str">
        <f>IF(MOD(INT(K393),10) = 0, VLOOKUP(K393,'COG CONAC'!$A$2:$B$427,1,FALSE),"DESAGREGADA")</f>
        <v>DESAGREGADA</v>
      </c>
      <c r="N393" s="119" t="str">
        <f>IF(MOD(INT(K393),10) = 0, VLOOKUP(K393,'COG CONAC'!$A$2:$B$427,2,FALSE),"DESAGREGADA")</f>
        <v>DESAGREGADA</v>
      </c>
      <c r="O393" s="120" t="str">
        <f t="shared" si="20"/>
        <v>249</v>
      </c>
      <c r="P393" s="119" t="str">
        <f>IF(MOD(O393,10)&gt;0,IF(INT(TEXT(D393,"00"))=0,IF(COUNTIF($O$2:O765,O393)&gt;1,"No Utilizar","Utilizar"),"Utilizar"),"No Utilizar")</f>
        <v>Utilizar</v>
      </c>
      <c r="Q393" s="119">
        <f>COUNTIF('Presupuesto 2015'!$AF$10:AF1094,K393)</f>
        <v>0</v>
      </c>
      <c r="R393" s="119" t="s">
        <v>1329</v>
      </c>
    </row>
    <row r="394" spans="1:18" s="118" customFormat="1" x14ac:dyDescent="0.2">
      <c r="A394" s="117">
        <v>2</v>
      </c>
      <c r="B394" s="117">
        <v>5</v>
      </c>
      <c r="C394" s="117"/>
      <c r="D394" s="117"/>
      <c r="E394" s="117"/>
      <c r="F394" s="116"/>
      <c r="G394" s="116" t="s">
        <v>664</v>
      </c>
      <c r="H394" s="116"/>
      <c r="I394" s="116"/>
      <c r="J394" s="116"/>
      <c r="K394" s="117" t="str">
        <f t="shared" si="19"/>
        <v>25000</v>
      </c>
      <c r="L394" s="118" t="str">
        <f t="shared" si="18"/>
        <v>PRODUCTOS QUIMICOS, FARMACEUTICOS Y DE LABORATORIO</v>
      </c>
      <c r="M394" s="117" t="str">
        <f>IF(MOD(INT(K394),10) = 0, VLOOKUP(K394,'COG CONAC'!$A$2:$B$427,1,FALSE),"DESAGREGADA")</f>
        <v>25000</v>
      </c>
      <c r="N394" s="118" t="str">
        <f>IF(MOD(INT(K394),10) = 0, VLOOKUP(K394,'COG CONAC'!$A$2:$B$427,2,FALSE),"DESAGREGADA")</f>
        <v>PRODUCTOS QUIMICOS, FARMACEUTICOS Y DE LABORATORIO</v>
      </c>
      <c r="O394" s="117" t="str">
        <f t="shared" si="20"/>
        <v>250</v>
      </c>
      <c r="P394" s="118" t="str">
        <f>IF(MOD(O394,10)&gt;0,IF(INT(TEXT(D394,"00"))=0,IF(COUNTIF($O$2:O766,O394)&gt;1,"No Utilizar","Utilizar"),"Utilizar"),"No Utilizar")</f>
        <v>No Utilizar</v>
      </c>
      <c r="Q394" s="118">
        <f>COUNTIF('Presupuesto 2015'!$AF$10:AF1095,K394)</f>
        <v>0</v>
      </c>
      <c r="R394" s="119" t="s">
        <v>1329</v>
      </c>
    </row>
    <row r="395" spans="1:18" x14ac:dyDescent="0.2">
      <c r="A395" s="120">
        <v>2</v>
      </c>
      <c r="B395" s="120">
        <v>5</v>
      </c>
      <c r="C395" s="120">
        <v>1</v>
      </c>
      <c r="H395" s="121" t="s">
        <v>362</v>
      </c>
      <c r="K395" s="120" t="str">
        <f t="shared" si="19"/>
        <v>25100</v>
      </c>
      <c r="L395" s="119" t="str">
        <f t="shared" si="18"/>
        <v>Productos químicos básicos</v>
      </c>
      <c r="M395" s="120" t="str">
        <f>IF(MOD(INT(K395),10) = 0, VLOOKUP(K395,'COG CONAC'!$A$2:$B$427,1,FALSE),"DESAGREGADA")</f>
        <v>25100</v>
      </c>
      <c r="N395" s="119" t="str">
        <f>IF(MOD(INT(K395),10) = 0, VLOOKUP(K395,'COG CONAC'!$A$2:$B$427,2,FALSE),"DESAGREGADA")</f>
        <v>Productos químicos básicos</v>
      </c>
      <c r="O395" s="120" t="str">
        <f t="shared" si="20"/>
        <v>251</v>
      </c>
      <c r="P395" s="119" t="str">
        <f>IF(MOD(O395,10)&gt;0,IF(INT(TEXT(D395,"00"))=0,IF(COUNTIF($O$2:O767,O395)&gt;1,"No Utilizar","Utilizar"),"Utilizar"),"No Utilizar")</f>
        <v>No Utilizar</v>
      </c>
      <c r="Q395" s="119">
        <f>COUNTIF('Presupuesto 2015'!$AF$10:AF1096,K395)</f>
        <v>0</v>
      </c>
      <c r="R395" s="119" t="s">
        <v>1329</v>
      </c>
    </row>
    <row r="396" spans="1:18" x14ac:dyDescent="0.2">
      <c r="A396" s="120">
        <v>2</v>
      </c>
      <c r="B396" s="120">
        <v>5</v>
      </c>
      <c r="C396" s="120">
        <v>1</v>
      </c>
      <c r="D396" s="120">
        <v>1</v>
      </c>
      <c r="I396" s="121" t="s">
        <v>362</v>
      </c>
      <c r="K396" s="120" t="str">
        <f t="shared" si="19"/>
        <v>25101</v>
      </c>
      <c r="L396" s="119" t="str">
        <f t="shared" si="18"/>
        <v>Productos químicos básicos</v>
      </c>
      <c r="M396" s="120" t="str">
        <f>IF(MOD(INT(K396),10) = 0, VLOOKUP(K396,'COG CONAC'!$A$2:$B$427,1,FALSE),"DESAGREGADA")</f>
        <v>DESAGREGADA</v>
      </c>
      <c r="N396" s="119" t="str">
        <f>IF(MOD(INT(K396),10) = 0, VLOOKUP(K396,'COG CONAC'!$A$2:$B$427,2,FALSE),"DESAGREGADA")</f>
        <v>DESAGREGADA</v>
      </c>
      <c r="O396" s="120" t="str">
        <f t="shared" si="20"/>
        <v>251</v>
      </c>
      <c r="P396" s="119" t="str">
        <f>IF(MOD(O396,10)&gt;0,IF(INT(TEXT(D396,"00"))=0,IF(COUNTIF($O$2:O768,O396)&gt;1,"No Utilizar","Utilizar"),"Utilizar"),"No Utilizar")</f>
        <v>Utilizar</v>
      </c>
      <c r="Q396" s="119">
        <f>COUNTIF('Presupuesto 2015'!$AF$10:AF1097,K396)</f>
        <v>0</v>
      </c>
      <c r="R396" s="119" t="s">
        <v>1329</v>
      </c>
    </row>
    <row r="397" spans="1:18" x14ac:dyDescent="0.2">
      <c r="A397" s="120">
        <v>2</v>
      </c>
      <c r="B397" s="120">
        <v>5</v>
      </c>
      <c r="C397" s="120">
        <v>1</v>
      </c>
      <c r="D397" s="120">
        <v>2</v>
      </c>
      <c r="I397" s="121" t="s">
        <v>1496</v>
      </c>
      <c r="K397" s="120" t="str">
        <f t="shared" si="19"/>
        <v>25102</v>
      </c>
      <c r="L397" s="119" t="str">
        <f t="shared" si="18"/>
        <v>Cloro para Albercas</v>
      </c>
      <c r="M397" s="120" t="str">
        <f>IF(MOD(INT(K397),10) = 0, VLOOKUP(K397,'COG CONAC'!$A$2:$B$427,1,FALSE),"DESAGREGADA")</f>
        <v>DESAGREGADA</v>
      </c>
      <c r="N397" s="119" t="str">
        <f>IF(MOD(INT(K397),10) = 0, VLOOKUP(K397,'COG CONAC'!$A$2:$B$427,2,FALSE),"DESAGREGADA")</f>
        <v>DESAGREGADA</v>
      </c>
      <c r="O397" s="120" t="str">
        <f t="shared" si="20"/>
        <v>251</v>
      </c>
      <c r="P397" s="119" t="str">
        <f>IF(MOD(O397,10)&gt;0,IF(INT(TEXT(D397,"00"))=0,IF(COUNTIF($O$2:O769,O397)&gt;1,"No Utilizar","Utilizar"),"Utilizar"),"No Utilizar")</f>
        <v>Utilizar</v>
      </c>
      <c r="Q397" s="119">
        <f>COUNTIF('Presupuesto 2015'!$AF$10:AF1098,K397)</f>
        <v>0</v>
      </c>
      <c r="R397" s="119" t="s">
        <v>1329</v>
      </c>
    </row>
    <row r="398" spans="1:18" x14ac:dyDescent="0.2">
      <c r="A398" s="120">
        <v>2</v>
      </c>
      <c r="B398" s="120">
        <v>5</v>
      </c>
      <c r="C398" s="120">
        <v>1</v>
      </c>
      <c r="D398" s="120">
        <v>3</v>
      </c>
      <c r="I398" s="121" t="s">
        <v>1443</v>
      </c>
      <c r="K398" s="120" t="str">
        <f t="shared" si="19"/>
        <v>25103</v>
      </c>
      <c r="L398" s="119" t="str">
        <f t="shared" si="18"/>
        <v>Sulfato de Aluminio</v>
      </c>
      <c r="M398" s="120" t="str">
        <f>IF(MOD(INT(K398),10) = 0, VLOOKUP(K398,'COG CONAC'!$A$2:$B$427,1,FALSE),"DESAGREGADA")</f>
        <v>DESAGREGADA</v>
      </c>
      <c r="N398" s="119" t="str">
        <f>IF(MOD(INT(K398),10) = 0, VLOOKUP(K398,'COG CONAC'!$A$2:$B$427,2,FALSE),"DESAGREGADA")</f>
        <v>DESAGREGADA</v>
      </c>
      <c r="O398" s="120" t="str">
        <f t="shared" si="20"/>
        <v>251</v>
      </c>
      <c r="P398" s="119" t="str">
        <f>IF(MOD(O398,10)&gt;0,IF(INT(TEXT(D398,"00"))=0,IF(COUNTIF($O$2:O770,O398)&gt;1,"No Utilizar","Utilizar"),"Utilizar"),"No Utilizar")</f>
        <v>Utilizar</v>
      </c>
      <c r="Q398" s="119">
        <f>COUNTIF('Presupuesto 2015'!$AF$10:AF1099,K398)</f>
        <v>0</v>
      </c>
      <c r="R398" s="119" t="s">
        <v>1329</v>
      </c>
    </row>
    <row r="399" spans="1:18" x14ac:dyDescent="0.2">
      <c r="A399" s="120">
        <v>2</v>
      </c>
      <c r="B399" s="120">
        <v>5</v>
      </c>
      <c r="C399" s="120">
        <v>2</v>
      </c>
      <c r="H399" s="121" t="s">
        <v>361</v>
      </c>
      <c r="K399" s="120" t="str">
        <f t="shared" si="19"/>
        <v>25200</v>
      </c>
      <c r="L399" s="119" t="str">
        <f t="shared" si="18"/>
        <v>Fertilizantes, pesticidas y otros agroquímicos</v>
      </c>
      <c r="M399" s="120" t="str">
        <f>IF(MOD(INT(K399),10) = 0, VLOOKUP(K399,'COG CONAC'!$A$2:$B$427,1,FALSE),"DESAGREGADA")</f>
        <v>25200</v>
      </c>
      <c r="N399" s="119" t="str">
        <f>IF(MOD(INT(K399),10) = 0, VLOOKUP(K399,'COG CONAC'!$A$2:$B$427,2,FALSE),"DESAGREGADA")</f>
        <v>Fertilizantes, pesticidas y otros agroquímicos</v>
      </c>
      <c r="O399" s="120" t="str">
        <f t="shared" si="20"/>
        <v>252</v>
      </c>
      <c r="P399" s="119" t="str">
        <f>IF(MOD(O399,10)&gt;0,IF(INT(TEXT(D399,"00"))=0,IF(COUNTIF($O$2:O771,O399)&gt;1,"No Utilizar","Utilizar"),"Utilizar"),"No Utilizar")</f>
        <v>No Utilizar</v>
      </c>
      <c r="Q399" s="119">
        <f>COUNTIF('Presupuesto 2015'!$AF$10:AF1100,K399)</f>
        <v>0</v>
      </c>
      <c r="R399" s="119" t="s">
        <v>1329</v>
      </c>
    </row>
    <row r="400" spans="1:18" x14ac:dyDescent="0.2">
      <c r="A400" s="120">
        <v>2</v>
      </c>
      <c r="B400" s="120">
        <v>5</v>
      </c>
      <c r="C400" s="120">
        <v>2</v>
      </c>
      <c r="D400" s="120">
        <v>1</v>
      </c>
      <c r="I400" s="121" t="s">
        <v>361</v>
      </c>
      <c r="K400" s="120" t="str">
        <f t="shared" si="19"/>
        <v>25201</v>
      </c>
      <c r="L400" s="119" t="str">
        <f t="shared" si="18"/>
        <v>Fertilizantes, pesticidas y otros agroquímicos</v>
      </c>
      <c r="M400" s="120" t="str">
        <f>IF(MOD(INT(K400),10) = 0, VLOOKUP(K400,'COG CONAC'!$A$2:$B$427,1,FALSE),"DESAGREGADA")</f>
        <v>DESAGREGADA</v>
      </c>
      <c r="N400" s="119" t="str">
        <f>IF(MOD(INT(K400),10) = 0, VLOOKUP(K400,'COG CONAC'!$A$2:$B$427,2,FALSE),"DESAGREGADA")</f>
        <v>DESAGREGADA</v>
      </c>
      <c r="O400" s="120" t="str">
        <f t="shared" si="20"/>
        <v>252</v>
      </c>
      <c r="P400" s="119" t="str">
        <f>IF(MOD(O400,10)&gt;0,IF(INT(TEXT(D400,"00"))=0,IF(COUNTIF($O$2:O772,O400)&gt;1,"No Utilizar","Utilizar"),"Utilizar"),"No Utilizar")</f>
        <v>Utilizar</v>
      </c>
      <c r="Q400" s="119">
        <f>COUNTIF('Presupuesto 2015'!$AF$10:AF1101,K400)</f>
        <v>1</v>
      </c>
      <c r="R400" s="119" t="s">
        <v>1329</v>
      </c>
    </row>
    <row r="401" spans="1:18" x14ac:dyDescent="0.2">
      <c r="A401" s="120">
        <v>2</v>
      </c>
      <c r="B401" s="120">
        <v>5</v>
      </c>
      <c r="C401" s="120">
        <v>2</v>
      </c>
      <c r="D401" s="120">
        <v>2</v>
      </c>
      <c r="I401" s="121" t="s">
        <v>1497</v>
      </c>
      <c r="K401" s="120" t="str">
        <f t="shared" si="19"/>
        <v>25202</v>
      </c>
      <c r="L401" s="119" t="str">
        <f t="shared" si="18"/>
        <v>Veneno para Plaga</v>
      </c>
      <c r="M401" s="120" t="str">
        <f>IF(MOD(INT(K401),10) = 0, VLOOKUP(K401,'COG CONAC'!$A$2:$B$427,1,FALSE),"DESAGREGADA")</f>
        <v>DESAGREGADA</v>
      </c>
      <c r="N401" s="119" t="str">
        <f>IF(MOD(INT(K401),10) = 0, VLOOKUP(K401,'COG CONAC'!$A$2:$B$427,2,FALSE),"DESAGREGADA")</f>
        <v>DESAGREGADA</v>
      </c>
      <c r="O401" s="120" t="str">
        <f t="shared" si="20"/>
        <v>252</v>
      </c>
      <c r="P401" s="119" t="str">
        <f>IF(MOD(O401,10)&gt;0,IF(INT(TEXT(D401,"00"))=0,IF(COUNTIF($O$2:O773,O401)&gt;1,"No Utilizar","Utilizar"),"Utilizar"),"No Utilizar")</f>
        <v>Utilizar</v>
      </c>
      <c r="Q401" s="119">
        <f>COUNTIF('Presupuesto 2015'!$AF$10:AF1102,K401)</f>
        <v>0</v>
      </c>
      <c r="R401" s="119" t="s">
        <v>1329</v>
      </c>
    </row>
    <row r="402" spans="1:18" x14ac:dyDescent="0.2">
      <c r="A402" s="120">
        <v>2</v>
      </c>
      <c r="B402" s="120">
        <v>5</v>
      </c>
      <c r="C402" s="120">
        <v>2</v>
      </c>
      <c r="D402" s="120">
        <v>3</v>
      </c>
      <c r="I402" s="121" t="s">
        <v>1860</v>
      </c>
      <c r="K402" s="120" t="str">
        <f t="shared" si="19"/>
        <v>25203</v>
      </c>
      <c r="L402" s="119" t="str">
        <f t="shared" si="18"/>
        <v>Fertilizantes, Plaguicidas y Abonos</v>
      </c>
      <c r="M402" s="120" t="str">
        <f>IF(MOD(INT(K402),10) = 0, VLOOKUP(K402,'COG CONAC'!$A$2:$B$427,1,FALSE),"DESAGREGADA")</f>
        <v>DESAGREGADA</v>
      </c>
      <c r="N402" s="119" t="str">
        <f>IF(MOD(INT(K402),10) = 0, VLOOKUP(K402,'COG CONAC'!$A$2:$B$427,2,FALSE),"DESAGREGADA")</f>
        <v>DESAGREGADA</v>
      </c>
      <c r="O402" s="120" t="str">
        <f t="shared" si="20"/>
        <v>252</v>
      </c>
      <c r="P402" s="119" t="str">
        <f>IF(MOD(O402,10)&gt;0,IF(INT(TEXT(D402,"00"))=0,IF(COUNTIF($O$2:O774,O402)&gt;1,"No Utilizar","Utilizar"),"Utilizar"),"No Utilizar")</f>
        <v>Utilizar</v>
      </c>
      <c r="Q402" s="119">
        <f>COUNTIF('Presupuesto 2015'!$AF$10:AF1103,K402)</f>
        <v>1</v>
      </c>
      <c r="R402" s="119" t="s">
        <v>1329</v>
      </c>
    </row>
    <row r="403" spans="1:18" x14ac:dyDescent="0.2">
      <c r="A403" s="120">
        <v>2</v>
      </c>
      <c r="B403" s="120">
        <v>5</v>
      </c>
      <c r="C403" s="120">
        <v>2</v>
      </c>
      <c r="D403" s="120">
        <v>4</v>
      </c>
      <c r="I403" s="121" t="s">
        <v>1861</v>
      </c>
      <c r="K403" s="120" t="str">
        <f t="shared" si="19"/>
        <v>25204</v>
      </c>
      <c r="L403" s="119" t="str">
        <f t="shared" si="18"/>
        <v>Aserrín</v>
      </c>
      <c r="M403" s="120" t="str">
        <f>IF(MOD(INT(K403),10) = 0, VLOOKUP(K403,'COG CONAC'!$A$2:$B$427,1,FALSE),"DESAGREGADA")</f>
        <v>DESAGREGADA</v>
      </c>
      <c r="N403" s="119" t="str">
        <f>IF(MOD(INT(K403),10) = 0, VLOOKUP(K403,'COG CONAC'!$A$2:$B$427,2,FALSE),"DESAGREGADA")</f>
        <v>DESAGREGADA</v>
      </c>
      <c r="O403" s="120" t="str">
        <f t="shared" si="20"/>
        <v>252</v>
      </c>
      <c r="P403" s="119" t="str">
        <f>IF(MOD(O403,10)&gt;0,IF(INT(TEXT(D403,"00"))=0,IF(COUNTIF($O$2:O775,O403)&gt;1,"No Utilizar","Utilizar"),"Utilizar"),"No Utilizar")</f>
        <v>Utilizar</v>
      </c>
      <c r="Q403" s="119">
        <f>COUNTIF('Presupuesto 2015'!$AF$10:AF1104,K403)</f>
        <v>0</v>
      </c>
      <c r="R403" s="119" t="s">
        <v>1329</v>
      </c>
    </row>
    <row r="404" spans="1:18" x14ac:dyDescent="0.2">
      <c r="A404" s="120">
        <v>2</v>
      </c>
      <c r="B404" s="120">
        <v>5</v>
      </c>
      <c r="C404" s="120">
        <v>3</v>
      </c>
      <c r="H404" s="121" t="s">
        <v>360</v>
      </c>
      <c r="K404" s="120" t="str">
        <f t="shared" si="19"/>
        <v>25300</v>
      </c>
      <c r="L404" s="119" t="str">
        <f t="shared" si="18"/>
        <v>Medicinas y productos farmacéuticos</v>
      </c>
      <c r="M404" s="120" t="str">
        <f>IF(MOD(INT(K404),10) = 0, VLOOKUP(K404,'COG CONAC'!$A$2:$B$427,1,FALSE),"DESAGREGADA")</f>
        <v>25300</v>
      </c>
      <c r="N404" s="119" t="str">
        <f>IF(MOD(INT(K404),10) = 0, VLOOKUP(K404,'COG CONAC'!$A$2:$B$427,2,FALSE),"DESAGREGADA")</f>
        <v>Medicinas y productos farmacéuticos</v>
      </c>
      <c r="O404" s="120" t="str">
        <f t="shared" si="20"/>
        <v>253</v>
      </c>
      <c r="P404" s="119" t="str">
        <f>IF(MOD(O404,10)&gt;0,IF(INT(TEXT(D404,"00"))=0,IF(COUNTIF($O$2:O776,O404)&gt;1,"No Utilizar","Utilizar"),"Utilizar"),"No Utilizar")</f>
        <v>No Utilizar</v>
      </c>
      <c r="Q404" s="119">
        <f>COUNTIF('Presupuesto 2015'!$AF$10:AF1105,K404)</f>
        <v>0</v>
      </c>
      <c r="R404" s="119" t="s">
        <v>1329</v>
      </c>
    </row>
    <row r="405" spans="1:18" x14ac:dyDescent="0.2">
      <c r="A405" s="120">
        <v>2</v>
      </c>
      <c r="B405" s="120">
        <v>5</v>
      </c>
      <c r="C405" s="120">
        <v>3</v>
      </c>
      <c r="D405" s="120">
        <v>1</v>
      </c>
      <c r="I405" s="121" t="s">
        <v>360</v>
      </c>
      <c r="K405" s="120" t="str">
        <f t="shared" si="19"/>
        <v>25301</v>
      </c>
      <c r="L405" s="119" t="str">
        <f t="shared" si="18"/>
        <v>Medicinas y productos farmacéuticos</v>
      </c>
      <c r="M405" s="120" t="str">
        <f>IF(MOD(INT(K405),10) = 0, VLOOKUP(K405,'COG CONAC'!$A$2:$B$427,1,FALSE),"DESAGREGADA")</f>
        <v>DESAGREGADA</v>
      </c>
      <c r="N405" s="119" t="str">
        <f>IF(MOD(INT(K405),10) = 0, VLOOKUP(K405,'COG CONAC'!$A$2:$B$427,2,FALSE),"DESAGREGADA")</f>
        <v>DESAGREGADA</v>
      </c>
      <c r="O405" s="120" t="str">
        <f t="shared" si="20"/>
        <v>253</v>
      </c>
      <c r="P405" s="119" t="str">
        <f>IF(MOD(O405,10)&gt;0,IF(INT(TEXT(D405,"00"))=0,IF(COUNTIF($O$2:O777,O405)&gt;1,"No Utilizar","Utilizar"),"Utilizar"),"No Utilizar")</f>
        <v>Utilizar</v>
      </c>
      <c r="Q405" s="119">
        <f>COUNTIF('Presupuesto 2015'!$AF$10:AF1106,K405)</f>
        <v>1</v>
      </c>
      <c r="R405" s="119" t="s">
        <v>1329</v>
      </c>
    </row>
    <row r="406" spans="1:18" x14ac:dyDescent="0.2">
      <c r="A406" s="120">
        <v>2</v>
      </c>
      <c r="B406" s="120">
        <v>5</v>
      </c>
      <c r="C406" s="120">
        <v>3</v>
      </c>
      <c r="D406" s="120">
        <v>2</v>
      </c>
      <c r="I406" s="121" t="s">
        <v>1862</v>
      </c>
      <c r="K406" s="120" t="str">
        <f t="shared" si="19"/>
        <v>25302</v>
      </c>
      <c r="L406" s="119" t="str">
        <f t="shared" si="18"/>
        <v>Medicamento Oncológico</v>
      </c>
      <c r="M406" s="120" t="str">
        <f>IF(MOD(INT(K406),10) = 0, VLOOKUP(K406,'COG CONAC'!$A$2:$B$427,1,FALSE),"DESAGREGADA")</f>
        <v>DESAGREGADA</v>
      </c>
      <c r="N406" s="119" t="str">
        <f>IF(MOD(INT(K406),10) = 0, VLOOKUP(K406,'COG CONAC'!$A$2:$B$427,2,FALSE),"DESAGREGADA")</f>
        <v>DESAGREGADA</v>
      </c>
      <c r="O406" s="120" t="str">
        <f t="shared" si="20"/>
        <v>253</v>
      </c>
      <c r="P406" s="119" t="str">
        <f>IF(MOD(O406,10)&gt;0,IF(INT(TEXT(D406,"00"))=0,IF(COUNTIF($O$2:O778,O406)&gt;1,"No Utilizar","Utilizar"),"Utilizar"),"No Utilizar")</f>
        <v>Utilizar</v>
      </c>
      <c r="Q406" s="119">
        <f>COUNTIF('Presupuesto 2015'!$AF$10:AF1107,K406)</f>
        <v>0</v>
      </c>
      <c r="R406" s="119" t="s">
        <v>1329</v>
      </c>
    </row>
    <row r="407" spans="1:18" x14ac:dyDescent="0.2">
      <c r="A407" s="120">
        <v>2</v>
      </c>
      <c r="B407" s="120">
        <v>5</v>
      </c>
      <c r="C407" s="120">
        <v>3</v>
      </c>
      <c r="D407" s="120">
        <v>3</v>
      </c>
      <c r="I407" s="121" t="s">
        <v>1863</v>
      </c>
      <c r="K407" s="120" t="str">
        <f t="shared" si="19"/>
        <v>25303</v>
      </c>
      <c r="L407" s="119" t="str">
        <f t="shared" si="18"/>
        <v>Analgésico</v>
      </c>
      <c r="M407" s="120" t="str">
        <f>IF(MOD(INT(K407),10) = 0, VLOOKUP(K407,'COG CONAC'!$A$2:$B$427,1,FALSE),"DESAGREGADA")</f>
        <v>DESAGREGADA</v>
      </c>
      <c r="N407" s="119" t="str">
        <f>IF(MOD(INT(K407),10) = 0, VLOOKUP(K407,'COG CONAC'!$A$2:$B$427,2,FALSE),"DESAGREGADA")</f>
        <v>DESAGREGADA</v>
      </c>
      <c r="O407" s="120" t="str">
        <f t="shared" si="20"/>
        <v>253</v>
      </c>
      <c r="P407" s="119" t="str">
        <f>IF(MOD(O407,10)&gt;0,IF(INT(TEXT(D407,"00"))=0,IF(COUNTIF($O$2:O779,O407)&gt;1,"No Utilizar","Utilizar"),"Utilizar"),"No Utilizar")</f>
        <v>Utilizar</v>
      </c>
      <c r="Q407" s="119">
        <f>COUNTIF('Presupuesto 2015'!$AF$10:AF1108,K407)</f>
        <v>0</v>
      </c>
      <c r="R407" s="119" t="s">
        <v>1329</v>
      </c>
    </row>
    <row r="408" spans="1:18" x14ac:dyDescent="0.2">
      <c r="A408" s="120">
        <v>2</v>
      </c>
      <c r="B408" s="120">
        <v>5</v>
      </c>
      <c r="C408" s="120">
        <v>3</v>
      </c>
      <c r="D408" s="120">
        <v>4</v>
      </c>
      <c r="E408" s="129"/>
      <c r="I408" s="121" t="s">
        <v>1864</v>
      </c>
      <c r="K408" s="120" t="str">
        <f t="shared" si="19"/>
        <v>25304</v>
      </c>
      <c r="L408" s="119" t="str">
        <f t="shared" si="18"/>
        <v>Anestésicos</v>
      </c>
      <c r="M408" s="120" t="str">
        <f>IF(MOD(INT(K408),10) = 0, VLOOKUP(K408,'COG CONAC'!$A$2:$B$427,1,FALSE),"DESAGREGADA")</f>
        <v>DESAGREGADA</v>
      </c>
      <c r="N408" s="119" t="str">
        <f>IF(MOD(INT(K408),10) = 0, VLOOKUP(K408,'COG CONAC'!$A$2:$B$427,2,FALSE),"DESAGREGADA")</f>
        <v>DESAGREGADA</v>
      </c>
      <c r="O408" s="120" t="str">
        <f t="shared" si="20"/>
        <v>253</v>
      </c>
      <c r="P408" s="119" t="str">
        <f>IF(MOD(O408,10)&gt;0,IF(INT(TEXT(D408,"00"))=0,IF(COUNTIF($O$2:O780,O408)&gt;1,"No Utilizar","Utilizar"),"Utilizar"),"No Utilizar")</f>
        <v>Utilizar</v>
      </c>
      <c r="Q408" s="119">
        <f>COUNTIF('Presupuesto 2015'!$AF$10:AF1109,K408)</f>
        <v>0</v>
      </c>
      <c r="R408" s="119" t="s">
        <v>1329</v>
      </c>
    </row>
    <row r="409" spans="1:18" x14ac:dyDescent="0.2">
      <c r="A409" s="120">
        <v>2</v>
      </c>
      <c r="B409" s="120">
        <v>5</v>
      </c>
      <c r="C409" s="120">
        <v>3</v>
      </c>
      <c r="D409" s="120">
        <v>5</v>
      </c>
      <c r="I409" s="121" t="s">
        <v>1865</v>
      </c>
      <c r="K409" s="120" t="str">
        <f t="shared" si="19"/>
        <v>25305</v>
      </c>
      <c r="L409" s="119" t="str">
        <f t="shared" si="18"/>
        <v>Antibióticos</v>
      </c>
      <c r="M409" s="120" t="str">
        <f>IF(MOD(INT(K409),10) = 0, VLOOKUP(K409,'COG CONAC'!$A$2:$B$427,1,FALSE),"DESAGREGADA")</f>
        <v>DESAGREGADA</v>
      </c>
      <c r="N409" s="119" t="str">
        <f>IF(MOD(INT(K409),10) = 0, VLOOKUP(K409,'COG CONAC'!$A$2:$B$427,2,FALSE),"DESAGREGADA")</f>
        <v>DESAGREGADA</v>
      </c>
      <c r="O409" s="120" t="str">
        <f t="shared" si="20"/>
        <v>253</v>
      </c>
      <c r="P409" s="119" t="str">
        <f>IF(MOD(O409,10)&gt;0,IF(INT(TEXT(D409,"00"))=0,IF(COUNTIF($O$2:O781,O409)&gt;1,"No Utilizar","Utilizar"),"Utilizar"),"No Utilizar")</f>
        <v>Utilizar</v>
      </c>
      <c r="Q409" s="119">
        <f>COUNTIF('Presupuesto 2015'!$AF$10:AF1110,K409)</f>
        <v>0</v>
      </c>
      <c r="R409" s="119" t="s">
        <v>1329</v>
      </c>
    </row>
    <row r="410" spans="1:18" x14ac:dyDescent="0.2">
      <c r="A410" s="120">
        <v>2</v>
      </c>
      <c r="B410" s="120">
        <v>5</v>
      </c>
      <c r="C410" s="120">
        <v>3</v>
      </c>
      <c r="D410" s="120">
        <v>6</v>
      </c>
      <c r="I410" s="121" t="s">
        <v>1498</v>
      </c>
      <c r="K410" s="120" t="str">
        <f t="shared" si="19"/>
        <v>25306</v>
      </c>
      <c r="L410" s="119" t="str">
        <f t="shared" si="18"/>
        <v>Controlados</v>
      </c>
      <c r="M410" s="120" t="str">
        <f>IF(MOD(INT(K410),10) = 0, VLOOKUP(K410,'COG CONAC'!$A$2:$B$427,1,FALSE),"DESAGREGADA")</f>
        <v>DESAGREGADA</v>
      </c>
      <c r="N410" s="119" t="str">
        <f>IF(MOD(INT(K410),10) = 0, VLOOKUP(K410,'COG CONAC'!$A$2:$B$427,2,FALSE),"DESAGREGADA")</f>
        <v>DESAGREGADA</v>
      </c>
      <c r="O410" s="120" t="str">
        <f t="shared" si="20"/>
        <v>253</v>
      </c>
      <c r="P410" s="119" t="str">
        <f>IF(MOD(O410,10)&gt;0,IF(INT(TEXT(D410,"00"))=0,IF(COUNTIF($O$2:O782,O410)&gt;1,"No Utilizar","Utilizar"),"Utilizar"),"No Utilizar")</f>
        <v>Utilizar</v>
      </c>
      <c r="Q410" s="119">
        <f>COUNTIF('Presupuesto 2015'!$AF$10:AF1111,K410)</f>
        <v>0</v>
      </c>
      <c r="R410" s="119" t="s">
        <v>1329</v>
      </c>
    </row>
    <row r="411" spans="1:18" x14ac:dyDescent="0.2">
      <c r="A411" s="120">
        <v>2</v>
      </c>
      <c r="B411" s="120">
        <v>5</v>
      </c>
      <c r="C411" s="120">
        <v>3</v>
      </c>
      <c r="D411" s="120">
        <v>7</v>
      </c>
      <c r="I411" s="121" t="s">
        <v>1866</v>
      </c>
      <c r="K411" s="120" t="str">
        <f t="shared" si="19"/>
        <v>25307</v>
      </c>
      <c r="L411" s="119" t="str">
        <f t="shared" si="18"/>
        <v>Sustancias Químicas</v>
      </c>
      <c r="M411" s="120" t="str">
        <f>IF(MOD(INT(K411),10) = 0, VLOOKUP(K411,'COG CONAC'!$A$2:$B$427,1,FALSE),"DESAGREGADA")</f>
        <v>DESAGREGADA</v>
      </c>
      <c r="N411" s="119" t="str">
        <f>IF(MOD(INT(K411),10) = 0, VLOOKUP(K411,'COG CONAC'!$A$2:$B$427,2,FALSE),"DESAGREGADA")</f>
        <v>DESAGREGADA</v>
      </c>
      <c r="O411" s="120" t="str">
        <f t="shared" si="20"/>
        <v>253</v>
      </c>
      <c r="P411" s="119" t="str">
        <f>IF(MOD(O411,10)&gt;0,IF(INT(TEXT(D411,"00"))=0,IF(COUNTIF($O$2:O783,O411)&gt;1,"No Utilizar","Utilizar"),"Utilizar"),"No Utilizar")</f>
        <v>Utilizar</v>
      </c>
      <c r="Q411" s="119">
        <f>COUNTIF('Presupuesto 2015'!$AF$10:AF1112,K411)</f>
        <v>0</v>
      </c>
      <c r="R411" s="119" t="s">
        <v>1329</v>
      </c>
    </row>
    <row r="412" spans="1:18" x14ac:dyDescent="0.2">
      <c r="A412" s="120">
        <v>2</v>
      </c>
      <c r="B412" s="120">
        <v>5</v>
      </c>
      <c r="C412" s="120">
        <v>3</v>
      </c>
      <c r="D412" s="120">
        <v>8</v>
      </c>
      <c r="E412" s="129"/>
      <c r="I412" s="121" t="s">
        <v>1867</v>
      </c>
      <c r="K412" s="120" t="str">
        <f t="shared" si="19"/>
        <v>25308</v>
      </c>
      <c r="L412" s="119" t="str">
        <f t="shared" si="18"/>
        <v>Radio Fármacos</v>
      </c>
      <c r="M412" s="120" t="str">
        <f>IF(MOD(INT(K412),10) = 0, VLOOKUP(K412,'COG CONAC'!$A$2:$B$427,1,FALSE),"DESAGREGADA")</f>
        <v>DESAGREGADA</v>
      </c>
      <c r="N412" s="119" t="str">
        <f>IF(MOD(INT(K412),10) = 0, VLOOKUP(K412,'COG CONAC'!$A$2:$B$427,2,FALSE),"DESAGREGADA")</f>
        <v>DESAGREGADA</v>
      </c>
      <c r="O412" s="120" t="str">
        <f t="shared" si="20"/>
        <v>253</v>
      </c>
      <c r="P412" s="119" t="str">
        <f>IF(MOD(O412,10)&gt;0,IF(INT(TEXT(D412,"00"))=0,IF(COUNTIF($O$2:O784,O412)&gt;1,"No Utilizar","Utilizar"),"Utilizar"),"No Utilizar")</f>
        <v>Utilizar</v>
      </c>
      <c r="Q412" s="119">
        <f>COUNTIF('Presupuesto 2015'!$AF$10:AF1113,K412)</f>
        <v>0</v>
      </c>
      <c r="R412" s="119" t="s">
        <v>1329</v>
      </c>
    </row>
    <row r="413" spans="1:18" x14ac:dyDescent="0.2">
      <c r="A413" s="120">
        <v>2</v>
      </c>
      <c r="B413" s="120">
        <v>5</v>
      </c>
      <c r="C413" s="120">
        <v>3</v>
      </c>
      <c r="D413" s="120">
        <v>9</v>
      </c>
      <c r="I413" s="121" t="s">
        <v>1499</v>
      </c>
      <c r="K413" s="120" t="str">
        <f t="shared" si="19"/>
        <v>25309</v>
      </c>
      <c r="L413" s="119" t="str">
        <f t="shared" si="18"/>
        <v>Reactivos Banco de Sangre</v>
      </c>
      <c r="M413" s="120" t="str">
        <f>IF(MOD(INT(K413),10) = 0, VLOOKUP(K413,'COG CONAC'!$A$2:$B$427,1,FALSE),"DESAGREGADA")</f>
        <v>DESAGREGADA</v>
      </c>
      <c r="N413" s="119" t="str">
        <f>IF(MOD(INT(K413),10) = 0, VLOOKUP(K413,'COG CONAC'!$A$2:$B$427,2,FALSE),"DESAGREGADA")</f>
        <v>DESAGREGADA</v>
      </c>
      <c r="O413" s="120" t="str">
        <f t="shared" si="20"/>
        <v>253</v>
      </c>
      <c r="P413" s="119" t="str">
        <f>IF(MOD(O413,10)&gt;0,IF(INT(TEXT(D413,"00"))=0,IF(COUNTIF($O$2:O785,O413)&gt;1,"No Utilizar","Utilizar"),"Utilizar"),"No Utilizar")</f>
        <v>Utilizar</v>
      </c>
      <c r="Q413" s="119">
        <f>COUNTIF('Presupuesto 2015'!$AF$10:AF1114,K413)</f>
        <v>0</v>
      </c>
      <c r="R413" s="119" t="s">
        <v>1329</v>
      </c>
    </row>
    <row r="414" spans="1:18" x14ac:dyDescent="0.2">
      <c r="A414" s="120">
        <v>2</v>
      </c>
      <c r="B414" s="120">
        <v>5</v>
      </c>
      <c r="C414" s="120">
        <v>3</v>
      </c>
      <c r="D414" s="120">
        <v>10</v>
      </c>
      <c r="I414" s="121" t="s">
        <v>1500</v>
      </c>
      <c r="K414" s="120" t="str">
        <f t="shared" si="19"/>
        <v>25310</v>
      </c>
      <c r="L414" s="119" t="str">
        <f t="shared" si="18"/>
        <v>Banco de Sangre</v>
      </c>
      <c r="M414" s="120" t="str">
        <f>IF(MOD(INT(K414),30) = 0, VLOOKUP(K414,'COG CONAC'!$A$2:$B$427,1,FALSE),"DESAGREGADA")</f>
        <v>DESAGREGADA</v>
      </c>
      <c r="N414" s="119" t="str">
        <f>IF(MOD(INT(K414),30) = 0, VLOOKUP(K414,'COG CONAC'!$A$2:$B$427,2,FALSE),"DESAGREGADA")</f>
        <v>DESAGREGADA</v>
      </c>
      <c r="O414" s="120" t="str">
        <f t="shared" si="20"/>
        <v>253</v>
      </c>
      <c r="P414" s="119" t="str">
        <f>IF(MOD(O414,10)&gt;0,IF(INT(TEXT(D414,"00"))=0,IF(COUNTIF($O$2:O786,O414)&gt;1,"No Utilizar","Utilizar"),"Utilizar"),"No Utilizar")</f>
        <v>Utilizar</v>
      </c>
      <c r="Q414" s="119">
        <f>COUNTIF('Presupuesto 2015'!$AF$10:AF1115,K414)</f>
        <v>0</v>
      </c>
      <c r="R414" s="119" t="s">
        <v>1329</v>
      </c>
    </row>
    <row r="415" spans="1:18" x14ac:dyDescent="0.2">
      <c r="A415" s="120">
        <v>2</v>
      </c>
      <c r="B415" s="120">
        <v>5</v>
      </c>
      <c r="C415" s="120">
        <v>3</v>
      </c>
      <c r="D415" s="120">
        <v>11</v>
      </c>
      <c r="I415" s="121" t="s">
        <v>1868</v>
      </c>
      <c r="K415" s="120" t="str">
        <f t="shared" si="19"/>
        <v>25311</v>
      </c>
      <c r="L415" s="119" t="str">
        <f t="shared" si="18"/>
        <v>Biología Molecular</v>
      </c>
      <c r="M415" s="120" t="str">
        <f>IF(MOD(INT(K415),10) = 0, VLOOKUP(K415,'COG CONAC'!$A$2:$B$427,1,FALSE),"DESAGREGADA")</f>
        <v>DESAGREGADA</v>
      </c>
      <c r="N415" s="119" t="str">
        <f>IF(MOD(INT(K415),10) = 0, VLOOKUP(K415,'COG CONAC'!$A$2:$B$427,2,FALSE),"DESAGREGADA")</f>
        <v>DESAGREGADA</v>
      </c>
      <c r="O415" s="120" t="str">
        <f t="shared" si="20"/>
        <v>253</v>
      </c>
      <c r="P415" s="119" t="str">
        <f>IF(MOD(O415,10)&gt;0,IF(INT(TEXT(D415,"00"))=0,IF(COUNTIF($O$2:O787,O415)&gt;1,"No Utilizar","Utilizar"),"Utilizar"),"No Utilizar")</f>
        <v>Utilizar</v>
      </c>
      <c r="Q415" s="119">
        <f>COUNTIF('Presupuesto 2015'!$AF$10:AF1116,K415)</f>
        <v>0</v>
      </c>
      <c r="R415" s="119" t="s">
        <v>1329</v>
      </c>
    </row>
    <row r="416" spans="1:18" x14ac:dyDescent="0.2">
      <c r="A416" s="120">
        <v>2</v>
      </c>
      <c r="B416" s="120">
        <v>5</v>
      </c>
      <c r="C416" s="120">
        <v>3</v>
      </c>
      <c r="D416" s="120">
        <v>12</v>
      </c>
      <c r="I416" s="121" t="s">
        <v>1501</v>
      </c>
      <c r="K416" s="120" t="str">
        <f t="shared" si="19"/>
        <v>25312</v>
      </c>
      <c r="L416" s="119" t="str">
        <f t="shared" si="18"/>
        <v>Otras Medicinas y Productos Farmacéuticos</v>
      </c>
      <c r="M416" s="120" t="str">
        <f>IF(MOD(INT(K416),10) = 0, VLOOKUP(K416,'COG CONAC'!$A$2:$B$427,1,FALSE),"DESAGREGADA")</f>
        <v>DESAGREGADA</v>
      </c>
      <c r="N416" s="119" t="str">
        <f>IF(MOD(INT(K416),10) = 0, VLOOKUP(K416,'COG CONAC'!$A$2:$B$427,2,FALSE),"DESAGREGADA")</f>
        <v>DESAGREGADA</v>
      </c>
      <c r="O416" s="120" t="str">
        <f t="shared" si="20"/>
        <v>253</v>
      </c>
      <c r="P416" s="119" t="str">
        <f>IF(MOD(O416,10)&gt;0,IF(INT(TEXT(D416,"00"))=0,IF(COUNTIF($O$2:O788,O416)&gt;1,"No Utilizar","Utilizar"),"Utilizar"),"No Utilizar")</f>
        <v>Utilizar</v>
      </c>
      <c r="Q416" s="119">
        <f>COUNTIF('Presupuesto 2015'!$AF$10:AF1117,K416)</f>
        <v>0</v>
      </c>
      <c r="R416" s="119" t="s">
        <v>1329</v>
      </c>
    </row>
    <row r="417" spans="1:18" x14ac:dyDescent="0.2">
      <c r="A417" s="120">
        <v>2</v>
      </c>
      <c r="B417" s="120">
        <v>5</v>
      </c>
      <c r="C417" s="120">
        <v>4</v>
      </c>
      <c r="H417" s="121" t="s">
        <v>359</v>
      </c>
      <c r="K417" s="120" t="str">
        <f t="shared" si="19"/>
        <v>25400</v>
      </c>
      <c r="L417" s="119" t="str">
        <f t="shared" si="18"/>
        <v>Materiales, accesorios y suministros médicos</v>
      </c>
      <c r="M417" s="120" t="str">
        <f>IF(MOD(INT(K417),10) = 0, VLOOKUP(K417,'COG CONAC'!$A$2:$B$427,1,FALSE),"DESAGREGADA")</f>
        <v>25400</v>
      </c>
      <c r="N417" s="119" t="str">
        <f>IF(MOD(INT(K417),10) = 0, VLOOKUP(K417,'COG CONAC'!$A$2:$B$427,2,FALSE),"DESAGREGADA")</f>
        <v>Materiales, accesorios y suministros médicos</v>
      </c>
      <c r="O417" s="120" t="str">
        <f t="shared" si="20"/>
        <v>254</v>
      </c>
      <c r="P417" s="119" t="str">
        <f>IF(MOD(O417,10)&gt;0,IF(INT(TEXT(D417,"00"))=0,IF(COUNTIF($O$2:O789,O417)&gt;1,"No Utilizar","Utilizar"),"Utilizar"),"No Utilizar")</f>
        <v>No Utilizar</v>
      </c>
      <c r="Q417" s="119">
        <f>COUNTIF('Presupuesto 2015'!$AF$10:AF1118,K417)</f>
        <v>0</v>
      </c>
      <c r="R417" s="119" t="s">
        <v>1329</v>
      </c>
    </row>
    <row r="418" spans="1:18" x14ac:dyDescent="0.2">
      <c r="A418" s="120">
        <v>2</v>
      </c>
      <c r="B418" s="120">
        <v>5</v>
      </c>
      <c r="C418" s="120">
        <v>4</v>
      </c>
      <c r="D418" s="120">
        <v>1</v>
      </c>
      <c r="I418" s="121" t="s">
        <v>1869</v>
      </c>
      <c r="K418" s="120" t="str">
        <f t="shared" si="19"/>
        <v>25401</v>
      </c>
      <c r="L418" s="119" t="str">
        <f t="shared" si="18"/>
        <v>Materiales, Accesorios y Suministros Médicos derivado de la prestación de servicios hospitalarios</v>
      </c>
      <c r="M418" s="120" t="str">
        <f>IF(MOD(INT(K418),10) = 0, VLOOKUP(K418,'COG CONAC'!$A$2:$B$427,1,FALSE),"DESAGREGADA")</f>
        <v>DESAGREGADA</v>
      </c>
      <c r="N418" s="119" t="str">
        <f>IF(MOD(INT(K418),10) = 0, VLOOKUP(K418,'COG CONAC'!$A$2:$B$427,2,FALSE),"DESAGREGADA")</f>
        <v>DESAGREGADA</v>
      </c>
      <c r="O418" s="120" t="str">
        <f t="shared" si="20"/>
        <v>254</v>
      </c>
      <c r="P418" s="119" t="str">
        <f>IF(MOD(O418,10)&gt;0,IF(INT(TEXT(D418,"00"))=0,IF(COUNTIF($O$2:O790,O418)&gt;1,"No Utilizar","Utilizar"),"Utilizar"),"No Utilizar")</f>
        <v>Utilizar</v>
      </c>
      <c r="Q418" s="119">
        <f>COUNTIF('Presupuesto 2015'!$AF$10:AF1119,K418)</f>
        <v>0</v>
      </c>
      <c r="R418" s="119" t="s">
        <v>1329</v>
      </c>
    </row>
    <row r="419" spans="1:18" x14ac:dyDescent="0.2">
      <c r="A419" s="120">
        <v>2</v>
      </c>
      <c r="B419" s="120">
        <v>5</v>
      </c>
      <c r="C419" s="120">
        <v>4</v>
      </c>
      <c r="D419" s="120">
        <v>2</v>
      </c>
      <c r="E419" s="129"/>
      <c r="I419" s="121" t="s">
        <v>1870</v>
      </c>
      <c r="K419" s="120" t="str">
        <f t="shared" si="19"/>
        <v>25402</v>
      </c>
      <c r="L419" s="119" t="str">
        <f t="shared" si="18"/>
        <v>Algodón Absorbente</v>
      </c>
      <c r="M419" s="120" t="str">
        <f>IF(MOD(INT(K419),10) = 0, VLOOKUP(K419,'COG CONAC'!$A$2:$B$427,1,FALSE),"DESAGREGADA")</f>
        <v>DESAGREGADA</v>
      </c>
      <c r="N419" s="119" t="str">
        <f>IF(MOD(INT(K419),10) = 0, VLOOKUP(K419,'COG CONAC'!$A$2:$B$427,2,FALSE),"DESAGREGADA")</f>
        <v>DESAGREGADA</v>
      </c>
      <c r="O419" s="120" t="str">
        <f t="shared" si="20"/>
        <v>254</v>
      </c>
      <c r="P419" s="119" t="str">
        <f>IF(MOD(O419,10)&gt;0,IF(INT(TEXT(D419,"00"))=0,IF(COUNTIF($O$2:O791,O419)&gt;1,"No Utilizar","Utilizar"),"Utilizar"),"No Utilizar")</f>
        <v>Utilizar</v>
      </c>
      <c r="Q419" s="119">
        <f>COUNTIF('Presupuesto 2015'!$AF$10:AF1120,K419)</f>
        <v>0</v>
      </c>
      <c r="R419" s="119" t="s">
        <v>1329</v>
      </c>
    </row>
    <row r="420" spans="1:18" x14ac:dyDescent="0.2">
      <c r="A420" s="120">
        <v>2</v>
      </c>
      <c r="B420" s="120">
        <v>5</v>
      </c>
      <c r="C420" s="120">
        <v>4</v>
      </c>
      <c r="D420" s="120">
        <v>3</v>
      </c>
      <c r="I420" s="121" t="s">
        <v>1502</v>
      </c>
      <c r="K420" s="120" t="str">
        <f t="shared" si="19"/>
        <v>25403</v>
      </c>
      <c r="L420" s="119" t="str">
        <f t="shared" si="18"/>
        <v>Banda Adhesiva</v>
      </c>
      <c r="M420" s="120" t="str">
        <f>IF(MOD(INT(K420),10) = 0, VLOOKUP(K420,'COG CONAC'!$A$2:$B$427,1,FALSE),"DESAGREGADA")</f>
        <v>DESAGREGADA</v>
      </c>
      <c r="N420" s="119" t="str">
        <f>IF(MOD(INT(K420),10) = 0, VLOOKUP(K420,'COG CONAC'!$A$2:$B$427,2,FALSE),"DESAGREGADA")</f>
        <v>DESAGREGADA</v>
      </c>
      <c r="O420" s="120" t="str">
        <f t="shared" si="20"/>
        <v>254</v>
      </c>
      <c r="P420" s="119" t="str">
        <f>IF(MOD(O420,10)&gt;0,IF(INT(TEXT(D420,"00"))=0,IF(COUNTIF($O$2:O792,O420)&gt;1,"No Utilizar","Utilizar"),"Utilizar"),"No Utilizar")</f>
        <v>Utilizar</v>
      </c>
      <c r="Q420" s="119">
        <f>COUNTIF('Presupuesto 2015'!$AF$10:AF1121,K420)</f>
        <v>0</v>
      </c>
      <c r="R420" s="119" t="s">
        <v>1329</v>
      </c>
    </row>
    <row r="421" spans="1:18" x14ac:dyDescent="0.2">
      <c r="A421" s="120">
        <v>2</v>
      </c>
      <c r="B421" s="120">
        <v>5</v>
      </c>
      <c r="C421" s="120">
        <v>4</v>
      </c>
      <c r="D421" s="120">
        <v>4</v>
      </c>
      <c r="E421" s="129"/>
      <c r="I421" s="121" t="s">
        <v>1871</v>
      </c>
      <c r="K421" s="120" t="str">
        <f t="shared" si="19"/>
        <v>25404</v>
      </c>
      <c r="L421" s="119" t="str">
        <f t="shared" si="18"/>
        <v>Cinta Micro porosa</v>
      </c>
      <c r="M421" s="120" t="str">
        <f>IF(MOD(INT(K421),10) = 0, VLOOKUP(K421,'COG CONAC'!$A$2:$B$427,1,FALSE),"DESAGREGADA")</f>
        <v>DESAGREGADA</v>
      </c>
      <c r="N421" s="119" t="str">
        <f>IF(MOD(INT(K421),10) = 0, VLOOKUP(K421,'COG CONAC'!$A$2:$B$427,2,FALSE),"DESAGREGADA")</f>
        <v>DESAGREGADA</v>
      </c>
      <c r="O421" s="120" t="str">
        <f t="shared" si="20"/>
        <v>254</v>
      </c>
      <c r="P421" s="119" t="str">
        <f>IF(MOD(O421,10)&gt;0,IF(INT(TEXT(D421,"00"))=0,IF(COUNTIF($O$2:O793,O421)&gt;1,"No Utilizar","Utilizar"),"Utilizar"),"No Utilizar")</f>
        <v>Utilizar</v>
      </c>
      <c r="Q421" s="119">
        <f>COUNTIF('Presupuesto 2015'!$AF$10:AF1122,K421)</f>
        <v>0</v>
      </c>
      <c r="R421" s="119" t="s">
        <v>1329</v>
      </c>
    </row>
    <row r="422" spans="1:18" x14ac:dyDescent="0.2">
      <c r="A422" s="120">
        <v>2</v>
      </c>
      <c r="B422" s="120">
        <v>5</v>
      </c>
      <c r="C422" s="120">
        <v>4</v>
      </c>
      <c r="D422" s="120">
        <v>5</v>
      </c>
      <c r="I422" s="121" t="s">
        <v>1503</v>
      </c>
      <c r="K422" s="120" t="str">
        <f t="shared" si="19"/>
        <v>25405</v>
      </c>
      <c r="L422" s="119" t="str">
        <f t="shared" si="18"/>
        <v>Cubre Bocas</v>
      </c>
      <c r="M422" s="120" t="str">
        <f>IF(MOD(INT(K422),10) = 0, VLOOKUP(K422,'COG CONAC'!$A$2:$B$427,1,FALSE),"DESAGREGADA")</f>
        <v>DESAGREGADA</v>
      </c>
      <c r="N422" s="119" t="str">
        <f>IF(MOD(INT(K422),10) = 0, VLOOKUP(K422,'COG CONAC'!$A$2:$B$427,2,FALSE),"DESAGREGADA")</f>
        <v>DESAGREGADA</v>
      </c>
      <c r="O422" s="120" t="str">
        <f t="shared" si="20"/>
        <v>254</v>
      </c>
      <c r="P422" s="119" t="str">
        <f>IF(MOD(O422,10)&gt;0,IF(INT(TEXT(D422,"00"))=0,IF(COUNTIF($O$2:O794,O422)&gt;1,"No Utilizar","Utilizar"),"Utilizar"),"No Utilizar")</f>
        <v>Utilizar</v>
      </c>
      <c r="Q422" s="119">
        <f>COUNTIF('Presupuesto 2015'!$AF$10:AF1123,K422)</f>
        <v>0</v>
      </c>
      <c r="R422" s="119" t="s">
        <v>1329</v>
      </c>
    </row>
    <row r="423" spans="1:18" x14ac:dyDescent="0.2">
      <c r="A423" s="120">
        <v>2</v>
      </c>
      <c r="B423" s="120">
        <v>5</v>
      </c>
      <c r="C423" s="120">
        <v>4</v>
      </c>
      <c r="D423" s="120">
        <v>6</v>
      </c>
      <c r="I423" s="121" t="s">
        <v>1504</v>
      </c>
      <c r="K423" s="120" t="str">
        <f t="shared" si="19"/>
        <v>25406</v>
      </c>
      <c r="L423" s="119" t="str">
        <f t="shared" si="18"/>
        <v>Curitas</v>
      </c>
      <c r="M423" s="120" t="str">
        <f>IF(MOD(INT(K423),10) = 0, VLOOKUP(K423,'COG CONAC'!$A$2:$B$427,1,FALSE),"DESAGREGADA")</f>
        <v>DESAGREGADA</v>
      </c>
      <c r="N423" s="119" t="str">
        <f>IF(MOD(INT(K423),10) = 0, VLOOKUP(K423,'COG CONAC'!$A$2:$B$427,2,FALSE),"DESAGREGADA")</f>
        <v>DESAGREGADA</v>
      </c>
      <c r="O423" s="120" t="str">
        <f t="shared" si="20"/>
        <v>254</v>
      </c>
      <c r="P423" s="119" t="str">
        <f>IF(MOD(O423,10)&gt;0,IF(INT(TEXT(D423,"00"))=0,IF(COUNTIF($O$2:O795,O423)&gt;1,"No Utilizar","Utilizar"),"Utilizar"),"No Utilizar")</f>
        <v>Utilizar</v>
      </c>
      <c r="Q423" s="119">
        <f>COUNTIF('Presupuesto 2015'!$AF$10:AF1124,K423)</f>
        <v>0</v>
      </c>
      <c r="R423" s="119" t="s">
        <v>1329</v>
      </c>
    </row>
    <row r="424" spans="1:18" x14ac:dyDescent="0.2">
      <c r="A424" s="120">
        <v>2</v>
      </c>
      <c r="B424" s="120">
        <v>5</v>
      </c>
      <c r="C424" s="120">
        <v>4</v>
      </c>
      <c r="D424" s="120">
        <v>7</v>
      </c>
      <c r="I424" s="121" t="s">
        <v>1872</v>
      </c>
      <c r="K424" s="120" t="str">
        <f t="shared" si="19"/>
        <v>25407</v>
      </c>
      <c r="L424" s="119" t="str">
        <f t="shared" si="18"/>
        <v>Espeja Gasa</v>
      </c>
      <c r="M424" s="120" t="str">
        <f>IF(MOD(INT(K424),10) = 0, VLOOKUP(K424,'COG CONAC'!$A$2:$B$427,1,FALSE),"DESAGREGADA")</f>
        <v>DESAGREGADA</v>
      </c>
      <c r="N424" s="119" t="str">
        <f>IF(MOD(INT(K424),10) = 0, VLOOKUP(K424,'COG CONAC'!$A$2:$B$427,2,FALSE),"DESAGREGADA")</f>
        <v>DESAGREGADA</v>
      </c>
      <c r="O424" s="120" t="str">
        <f t="shared" si="20"/>
        <v>254</v>
      </c>
      <c r="P424" s="119" t="str">
        <f>IF(MOD(O424,10)&gt;0,IF(INT(TEXT(D424,"00"))=0,IF(COUNTIF($O$2:O796,O424)&gt;1,"No Utilizar","Utilizar"),"Utilizar"),"No Utilizar")</f>
        <v>Utilizar</v>
      </c>
      <c r="Q424" s="119">
        <f>COUNTIF('Presupuesto 2015'!$AF$10:AF1125,K424)</f>
        <v>0</v>
      </c>
      <c r="R424" s="119" t="s">
        <v>1329</v>
      </c>
    </row>
    <row r="425" spans="1:18" x14ac:dyDescent="0.2">
      <c r="A425" s="120">
        <v>2</v>
      </c>
      <c r="B425" s="120">
        <v>5</v>
      </c>
      <c r="C425" s="120">
        <v>4</v>
      </c>
      <c r="D425" s="120">
        <v>8</v>
      </c>
      <c r="I425" s="121" t="s">
        <v>1505</v>
      </c>
      <c r="K425" s="120" t="str">
        <f t="shared" si="19"/>
        <v>25408</v>
      </c>
      <c r="L425" s="119" t="str">
        <f t="shared" si="18"/>
        <v>Gasa Esterilizadas</v>
      </c>
      <c r="M425" s="120" t="str">
        <f>IF(MOD(INT(K425),10) = 0, VLOOKUP(K425,'COG CONAC'!$A$2:$B$427,1,FALSE),"DESAGREGADA")</f>
        <v>DESAGREGADA</v>
      </c>
      <c r="N425" s="119" t="str">
        <f>IF(MOD(INT(K425),10) = 0, VLOOKUP(K425,'COG CONAC'!$A$2:$B$427,2,FALSE),"DESAGREGADA")</f>
        <v>DESAGREGADA</v>
      </c>
      <c r="O425" s="120" t="str">
        <f t="shared" si="20"/>
        <v>254</v>
      </c>
      <c r="P425" s="119" t="str">
        <f>IF(MOD(O425,10)&gt;0,IF(INT(TEXT(D425,"00"))=0,IF(COUNTIF($O$2:O797,O425)&gt;1,"No Utilizar","Utilizar"),"Utilizar"),"No Utilizar")</f>
        <v>Utilizar</v>
      </c>
      <c r="Q425" s="119">
        <f>COUNTIF('Presupuesto 2015'!$AF$10:AF1126,K425)</f>
        <v>0</v>
      </c>
      <c r="R425" s="119" t="s">
        <v>1329</v>
      </c>
    </row>
    <row r="426" spans="1:18" x14ac:dyDescent="0.2">
      <c r="A426" s="120">
        <v>2</v>
      </c>
      <c r="B426" s="120">
        <v>5</v>
      </c>
      <c r="C426" s="120">
        <v>4</v>
      </c>
      <c r="D426" s="120">
        <v>9</v>
      </c>
      <c r="I426" s="121" t="s">
        <v>1873</v>
      </c>
      <c r="K426" s="120" t="str">
        <f t="shared" si="19"/>
        <v>25409</v>
      </c>
      <c r="L426" s="119" t="str">
        <f t="shared" si="18"/>
        <v>Guantes para Exploración</v>
      </c>
      <c r="M426" s="120" t="str">
        <f>IF(MOD(INT(K426),10) = 0, VLOOKUP(K426,'COG CONAC'!$A$2:$B$427,1,FALSE),"DESAGREGADA")</f>
        <v>DESAGREGADA</v>
      </c>
      <c r="N426" s="119" t="str">
        <f>IF(MOD(INT(K426),10) = 0, VLOOKUP(K426,'COG CONAC'!$A$2:$B$427,2,FALSE),"DESAGREGADA")</f>
        <v>DESAGREGADA</v>
      </c>
      <c r="O426" s="120" t="str">
        <f t="shared" si="20"/>
        <v>254</v>
      </c>
      <c r="P426" s="119" t="str">
        <f>IF(MOD(O426,10)&gt;0,IF(INT(TEXT(D426,"00"))=0,IF(COUNTIF($O$2:O798,O426)&gt;1,"No Utilizar","Utilizar"),"Utilizar"),"No Utilizar")</f>
        <v>Utilizar</v>
      </c>
      <c r="Q426" s="119">
        <f>COUNTIF('Presupuesto 2015'!$AF$10:AF1127,K426)</f>
        <v>0</v>
      </c>
      <c r="R426" s="119" t="s">
        <v>1329</v>
      </c>
    </row>
    <row r="427" spans="1:18" x14ac:dyDescent="0.2">
      <c r="A427" s="120">
        <v>2</v>
      </c>
      <c r="B427" s="120">
        <v>5</v>
      </c>
      <c r="C427" s="120">
        <v>4</v>
      </c>
      <c r="D427" s="120">
        <v>10</v>
      </c>
      <c r="E427" s="129"/>
      <c r="I427" s="121" t="s">
        <v>1874</v>
      </c>
      <c r="K427" s="120" t="str">
        <f t="shared" si="19"/>
        <v>25410</v>
      </c>
      <c r="L427" s="119" t="str">
        <f t="shared" si="18"/>
        <v>Jalea Lubricante Aséptica</v>
      </c>
      <c r="M427" s="120" t="str">
        <f>IF(MOD(INT(K427),20) = 0, VLOOKUP(K427,'COG CONAC'!$A$2:$B$427,1,FALSE),"DESAGREGADA")</f>
        <v>DESAGREGADA</v>
      </c>
      <c r="N427" s="119" t="str">
        <f>IF(MOD(INT(K427),20) = 0, VLOOKUP(K427,'COG CONAC'!$A$2:$B$427,2,FALSE),"DESAGREGADA")</f>
        <v>DESAGREGADA</v>
      </c>
      <c r="O427" s="120" t="str">
        <f t="shared" si="20"/>
        <v>254</v>
      </c>
      <c r="P427" s="119" t="str">
        <f>IF(MOD(O427,10)&gt;0,IF(INT(TEXT(D427,"00"))=0,IF(COUNTIF($O$2:O799,O427)&gt;1,"No Utilizar","Utilizar"),"Utilizar"),"No Utilizar")</f>
        <v>Utilizar</v>
      </c>
      <c r="Q427" s="119">
        <f>COUNTIF('Presupuesto 2015'!$AF$10:AF1128,K427)</f>
        <v>0</v>
      </c>
      <c r="R427" s="119" t="s">
        <v>1329</v>
      </c>
    </row>
    <row r="428" spans="1:18" x14ac:dyDescent="0.2">
      <c r="A428" s="120">
        <v>2</v>
      </c>
      <c r="B428" s="120">
        <v>5</v>
      </c>
      <c r="C428" s="120">
        <v>4</v>
      </c>
      <c r="D428" s="120">
        <v>11</v>
      </c>
      <c r="I428" s="121" t="s">
        <v>1875</v>
      </c>
      <c r="K428" s="120" t="str">
        <f t="shared" si="19"/>
        <v>25411</v>
      </c>
      <c r="L428" s="119" t="str">
        <f t="shared" si="18"/>
        <v>Manómetro para Presión</v>
      </c>
      <c r="M428" s="120" t="str">
        <f>IF(MOD(INT(K428),10) = 0, VLOOKUP(K428,'COG CONAC'!$A$2:$B$427,1,FALSE),"DESAGREGADA")</f>
        <v>DESAGREGADA</v>
      </c>
      <c r="N428" s="119" t="str">
        <f>IF(MOD(INT(K428),10) = 0, VLOOKUP(K428,'COG CONAC'!$A$2:$B$427,2,FALSE),"DESAGREGADA")</f>
        <v>DESAGREGADA</v>
      </c>
      <c r="O428" s="120" t="str">
        <f t="shared" si="20"/>
        <v>254</v>
      </c>
      <c r="P428" s="119" t="str">
        <f>IF(MOD(O428,10)&gt;0,IF(INT(TEXT(D428,"00"))=0,IF(COUNTIF($O$2:O800,O428)&gt;1,"No Utilizar","Utilizar"),"Utilizar"),"No Utilizar")</f>
        <v>Utilizar</v>
      </c>
      <c r="Q428" s="119">
        <f>COUNTIF('Presupuesto 2015'!$AF$10:AF1129,K428)</f>
        <v>0</v>
      </c>
      <c r="R428" s="119" t="s">
        <v>1329</v>
      </c>
    </row>
    <row r="429" spans="1:18" x14ac:dyDescent="0.2">
      <c r="A429" s="120">
        <v>2</v>
      </c>
      <c r="B429" s="120">
        <v>5</v>
      </c>
      <c r="C429" s="120">
        <v>4</v>
      </c>
      <c r="D429" s="120">
        <v>12</v>
      </c>
      <c r="I429" s="121" t="s">
        <v>1506</v>
      </c>
      <c r="K429" s="120" t="str">
        <f t="shared" si="19"/>
        <v>25412</v>
      </c>
      <c r="L429" s="119" t="str">
        <f t="shared" si="18"/>
        <v>Tela Adhesiva</v>
      </c>
      <c r="M429" s="120" t="str">
        <f>IF(MOD(INT(K429),10) = 0, VLOOKUP(K429,'COG CONAC'!$A$2:$B$427,1,FALSE),"DESAGREGADA")</f>
        <v>DESAGREGADA</v>
      </c>
      <c r="N429" s="119" t="str">
        <f>IF(MOD(INT(K429),10) = 0, VLOOKUP(K429,'COG CONAC'!$A$2:$B$427,2,FALSE),"DESAGREGADA")</f>
        <v>DESAGREGADA</v>
      </c>
      <c r="O429" s="120" t="str">
        <f t="shared" si="20"/>
        <v>254</v>
      </c>
      <c r="P429" s="119" t="str">
        <f>IF(MOD(O429,10)&gt;0,IF(INT(TEXT(D429,"00"))=0,IF(COUNTIF($O$2:O801,O429)&gt;1,"No Utilizar","Utilizar"),"Utilizar"),"No Utilizar")</f>
        <v>Utilizar</v>
      </c>
      <c r="Q429" s="119">
        <f>COUNTIF('Presupuesto 2015'!$AF$10:AF1130,K429)</f>
        <v>0</v>
      </c>
      <c r="R429" s="119" t="s">
        <v>1329</v>
      </c>
    </row>
    <row r="430" spans="1:18" x14ac:dyDescent="0.2">
      <c r="A430" s="120">
        <v>2</v>
      </c>
      <c r="B430" s="120">
        <v>5</v>
      </c>
      <c r="C430" s="120">
        <v>4</v>
      </c>
      <c r="D430" s="120">
        <v>13</v>
      </c>
      <c r="I430" s="121" t="s">
        <v>1876</v>
      </c>
      <c r="K430" s="120" t="str">
        <f t="shared" si="19"/>
        <v>25413</v>
      </c>
      <c r="L430" s="119" t="str">
        <f t="shared" si="18"/>
        <v>Termómetro</v>
      </c>
      <c r="M430" s="120" t="str">
        <f>IF(MOD(INT(K430),10) = 0, VLOOKUP(K430,'COG CONAC'!$A$2:$B$427,1,FALSE),"DESAGREGADA")</f>
        <v>DESAGREGADA</v>
      </c>
      <c r="N430" s="119" t="str">
        <f>IF(MOD(INT(K430),10) = 0, VLOOKUP(K430,'COG CONAC'!$A$2:$B$427,2,FALSE),"DESAGREGADA")</f>
        <v>DESAGREGADA</v>
      </c>
      <c r="O430" s="120" t="str">
        <f t="shared" si="20"/>
        <v>254</v>
      </c>
      <c r="P430" s="119" t="str">
        <f>IF(MOD(O430,10)&gt;0,IF(INT(TEXT(D430,"00"))=0,IF(COUNTIF($O$2:O802,O430)&gt;1,"No Utilizar","Utilizar"),"Utilizar"),"No Utilizar")</f>
        <v>Utilizar</v>
      </c>
      <c r="Q430" s="119">
        <f>COUNTIF('Presupuesto 2015'!$AF$10:AF1131,K430)</f>
        <v>0</v>
      </c>
      <c r="R430" s="119" t="s">
        <v>1329</v>
      </c>
    </row>
    <row r="431" spans="1:18" x14ac:dyDescent="0.2">
      <c r="A431" s="120">
        <v>2</v>
      </c>
      <c r="B431" s="120">
        <v>5</v>
      </c>
      <c r="C431" s="120">
        <v>4</v>
      </c>
      <c r="D431" s="120">
        <v>14</v>
      </c>
      <c r="E431" s="129"/>
      <c r="I431" s="121" t="s">
        <v>1507</v>
      </c>
      <c r="K431" s="120" t="str">
        <f t="shared" si="19"/>
        <v>25414</v>
      </c>
      <c r="L431" s="119" t="str">
        <f t="shared" si="18"/>
        <v>Vendas</v>
      </c>
      <c r="M431" s="120" t="str">
        <f>IF(MOD(INT(K431),10) = 0, VLOOKUP(K431,'COG CONAC'!$A$2:$B$427,1,FALSE),"DESAGREGADA")</f>
        <v>DESAGREGADA</v>
      </c>
      <c r="N431" s="119" t="str">
        <f>IF(MOD(INT(K431),10) = 0, VLOOKUP(K431,'COG CONAC'!$A$2:$B$427,2,FALSE),"DESAGREGADA")</f>
        <v>DESAGREGADA</v>
      </c>
      <c r="O431" s="120" t="str">
        <f t="shared" si="20"/>
        <v>254</v>
      </c>
      <c r="P431" s="119" t="str">
        <f>IF(MOD(O431,10)&gt;0,IF(INT(TEXT(D431,"00"))=0,IF(COUNTIF($O$2:O803,O431)&gt;1,"No Utilizar","Utilizar"),"Utilizar"),"No Utilizar")</f>
        <v>Utilizar</v>
      </c>
      <c r="Q431" s="119">
        <f>COUNTIF('Presupuesto 2015'!$AF$10:AF1132,K431)</f>
        <v>0</v>
      </c>
      <c r="R431" s="119" t="s">
        <v>1329</v>
      </c>
    </row>
    <row r="432" spans="1:18" x14ac:dyDescent="0.2">
      <c r="A432" s="120">
        <v>2</v>
      </c>
      <c r="B432" s="120">
        <v>5</v>
      </c>
      <c r="C432" s="120">
        <v>5</v>
      </c>
      <c r="E432" s="129"/>
      <c r="H432" s="121" t="s">
        <v>358</v>
      </c>
      <c r="K432" s="120" t="str">
        <f t="shared" si="19"/>
        <v>25500</v>
      </c>
      <c r="L432" s="119" t="str">
        <f t="shared" ref="L432:L495" si="21">CONCATENATE(F432,G432,H432,I432)</f>
        <v>Materiales, accesorios y suministros de laboratorio</v>
      </c>
      <c r="M432" s="120" t="str">
        <f>IF(MOD(INT(K432),10) = 0, VLOOKUP(K432,'COG CONAC'!$A$2:$B$427,1,FALSE),"DESAGREGADA")</f>
        <v>25500</v>
      </c>
      <c r="N432" s="119" t="str">
        <f>IF(MOD(INT(K432),10) = 0, VLOOKUP(K432,'COG CONAC'!$A$2:$B$427,2,FALSE),"DESAGREGADA")</f>
        <v>Materiales, accesorios y suministros de laboratorio</v>
      </c>
      <c r="O432" s="120" t="str">
        <f t="shared" si="20"/>
        <v>255</v>
      </c>
      <c r="P432" s="119" t="str">
        <f>IF(MOD(O432,10)&gt;0,IF(INT(TEXT(D432,"00"))=0,IF(COUNTIF($O$2:O804,O432)&gt;1,"No Utilizar","Utilizar"),"Utilizar"),"No Utilizar")</f>
        <v>No Utilizar</v>
      </c>
      <c r="Q432" s="119">
        <f>COUNTIF('Presupuesto 2015'!$AF$10:AF1133,K432)</f>
        <v>0</v>
      </c>
      <c r="R432" s="119" t="s">
        <v>1329</v>
      </c>
    </row>
    <row r="433" spans="1:18" x14ac:dyDescent="0.2">
      <c r="A433" s="120">
        <v>2</v>
      </c>
      <c r="B433" s="120">
        <v>5</v>
      </c>
      <c r="C433" s="120">
        <v>5</v>
      </c>
      <c r="D433" s="120">
        <v>1</v>
      </c>
      <c r="I433" s="121" t="s">
        <v>1877</v>
      </c>
      <c r="K433" s="120" t="str">
        <f t="shared" si="19"/>
        <v>25501</v>
      </c>
      <c r="L433" s="119" t="str">
        <f t="shared" si="21"/>
        <v>Materiales, accesorios y suministros de laboratorio derivado de la prestación de servicios hospitalarios</v>
      </c>
      <c r="M433" s="120" t="str">
        <f>IF(MOD(INT(K433),10) = 0, VLOOKUP(K433,'COG CONAC'!$A$2:$B$427,1,FALSE),"DESAGREGADA")</f>
        <v>DESAGREGADA</v>
      </c>
      <c r="N433" s="119" t="str">
        <f>IF(MOD(INT(K433),10) = 0, VLOOKUP(K433,'COG CONAC'!$A$2:$B$427,2,FALSE),"DESAGREGADA")</f>
        <v>DESAGREGADA</v>
      </c>
      <c r="O433" s="120" t="str">
        <f t="shared" si="20"/>
        <v>255</v>
      </c>
      <c r="P433" s="119" t="str">
        <f>IF(MOD(O433,10)&gt;0,IF(INT(TEXT(D433,"00"))=0,IF(COUNTIF($O$2:O805,O433)&gt;1,"No Utilizar","Utilizar"),"Utilizar"),"No Utilizar")</f>
        <v>Utilizar</v>
      </c>
      <c r="Q433" s="119">
        <f>COUNTIF('Presupuesto 2015'!$AF$10:AF1134,K433)</f>
        <v>0</v>
      </c>
      <c r="R433" s="119" t="s">
        <v>1329</v>
      </c>
    </row>
    <row r="434" spans="1:18" x14ac:dyDescent="0.2">
      <c r="A434" s="120">
        <v>2</v>
      </c>
      <c r="B434" s="120">
        <v>5</v>
      </c>
      <c r="C434" s="120">
        <v>5</v>
      </c>
      <c r="D434" s="120">
        <v>2</v>
      </c>
      <c r="I434" s="121" t="s">
        <v>358</v>
      </c>
      <c r="K434" s="120" t="str">
        <f t="shared" si="19"/>
        <v>25502</v>
      </c>
      <c r="L434" s="119" t="str">
        <f t="shared" si="21"/>
        <v>Materiales, accesorios y suministros de laboratorio</v>
      </c>
      <c r="M434" s="120" t="str">
        <f>IF(MOD(INT(K434),10) = 0, VLOOKUP(K434,'COG CONAC'!$A$2:$B$427,1,FALSE),"DESAGREGADA")</f>
        <v>DESAGREGADA</v>
      </c>
      <c r="N434" s="119" t="str">
        <f>IF(MOD(INT(K434),10) = 0, VLOOKUP(K434,'COG CONAC'!$A$2:$B$427,2,FALSE),"DESAGREGADA")</f>
        <v>DESAGREGADA</v>
      </c>
      <c r="O434" s="120" t="str">
        <f t="shared" si="20"/>
        <v>255</v>
      </c>
      <c r="P434" s="119" t="str">
        <f>IF(MOD(O434,10)&gt;0,IF(INT(TEXT(D434,"00"))=0,IF(COUNTIF($O$2:O806,O434)&gt;1,"No Utilizar","Utilizar"),"Utilizar"),"No Utilizar")</f>
        <v>Utilizar</v>
      </c>
      <c r="Q434" s="119">
        <f>COUNTIF('Presupuesto 2015'!$AF$10:AF1135,K434)</f>
        <v>0</v>
      </c>
      <c r="R434" s="119" t="s">
        <v>1329</v>
      </c>
    </row>
    <row r="435" spans="1:18" x14ac:dyDescent="0.2">
      <c r="A435" s="120">
        <v>2</v>
      </c>
      <c r="B435" s="120">
        <v>5</v>
      </c>
      <c r="C435" s="120">
        <v>6</v>
      </c>
      <c r="H435" s="121" t="s">
        <v>357</v>
      </c>
      <c r="K435" s="120" t="str">
        <f t="shared" si="19"/>
        <v>25600</v>
      </c>
      <c r="L435" s="119" t="str">
        <f t="shared" si="21"/>
        <v>Fibras sintéticas, hules, plásticos y derivados</v>
      </c>
      <c r="M435" s="120" t="str">
        <f>IF(MOD(INT(K435),10) = 0, VLOOKUP(K435,'COG CONAC'!$A$2:$B$427,1,FALSE),"DESAGREGADA")</f>
        <v>25600</v>
      </c>
      <c r="N435" s="119" t="str">
        <f>IF(MOD(INT(K435),10) = 0, VLOOKUP(K435,'COG CONAC'!$A$2:$B$427,2,FALSE),"DESAGREGADA")</f>
        <v>Fibras sintéticas, hules, plásticos y derivados</v>
      </c>
      <c r="O435" s="120" t="str">
        <f t="shared" si="20"/>
        <v>256</v>
      </c>
      <c r="P435" s="119" t="str">
        <f>IF(MOD(O435,10)&gt;0,IF(INT(TEXT(D435,"00"))=0,IF(COUNTIF($O$2:O807,O435)&gt;1,"No Utilizar","Utilizar"),"Utilizar"),"No Utilizar")</f>
        <v>No Utilizar</v>
      </c>
      <c r="Q435" s="119">
        <f>COUNTIF('Presupuesto 2015'!$AF$10:AF1136,K435)</f>
        <v>0</v>
      </c>
      <c r="R435" s="119" t="s">
        <v>1329</v>
      </c>
    </row>
    <row r="436" spans="1:18" x14ac:dyDescent="0.2">
      <c r="A436" s="120">
        <v>2</v>
      </c>
      <c r="B436" s="120">
        <v>5</v>
      </c>
      <c r="C436" s="120">
        <v>6</v>
      </c>
      <c r="D436" s="120">
        <v>1</v>
      </c>
      <c r="I436" s="121" t="s">
        <v>1163</v>
      </c>
      <c r="K436" s="120" t="str">
        <f t="shared" si="19"/>
        <v>25601</v>
      </c>
      <c r="L436" s="119" t="str">
        <f t="shared" si="21"/>
        <v>Fibras  Sintéticas, hule, plástico y Derivados</v>
      </c>
      <c r="M436" s="120" t="str">
        <f>IF(MOD(INT(K436),10) = 0, VLOOKUP(K436,'COG CONAC'!$A$2:$B$427,1,FALSE),"DESAGREGADA")</f>
        <v>DESAGREGADA</v>
      </c>
      <c r="N436" s="119" t="str">
        <f>IF(MOD(INT(K436),10) = 0, VLOOKUP(K436,'COG CONAC'!$A$2:$B$427,2,FALSE),"DESAGREGADA")</f>
        <v>DESAGREGADA</v>
      </c>
      <c r="O436" s="120" t="str">
        <f t="shared" si="20"/>
        <v>256</v>
      </c>
      <c r="P436" s="119" t="str">
        <f>IF(MOD(O436,10)&gt;0,IF(INT(TEXT(D436,"00"))=0,IF(COUNTIF($O$2:O808,O436)&gt;1,"No Utilizar","Utilizar"),"Utilizar"),"No Utilizar")</f>
        <v>Utilizar</v>
      </c>
      <c r="Q436" s="119">
        <f>COUNTIF('Presupuesto 2015'!$AF$10:AF1137,K436)</f>
        <v>1</v>
      </c>
      <c r="R436" s="119" t="s">
        <v>1329</v>
      </c>
    </row>
    <row r="437" spans="1:18" x14ac:dyDescent="0.2">
      <c r="A437" s="120">
        <v>2</v>
      </c>
      <c r="B437" s="120">
        <v>5</v>
      </c>
      <c r="C437" s="120">
        <v>9</v>
      </c>
      <c r="H437" s="121" t="s">
        <v>356</v>
      </c>
      <c r="K437" s="120" t="str">
        <f t="shared" si="19"/>
        <v>25900</v>
      </c>
      <c r="L437" s="119" t="str">
        <f t="shared" si="21"/>
        <v>Otros productos químicos</v>
      </c>
      <c r="M437" s="120" t="str">
        <f>IF(MOD(INT(K437),10) = 0, VLOOKUP(K437,'COG CONAC'!$A$2:$B$427,1,FALSE),"DESAGREGADA")</f>
        <v>25900</v>
      </c>
      <c r="N437" s="119" t="str">
        <f>IF(MOD(INT(K437),10) = 0, VLOOKUP(K437,'COG CONAC'!$A$2:$B$427,2,FALSE),"DESAGREGADA")</f>
        <v>Otros productos químicos</v>
      </c>
      <c r="O437" s="120" t="str">
        <f t="shared" si="20"/>
        <v>259</v>
      </c>
      <c r="P437" s="119" t="str">
        <f>IF(MOD(O437,10)&gt;0,IF(INT(TEXT(D437,"00"))=0,IF(COUNTIF($O$2:O809,O437)&gt;1,"No Utilizar","Utilizar"),"Utilizar"),"No Utilizar")</f>
        <v>No Utilizar</v>
      </c>
      <c r="Q437" s="119">
        <f>COUNTIF('Presupuesto 2015'!$AF$10:AF1138,K437)</f>
        <v>0</v>
      </c>
      <c r="R437" s="119" t="s">
        <v>1329</v>
      </c>
    </row>
    <row r="438" spans="1:18" x14ac:dyDescent="0.2">
      <c r="A438" s="120">
        <v>2</v>
      </c>
      <c r="B438" s="120">
        <v>5</v>
      </c>
      <c r="C438" s="120">
        <v>9</v>
      </c>
      <c r="D438" s="120">
        <v>1</v>
      </c>
      <c r="I438" s="121" t="s">
        <v>356</v>
      </c>
      <c r="K438" s="120" t="str">
        <f t="shared" si="19"/>
        <v>25901</v>
      </c>
      <c r="L438" s="119" t="str">
        <f t="shared" si="21"/>
        <v>Otros productos químicos</v>
      </c>
      <c r="M438" s="120" t="str">
        <f>IF(MOD(INT(K438),10) = 0, VLOOKUP(K438,'COG CONAC'!$A$2:$B$427,1,FALSE),"DESAGREGADA")</f>
        <v>DESAGREGADA</v>
      </c>
      <c r="N438" s="119" t="str">
        <f>IF(MOD(INT(K438),10) = 0, VLOOKUP(K438,'COG CONAC'!$A$2:$B$427,2,FALSE),"DESAGREGADA")</f>
        <v>DESAGREGADA</v>
      </c>
      <c r="O438" s="120" t="str">
        <f t="shared" si="20"/>
        <v>259</v>
      </c>
      <c r="P438" s="119" t="str">
        <f>IF(MOD(O438,10)&gt;0,IF(INT(TEXT(D438,"00"))=0,IF(COUNTIF($O$2:O810,O438)&gt;1,"No Utilizar","Utilizar"),"Utilizar"),"No Utilizar")</f>
        <v>Utilizar</v>
      </c>
      <c r="Q438" s="119">
        <f>COUNTIF('Presupuesto 2015'!$AF$10:AF1139,K438)</f>
        <v>0</v>
      </c>
      <c r="R438" s="119" t="s">
        <v>1329</v>
      </c>
    </row>
    <row r="439" spans="1:18" s="118" customFormat="1" x14ac:dyDescent="0.2">
      <c r="A439" s="117">
        <v>2</v>
      </c>
      <c r="B439" s="117">
        <v>6</v>
      </c>
      <c r="C439" s="117"/>
      <c r="D439" s="117"/>
      <c r="E439" s="117"/>
      <c r="F439" s="116"/>
      <c r="G439" s="116" t="s">
        <v>673</v>
      </c>
      <c r="H439" s="116"/>
      <c r="I439" s="116"/>
      <c r="J439" s="116"/>
      <c r="K439" s="117" t="str">
        <f t="shared" si="19"/>
        <v>26000</v>
      </c>
      <c r="L439" s="118" t="str">
        <f t="shared" si="21"/>
        <v xml:space="preserve"> COMBUSTIBLES, LUBRICANTES Y ADITIVOS</v>
      </c>
      <c r="M439" s="117" t="str">
        <f>IF(MOD(INT(K439),10) = 0, VLOOKUP(K439,'COG CONAC'!$A$2:$B$427,1,FALSE),"DESAGREGADA")</f>
        <v>26000</v>
      </c>
      <c r="N439" s="118" t="str">
        <f>IF(MOD(INT(K439),10) = 0, VLOOKUP(K439,'COG CONAC'!$A$2:$B$427,2,FALSE),"DESAGREGADA")</f>
        <v xml:space="preserve"> COMBUSTIBLES, LUBRICANTES Y ADITIVOS</v>
      </c>
      <c r="O439" s="117" t="str">
        <f t="shared" si="20"/>
        <v>260</v>
      </c>
      <c r="P439" s="118" t="str">
        <f>IF(MOD(O439,10)&gt;0,IF(INT(TEXT(D439,"00"))=0,IF(COUNTIF($O$2:O811,O439)&gt;1,"No Utilizar","Utilizar"),"Utilizar"),"No Utilizar")</f>
        <v>No Utilizar</v>
      </c>
      <c r="Q439" s="118">
        <f>COUNTIF('Presupuesto 2015'!$AF$10:AF1140,K439)</f>
        <v>0</v>
      </c>
      <c r="R439" s="119" t="s">
        <v>1329</v>
      </c>
    </row>
    <row r="440" spans="1:18" x14ac:dyDescent="0.2">
      <c r="A440" s="120">
        <v>2</v>
      </c>
      <c r="B440" s="120">
        <v>6</v>
      </c>
      <c r="C440" s="120">
        <v>1</v>
      </c>
      <c r="H440" s="121" t="s">
        <v>355</v>
      </c>
      <c r="K440" s="120" t="str">
        <f t="shared" si="19"/>
        <v>26100</v>
      </c>
      <c r="L440" s="119" t="str">
        <f t="shared" si="21"/>
        <v>Combustibles, lubricantes y aditivos</v>
      </c>
      <c r="M440" s="120" t="str">
        <f>IF(MOD(INT(K440),10) = 0, VLOOKUP(K440,'COG CONAC'!$A$2:$B$427,1,FALSE),"DESAGREGADA")</f>
        <v>26100</v>
      </c>
      <c r="N440" s="119" t="str">
        <f>IF(MOD(INT(K440),10) = 0, VLOOKUP(K440,'COG CONAC'!$A$2:$B$427,2,FALSE),"DESAGREGADA")</f>
        <v>Combustibles, lubricantes y aditivos</v>
      </c>
      <c r="O440" s="120" t="str">
        <f t="shared" si="20"/>
        <v>261</v>
      </c>
      <c r="P440" s="119" t="str">
        <f>IF(MOD(O440,10)&gt;0,IF(INT(TEXT(D440,"00"))=0,IF(COUNTIF($O$2:O812,O440)&gt;1,"No Utilizar","Utilizar"),"Utilizar"),"No Utilizar")</f>
        <v>No Utilizar</v>
      </c>
      <c r="Q440" s="119">
        <f>COUNTIF('Presupuesto 2015'!$AF$10:AF1141,K440)</f>
        <v>0</v>
      </c>
      <c r="R440" s="119" t="s">
        <v>1329</v>
      </c>
    </row>
    <row r="441" spans="1:18" x14ac:dyDescent="0.2">
      <c r="A441" s="120">
        <v>2</v>
      </c>
      <c r="B441" s="120">
        <v>6</v>
      </c>
      <c r="C441" s="120">
        <v>1</v>
      </c>
      <c r="D441" s="120">
        <v>1</v>
      </c>
      <c r="I441" s="121" t="s">
        <v>1508</v>
      </c>
      <c r="K441" s="120" t="str">
        <f t="shared" si="19"/>
        <v>26101</v>
      </c>
      <c r="L441" s="119" t="str">
        <f t="shared" si="21"/>
        <v>Combustibles, Lubricantes y Aditivos</v>
      </c>
      <c r="M441" s="120" t="str">
        <f>IF(MOD(INT(K441),10) = 0, VLOOKUP(K441,'COG CONAC'!$A$2:$B$427,1,FALSE),"DESAGREGADA")</f>
        <v>DESAGREGADA</v>
      </c>
      <c r="N441" s="119" t="str">
        <f>IF(MOD(INT(K441),10) = 0, VLOOKUP(K441,'COG CONAC'!$A$2:$B$427,2,FALSE),"DESAGREGADA")</f>
        <v>DESAGREGADA</v>
      </c>
      <c r="O441" s="120" t="str">
        <f t="shared" si="20"/>
        <v>261</v>
      </c>
      <c r="P441" s="119" t="str">
        <f>IF(MOD(O441,10)&gt;0,IF(INT(TEXT(D441,"00"))=0,IF(COUNTIF($O$2:O813,O441)&gt;1,"No Utilizar","Utilizar"),"Utilizar"),"No Utilizar")</f>
        <v>Utilizar</v>
      </c>
      <c r="Q441" s="119">
        <f>COUNTIF('Presupuesto 2015'!$AF$10:AF1142,K441)</f>
        <v>5</v>
      </c>
      <c r="R441" s="119" t="s">
        <v>1329</v>
      </c>
    </row>
    <row r="442" spans="1:18" x14ac:dyDescent="0.2">
      <c r="A442" s="120">
        <v>2</v>
      </c>
      <c r="B442" s="120">
        <v>6</v>
      </c>
      <c r="C442" s="120">
        <v>1</v>
      </c>
      <c r="D442" s="120">
        <v>2</v>
      </c>
      <c r="I442" s="121" t="s">
        <v>1509</v>
      </c>
      <c r="K442" s="120" t="str">
        <f t="shared" ref="K442:K505" si="22">CONCATENATE(A442,TEXT(B442,"0"),TEXT(C442,"0"),TEXT(D442,"00"))</f>
        <v>26102</v>
      </c>
      <c r="L442" s="119" t="str">
        <f t="shared" si="21"/>
        <v>Aditivo</v>
      </c>
      <c r="M442" s="120" t="str">
        <f>IF(MOD(INT(K442),10) = 0, VLOOKUP(K442,'COG CONAC'!$A$2:$B$427,1,FALSE),"DESAGREGADA")</f>
        <v>DESAGREGADA</v>
      </c>
      <c r="N442" s="119" t="str">
        <f>IF(MOD(INT(K442),10) = 0, VLOOKUP(K442,'COG CONAC'!$A$2:$B$427,2,FALSE),"DESAGREGADA")</f>
        <v>DESAGREGADA</v>
      </c>
      <c r="O442" s="120" t="str">
        <f t="shared" ref="O442:O505" si="23">CONCATENATE(A442,TEXT(B442,"0"),TEXT(C442,"0"))</f>
        <v>261</v>
      </c>
      <c r="P442" s="119" t="str">
        <f>IF(MOD(O442,10)&gt;0,IF(INT(TEXT(D442,"00"))=0,IF(COUNTIF($O$2:O814,O442)&gt;1,"No Utilizar","Utilizar"),"Utilizar"),"No Utilizar")</f>
        <v>Utilizar</v>
      </c>
      <c r="Q442" s="119">
        <f>COUNTIF('Presupuesto 2015'!$AF$10:AF1143,K442)</f>
        <v>0</v>
      </c>
      <c r="R442" s="119" t="s">
        <v>1329</v>
      </c>
    </row>
    <row r="443" spans="1:18" x14ac:dyDescent="0.2">
      <c r="A443" s="120">
        <v>2</v>
      </c>
      <c r="B443" s="120">
        <v>6</v>
      </c>
      <c r="C443" s="120">
        <v>1</v>
      </c>
      <c r="D443" s="120">
        <v>3</v>
      </c>
      <c r="I443" s="121" t="s">
        <v>1510</v>
      </c>
      <c r="K443" s="120" t="str">
        <f t="shared" si="22"/>
        <v>26103</v>
      </c>
      <c r="L443" s="119" t="str">
        <f t="shared" si="21"/>
        <v>Gasolina</v>
      </c>
      <c r="M443" s="120" t="str">
        <f>IF(MOD(INT(K443),10) = 0, VLOOKUP(K443,'COG CONAC'!$A$2:$B$427,1,FALSE),"DESAGREGADA")</f>
        <v>DESAGREGADA</v>
      </c>
      <c r="N443" s="119" t="str">
        <f>IF(MOD(INT(K443),10) = 0, VLOOKUP(K443,'COG CONAC'!$A$2:$B$427,2,FALSE),"DESAGREGADA")</f>
        <v>DESAGREGADA</v>
      </c>
      <c r="O443" s="120" t="str">
        <f t="shared" si="23"/>
        <v>261</v>
      </c>
      <c r="P443" s="119" t="str">
        <f>IF(MOD(O443,10)&gt;0,IF(INT(TEXT(D443,"00"))=0,IF(COUNTIF($O$2:O815,O443)&gt;1,"No Utilizar","Utilizar"),"Utilizar"),"No Utilizar")</f>
        <v>Utilizar</v>
      </c>
      <c r="Q443" s="119">
        <f>COUNTIF('Presupuesto 2015'!$AF$10:AF1144,K443)</f>
        <v>0</v>
      </c>
      <c r="R443" s="119" t="s">
        <v>1329</v>
      </c>
    </row>
    <row r="444" spans="1:18" x14ac:dyDescent="0.2">
      <c r="A444" s="120">
        <v>2</v>
      </c>
      <c r="B444" s="120">
        <v>6</v>
      </c>
      <c r="C444" s="120">
        <v>1</v>
      </c>
      <c r="D444" s="120">
        <v>4</v>
      </c>
      <c r="E444" s="129"/>
      <c r="I444" s="121" t="s">
        <v>1878</v>
      </c>
      <c r="K444" s="120" t="str">
        <f t="shared" si="22"/>
        <v>26104</v>
      </c>
      <c r="L444" s="119" t="str">
        <f t="shared" si="21"/>
        <v>Diésel</v>
      </c>
      <c r="M444" s="120" t="str">
        <f>IF(MOD(INT(K444),10) = 0, VLOOKUP(K444,'COG CONAC'!$A$2:$B$427,1,FALSE),"DESAGREGADA")</f>
        <v>DESAGREGADA</v>
      </c>
      <c r="N444" s="119" t="str">
        <f>IF(MOD(INT(K444),10) = 0, VLOOKUP(K444,'COG CONAC'!$A$2:$B$427,2,FALSE),"DESAGREGADA")</f>
        <v>DESAGREGADA</v>
      </c>
      <c r="O444" s="120" t="str">
        <f t="shared" si="23"/>
        <v>261</v>
      </c>
      <c r="P444" s="119" t="str">
        <f>IF(MOD(O444,10)&gt;0,IF(INT(TEXT(D444,"00"))=0,IF(COUNTIF($O$2:O816,O444)&gt;1,"No Utilizar","Utilizar"),"Utilizar"),"No Utilizar")</f>
        <v>Utilizar</v>
      </c>
      <c r="Q444" s="119">
        <f>COUNTIF('Presupuesto 2015'!$AF$10:AF1145,K444)</f>
        <v>0</v>
      </c>
      <c r="R444" s="119" t="s">
        <v>1329</v>
      </c>
    </row>
    <row r="445" spans="1:18" s="118" customFormat="1" x14ac:dyDescent="0.2">
      <c r="A445" s="117">
        <v>2</v>
      </c>
      <c r="B445" s="117">
        <v>7</v>
      </c>
      <c r="C445" s="117"/>
      <c r="D445" s="117"/>
      <c r="E445" s="117"/>
      <c r="F445" s="116"/>
      <c r="G445" s="116" t="s">
        <v>677</v>
      </c>
      <c r="H445" s="116"/>
      <c r="I445" s="116"/>
      <c r="J445" s="116"/>
      <c r="K445" s="117" t="str">
        <f t="shared" si="22"/>
        <v>27000</v>
      </c>
      <c r="L445" s="118" t="str">
        <f t="shared" si="21"/>
        <v>VESTUARIO, BLANCOS, PRENDAS DE PROTECCION Y ARTICULOS DEPORTIVOS</v>
      </c>
      <c r="M445" s="117" t="str">
        <f>IF(MOD(INT(K445),10) = 0, VLOOKUP(K445,'COG CONAC'!$A$2:$B$427,1,FALSE),"DESAGREGADA")</f>
        <v>27000</v>
      </c>
      <c r="N445" s="118" t="str">
        <f>IF(MOD(INT(K445),10) = 0, VLOOKUP(K445,'COG CONAC'!$A$2:$B$427,2,FALSE),"DESAGREGADA")</f>
        <v>VESTUARIO, BLANCOS, PRENDAS DE PROTECCION Y ARTICULOS DEPORTIVOS</v>
      </c>
      <c r="O445" s="117" t="str">
        <f t="shared" si="23"/>
        <v>270</v>
      </c>
      <c r="P445" s="118" t="str">
        <f>IF(MOD(O445,10)&gt;0,IF(INT(TEXT(D445,"00"))=0,IF(COUNTIF($O$2:O817,O445)&gt;1,"No Utilizar","Utilizar"),"Utilizar"),"No Utilizar")</f>
        <v>No Utilizar</v>
      </c>
      <c r="Q445" s="118">
        <f>COUNTIF('Presupuesto 2015'!$AF$10:AF1146,K445)</f>
        <v>0</v>
      </c>
      <c r="R445" s="119" t="s">
        <v>1329</v>
      </c>
    </row>
    <row r="446" spans="1:18" x14ac:dyDescent="0.2">
      <c r="A446" s="120">
        <v>2</v>
      </c>
      <c r="B446" s="120">
        <v>7</v>
      </c>
      <c r="C446" s="120">
        <v>1</v>
      </c>
      <c r="H446" s="121" t="s">
        <v>353</v>
      </c>
      <c r="K446" s="120" t="str">
        <f t="shared" si="22"/>
        <v>27100</v>
      </c>
      <c r="L446" s="119" t="str">
        <f t="shared" si="21"/>
        <v>Vestuario y uniformes</v>
      </c>
      <c r="M446" s="120" t="str">
        <f>IF(MOD(INT(K446),10) = 0, VLOOKUP(K446,'COG CONAC'!$A$2:$B$427,1,FALSE),"DESAGREGADA")</f>
        <v>27100</v>
      </c>
      <c r="N446" s="119" t="str">
        <f>IF(MOD(INT(K446),10) = 0, VLOOKUP(K446,'COG CONAC'!$A$2:$B$427,2,FALSE),"DESAGREGADA")</f>
        <v>Vestuario y uniformes</v>
      </c>
      <c r="O446" s="120" t="str">
        <f t="shared" si="23"/>
        <v>271</v>
      </c>
      <c r="P446" s="119" t="str">
        <f>IF(MOD(O446,10)&gt;0,IF(INT(TEXT(D446,"00"))=0,IF(COUNTIF($O$2:O818,O446)&gt;1,"No Utilizar","Utilizar"),"Utilizar"),"No Utilizar")</f>
        <v>No Utilizar</v>
      </c>
      <c r="Q446" s="119">
        <f>COUNTIF('Presupuesto 2015'!$AF$10:AF1147,K446)</f>
        <v>0</v>
      </c>
      <c r="R446" s="119" t="s">
        <v>1329</v>
      </c>
    </row>
    <row r="447" spans="1:18" x14ac:dyDescent="0.2">
      <c r="A447" s="120">
        <v>2</v>
      </c>
      <c r="B447" s="120">
        <v>7</v>
      </c>
      <c r="C447" s="120">
        <v>1</v>
      </c>
      <c r="D447" s="120">
        <v>1</v>
      </c>
      <c r="I447" s="121" t="s">
        <v>1511</v>
      </c>
      <c r="K447" s="120" t="str">
        <f t="shared" si="22"/>
        <v>27101</v>
      </c>
      <c r="L447" s="119" t="str">
        <f t="shared" si="21"/>
        <v>Vestuario y Uniformes para el personal</v>
      </c>
      <c r="M447" s="120" t="str">
        <f>IF(MOD(INT(K447),10) = 0, VLOOKUP(K447,'COG CONAC'!$A$2:$B$427,1,FALSE),"DESAGREGADA")</f>
        <v>DESAGREGADA</v>
      </c>
      <c r="N447" s="119" t="str">
        <f>IF(MOD(INT(K447),10) = 0, VLOOKUP(K447,'COG CONAC'!$A$2:$B$427,2,FALSE),"DESAGREGADA")</f>
        <v>DESAGREGADA</v>
      </c>
      <c r="O447" s="120" t="str">
        <f t="shared" si="23"/>
        <v>271</v>
      </c>
      <c r="P447" s="119" t="str">
        <f>IF(MOD(O447,10)&gt;0,IF(INT(TEXT(D447,"00"))=0,IF(COUNTIF($O$2:O819,O447)&gt;1,"No Utilizar","Utilizar"),"Utilizar"),"No Utilizar")</f>
        <v>Utilizar</v>
      </c>
      <c r="Q447" s="119">
        <f>COUNTIF('Presupuesto 2015'!$AF$10:AF1148,K447)</f>
        <v>2</v>
      </c>
      <c r="R447" s="119" t="s">
        <v>1329</v>
      </c>
    </row>
    <row r="448" spans="1:18" x14ac:dyDescent="0.2">
      <c r="A448" s="120">
        <v>2</v>
      </c>
      <c r="B448" s="120">
        <v>7</v>
      </c>
      <c r="C448" s="120">
        <v>1</v>
      </c>
      <c r="D448" s="120">
        <v>2</v>
      </c>
      <c r="I448" s="121" t="s">
        <v>1879</v>
      </c>
      <c r="K448" s="120" t="str">
        <f t="shared" si="22"/>
        <v>27102</v>
      </c>
      <c r="L448" s="119" t="str">
        <f t="shared" si="21"/>
        <v>Bastón</v>
      </c>
      <c r="M448" s="120" t="str">
        <f>IF(MOD(INT(K448),10) = 0, VLOOKUP(K448,'COG CONAC'!$A$2:$B$427,1,FALSE),"DESAGREGADA")</f>
        <v>DESAGREGADA</v>
      </c>
      <c r="N448" s="119" t="str">
        <f>IF(MOD(INT(K448),10) = 0, VLOOKUP(K448,'COG CONAC'!$A$2:$B$427,2,FALSE),"DESAGREGADA")</f>
        <v>DESAGREGADA</v>
      </c>
      <c r="O448" s="120" t="str">
        <f t="shared" si="23"/>
        <v>271</v>
      </c>
      <c r="P448" s="119" t="str">
        <f>IF(MOD(O448,10)&gt;0,IF(INT(TEXT(D448,"00"))=0,IF(COUNTIF($O$2:O820,O448)&gt;1,"No Utilizar","Utilizar"),"Utilizar"),"No Utilizar")</f>
        <v>Utilizar</v>
      </c>
      <c r="Q448" s="119">
        <f>COUNTIF('Presupuesto 2015'!$AF$10:AF1149,K448)</f>
        <v>0</v>
      </c>
      <c r="R448" s="119" t="s">
        <v>1329</v>
      </c>
    </row>
    <row r="449" spans="1:18" x14ac:dyDescent="0.2">
      <c r="A449" s="120">
        <v>2</v>
      </c>
      <c r="B449" s="120">
        <v>7</v>
      </c>
      <c r="C449" s="120">
        <v>1</v>
      </c>
      <c r="D449" s="120">
        <v>3</v>
      </c>
      <c r="E449" s="129"/>
      <c r="I449" s="121" t="s">
        <v>1512</v>
      </c>
      <c r="K449" s="120" t="str">
        <f t="shared" si="22"/>
        <v>27103</v>
      </c>
      <c r="L449" s="119" t="str">
        <f t="shared" si="21"/>
        <v>Blusas</v>
      </c>
      <c r="M449" s="120" t="str">
        <f>IF(MOD(INT(K449),10) = 0, VLOOKUP(K449,'COG CONAC'!$A$2:$B$427,1,FALSE),"DESAGREGADA")</f>
        <v>DESAGREGADA</v>
      </c>
      <c r="N449" s="119" t="str">
        <f>IF(MOD(INT(K449),10) = 0, VLOOKUP(K449,'COG CONAC'!$A$2:$B$427,2,FALSE),"DESAGREGADA")</f>
        <v>DESAGREGADA</v>
      </c>
      <c r="O449" s="120" t="str">
        <f t="shared" si="23"/>
        <v>271</v>
      </c>
      <c r="P449" s="119" t="str">
        <f>IF(MOD(O449,10)&gt;0,IF(INT(TEXT(D449,"00"))=0,IF(COUNTIF($O$2:O821,O449)&gt;1,"No Utilizar","Utilizar"),"Utilizar"),"No Utilizar")</f>
        <v>Utilizar</v>
      </c>
      <c r="Q449" s="119">
        <f>COUNTIF('Presupuesto 2015'!$AF$10:AF1150,K449)</f>
        <v>0</v>
      </c>
      <c r="R449" s="119" t="s">
        <v>1329</v>
      </c>
    </row>
    <row r="450" spans="1:18" x14ac:dyDescent="0.2">
      <c r="A450" s="120">
        <v>2</v>
      </c>
      <c r="B450" s="120">
        <v>7</v>
      </c>
      <c r="C450" s="120">
        <v>1</v>
      </c>
      <c r="D450" s="120">
        <v>4</v>
      </c>
      <c r="I450" s="121" t="s">
        <v>1880</v>
      </c>
      <c r="K450" s="120" t="str">
        <f t="shared" si="22"/>
        <v>27104</v>
      </c>
      <c r="L450" s="119" t="str">
        <f t="shared" si="21"/>
        <v>Botas plástico</v>
      </c>
      <c r="M450" s="120" t="str">
        <f>IF(MOD(INT(K450),10) = 0, VLOOKUP(K450,'COG CONAC'!$A$2:$B$427,1,FALSE),"DESAGREGADA")</f>
        <v>DESAGREGADA</v>
      </c>
      <c r="N450" s="119" t="str">
        <f>IF(MOD(INT(K450),10) = 0, VLOOKUP(K450,'COG CONAC'!$A$2:$B$427,2,FALSE),"DESAGREGADA")</f>
        <v>DESAGREGADA</v>
      </c>
      <c r="O450" s="120" t="str">
        <f t="shared" si="23"/>
        <v>271</v>
      </c>
      <c r="P450" s="119" t="str">
        <f>IF(MOD(O450,10)&gt;0,IF(INT(TEXT(D450,"00"))=0,IF(COUNTIF($O$2:O822,O450)&gt;1,"No Utilizar","Utilizar"),"Utilizar"),"No Utilizar")</f>
        <v>Utilizar</v>
      </c>
      <c r="Q450" s="119">
        <f>COUNTIF('Presupuesto 2015'!$AF$10:AF1151,K450)</f>
        <v>0</v>
      </c>
      <c r="R450" s="119" t="s">
        <v>1329</v>
      </c>
    </row>
    <row r="451" spans="1:18" x14ac:dyDescent="0.2">
      <c r="A451" s="120">
        <v>2</v>
      </c>
      <c r="B451" s="120">
        <v>7</v>
      </c>
      <c r="C451" s="120">
        <v>1</v>
      </c>
      <c r="D451" s="120">
        <v>5</v>
      </c>
      <c r="I451" s="121" t="s">
        <v>1513</v>
      </c>
      <c r="K451" s="120" t="str">
        <f t="shared" si="22"/>
        <v>27105</v>
      </c>
      <c r="L451" s="119" t="str">
        <f t="shared" si="21"/>
        <v>Camisas para Caballero</v>
      </c>
      <c r="M451" s="120" t="str">
        <f>IF(MOD(INT(K451),10) = 0, VLOOKUP(K451,'COG CONAC'!$A$2:$B$427,1,FALSE),"DESAGREGADA")</f>
        <v>DESAGREGADA</v>
      </c>
      <c r="N451" s="119" t="str">
        <f>IF(MOD(INT(K451),10) = 0, VLOOKUP(K451,'COG CONAC'!$A$2:$B$427,2,FALSE),"DESAGREGADA")</f>
        <v>DESAGREGADA</v>
      </c>
      <c r="O451" s="120" t="str">
        <f t="shared" si="23"/>
        <v>271</v>
      </c>
      <c r="P451" s="119" t="str">
        <f>IF(MOD(O451,10)&gt;0,IF(INT(TEXT(D451,"00"))=0,IF(COUNTIF($O$2:O823,O451)&gt;1,"No Utilizar","Utilizar"),"Utilizar"),"No Utilizar")</f>
        <v>Utilizar</v>
      </c>
      <c r="Q451" s="119">
        <f>COUNTIF('Presupuesto 2015'!$AF$10:AF1152,K451)</f>
        <v>0</v>
      </c>
      <c r="R451" s="119" t="s">
        <v>1329</v>
      </c>
    </row>
    <row r="452" spans="1:18" x14ac:dyDescent="0.2">
      <c r="A452" s="120">
        <v>2</v>
      </c>
      <c r="B452" s="120">
        <v>7</v>
      </c>
      <c r="C452" s="120">
        <v>1</v>
      </c>
      <c r="D452" s="120">
        <v>6</v>
      </c>
      <c r="E452" s="129"/>
      <c r="I452" s="121" t="s">
        <v>1514</v>
      </c>
      <c r="K452" s="120" t="str">
        <f t="shared" si="22"/>
        <v>27106</v>
      </c>
      <c r="L452" s="119" t="str">
        <f t="shared" si="21"/>
        <v>Casacas</v>
      </c>
      <c r="M452" s="120" t="str">
        <f>IF(MOD(INT(K452),10) = 0, VLOOKUP(K452,'COG CONAC'!$A$2:$B$427,1,FALSE),"DESAGREGADA")</f>
        <v>DESAGREGADA</v>
      </c>
      <c r="N452" s="119" t="str">
        <f>IF(MOD(INT(K452),10) = 0, VLOOKUP(K452,'COG CONAC'!$A$2:$B$427,2,FALSE),"DESAGREGADA")</f>
        <v>DESAGREGADA</v>
      </c>
      <c r="O452" s="120" t="str">
        <f t="shared" si="23"/>
        <v>271</v>
      </c>
      <c r="P452" s="119" t="str">
        <f>IF(MOD(O452,10)&gt;0,IF(INT(TEXT(D452,"00"))=0,IF(COUNTIF($O$2:O824,O452)&gt;1,"No Utilizar","Utilizar"),"Utilizar"),"No Utilizar")</f>
        <v>Utilizar</v>
      </c>
      <c r="Q452" s="119">
        <f>COUNTIF('Presupuesto 2015'!$AF$10:AF1153,K452)</f>
        <v>0</v>
      </c>
      <c r="R452" s="119" t="s">
        <v>1329</v>
      </c>
    </row>
    <row r="453" spans="1:18" x14ac:dyDescent="0.2">
      <c r="A453" s="120">
        <v>2</v>
      </c>
      <c r="B453" s="120">
        <v>7</v>
      </c>
      <c r="C453" s="120">
        <v>1</v>
      </c>
      <c r="D453" s="120">
        <v>7</v>
      </c>
      <c r="I453" s="121" t="s">
        <v>1881</v>
      </c>
      <c r="K453" s="120" t="str">
        <f t="shared" si="22"/>
        <v>27107</v>
      </c>
      <c r="L453" s="119" t="str">
        <f t="shared" si="21"/>
        <v>Cinturón</v>
      </c>
      <c r="M453" s="120" t="str">
        <f>IF(MOD(INT(K453),10) = 0, VLOOKUP(K453,'COG CONAC'!$A$2:$B$427,1,FALSE),"DESAGREGADA")</f>
        <v>DESAGREGADA</v>
      </c>
      <c r="N453" s="119" t="str">
        <f>IF(MOD(INT(K453),10) = 0, VLOOKUP(K453,'COG CONAC'!$A$2:$B$427,2,FALSE),"DESAGREGADA")</f>
        <v>DESAGREGADA</v>
      </c>
      <c r="O453" s="120" t="str">
        <f t="shared" si="23"/>
        <v>271</v>
      </c>
      <c r="P453" s="119" t="str">
        <f>IF(MOD(O453,10)&gt;0,IF(INT(TEXT(D453,"00"))=0,IF(COUNTIF($O$2:O825,O453)&gt;1,"No Utilizar","Utilizar"),"Utilizar"),"No Utilizar")</f>
        <v>Utilizar</v>
      </c>
      <c r="Q453" s="119">
        <f>COUNTIF('Presupuesto 2015'!$AF$10:AF1154,K453)</f>
        <v>0</v>
      </c>
      <c r="R453" s="119" t="s">
        <v>1329</v>
      </c>
    </row>
    <row r="454" spans="1:18" x14ac:dyDescent="0.2">
      <c r="A454" s="120">
        <v>2</v>
      </c>
      <c r="B454" s="120">
        <v>7</v>
      </c>
      <c r="C454" s="120">
        <v>1</v>
      </c>
      <c r="D454" s="120">
        <v>8</v>
      </c>
      <c r="I454" s="121" t="s">
        <v>1515</v>
      </c>
      <c r="K454" s="120" t="str">
        <f t="shared" si="22"/>
        <v>27108</v>
      </c>
      <c r="L454" s="119" t="str">
        <f t="shared" si="21"/>
        <v>Estola</v>
      </c>
      <c r="M454" s="120" t="str">
        <f>IF(MOD(INT(K454),10) = 0, VLOOKUP(K454,'COG CONAC'!$A$2:$B$427,1,FALSE),"DESAGREGADA")</f>
        <v>DESAGREGADA</v>
      </c>
      <c r="N454" s="119" t="str">
        <f>IF(MOD(INT(K454),10) = 0, VLOOKUP(K454,'COG CONAC'!$A$2:$B$427,2,FALSE),"DESAGREGADA")</f>
        <v>DESAGREGADA</v>
      </c>
      <c r="O454" s="120" t="str">
        <f t="shared" si="23"/>
        <v>271</v>
      </c>
      <c r="P454" s="119" t="str">
        <f>IF(MOD(O454,10)&gt;0,IF(INT(TEXT(D454,"00"))=0,IF(COUNTIF($O$2:O826,O454)&gt;1,"No Utilizar","Utilizar"),"Utilizar"),"No Utilizar")</f>
        <v>Utilizar</v>
      </c>
      <c r="Q454" s="119">
        <f>COUNTIF('Presupuesto 2015'!$AF$10:AF1155,K454)</f>
        <v>0</v>
      </c>
      <c r="R454" s="119" t="s">
        <v>1329</v>
      </c>
    </row>
    <row r="455" spans="1:18" x14ac:dyDescent="0.2">
      <c r="A455" s="120">
        <v>2</v>
      </c>
      <c r="B455" s="120">
        <v>7</v>
      </c>
      <c r="C455" s="120">
        <v>1</v>
      </c>
      <c r="D455" s="120">
        <v>9</v>
      </c>
      <c r="I455" s="121" t="s">
        <v>1516</v>
      </c>
      <c r="K455" s="120" t="str">
        <f t="shared" si="22"/>
        <v>27109</v>
      </c>
      <c r="L455" s="119" t="str">
        <f t="shared" si="21"/>
        <v>Pantalones para Caballero</v>
      </c>
      <c r="M455" s="120" t="str">
        <f>IF(MOD(INT(K455),10) = 0, VLOOKUP(K455,'COG CONAC'!$A$2:$B$427,1,FALSE),"DESAGREGADA")</f>
        <v>DESAGREGADA</v>
      </c>
      <c r="N455" s="119" t="str">
        <f>IF(MOD(INT(K455),10) = 0, VLOOKUP(K455,'COG CONAC'!$A$2:$B$427,2,FALSE),"DESAGREGADA")</f>
        <v>DESAGREGADA</v>
      </c>
      <c r="O455" s="120" t="str">
        <f t="shared" si="23"/>
        <v>271</v>
      </c>
      <c r="P455" s="119" t="str">
        <f>IF(MOD(O455,10)&gt;0,IF(INT(TEXT(D455,"00"))=0,IF(COUNTIF($O$2:O827,O455)&gt;1,"No Utilizar","Utilizar"),"Utilizar"),"No Utilizar")</f>
        <v>Utilizar</v>
      </c>
      <c r="Q455" s="119">
        <f>COUNTIF('Presupuesto 2015'!$AF$10:AF1156,K455)</f>
        <v>0</v>
      </c>
      <c r="R455" s="119" t="s">
        <v>1329</v>
      </c>
    </row>
    <row r="456" spans="1:18" x14ac:dyDescent="0.2">
      <c r="A456" s="120">
        <v>2</v>
      </c>
      <c r="B456" s="120">
        <v>7</v>
      </c>
      <c r="C456" s="120">
        <v>1</v>
      </c>
      <c r="D456" s="120">
        <v>10</v>
      </c>
      <c r="I456" s="121" t="s">
        <v>1517</v>
      </c>
      <c r="K456" s="120" t="str">
        <f t="shared" si="22"/>
        <v>27110</v>
      </c>
      <c r="L456" s="119" t="str">
        <f t="shared" si="21"/>
        <v>Pantalones para Damas</v>
      </c>
      <c r="M456" s="120" t="str">
        <f>IF(MOD(INT(K456),30) = 0, VLOOKUP(K456,'COG CONAC'!$A$2:$B$427,1,FALSE),"DESAGREGADA")</f>
        <v>DESAGREGADA</v>
      </c>
      <c r="N456" s="119" t="str">
        <f>IF(MOD(INT(K456),30) = 0, VLOOKUP(K456,'COG CONAC'!$A$2:$B$427,2,FALSE),"DESAGREGADA")</f>
        <v>DESAGREGADA</v>
      </c>
      <c r="O456" s="120" t="str">
        <f t="shared" si="23"/>
        <v>271</v>
      </c>
      <c r="P456" s="119" t="str">
        <f>IF(MOD(O456,10)&gt;0,IF(INT(TEXT(D456,"00"))=0,IF(COUNTIF($O$2:O828,O456)&gt;1,"No Utilizar","Utilizar"),"Utilizar"),"No Utilizar")</f>
        <v>Utilizar</v>
      </c>
      <c r="Q456" s="119">
        <f>COUNTIF('Presupuesto 2015'!$AF$10:AF1157,K456)</f>
        <v>0</v>
      </c>
      <c r="R456" s="119" t="s">
        <v>1329</v>
      </c>
    </row>
    <row r="457" spans="1:18" x14ac:dyDescent="0.2">
      <c r="A457" s="120">
        <v>2</v>
      </c>
      <c r="B457" s="120">
        <v>7</v>
      </c>
      <c r="C457" s="120">
        <v>1</v>
      </c>
      <c r="D457" s="120">
        <v>11</v>
      </c>
      <c r="I457" s="121" t="s">
        <v>1518</v>
      </c>
      <c r="K457" s="120" t="str">
        <f t="shared" si="22"/>
        <v>27111</v>
      </c>
      <c r="L457" s="119" t="str">
        <f t="shared" si="21"/>
        <v>Silbatos</v>
      </c>
      <c r="M457" s="120" t="str">
        <f>IF(MOD(INT(K457),10) = 0, VLOOKUP(K457,'COG CONAC'!$A$2:$B$427,1,FALSE),"DESAGREGADA")</f>
        <v>DESAGREGADA</v>
      </c>
      <c r="N457" s="119" t="str">
        <f>IF(MOD(INT(K457),10) = 0, VLOOKUP(K457,'COG CONAC'!$A$2:$B$427,2,FALSE),"DESAGREGADA")</f>
        <v>DESAGREGADA</v>
      </c>
      <c r="O457" s="120" t="str">
        <f t="shared" si="23"/>
        <v>271</v>
      </c>
      <c r="P457" s="119" t="str">
        <f>IF(MOD(O457,10)&gt;0,IF(INT(TEXT(D457,"00"))=0,IF(COUNTIF($O$2:O829,O457)&gt;1,"No Utilizar","Utilizar"),"Utilizar"),"No Utilizar")</f>
        <v>Utilizar</v>
      </c>
      <c r="Q457" s="119">
        <f>COUNTIF('Presupuesto 2015'!$AF$10:AF1158,K457)</f>
        <v>0</v>
      </c>
      <c r="R457" s="119" t="s">
        <v>1329</v>
      </c>
    </row>
    <row r="458" spans="1:18" x14ac:dyDescent="0.2">
      <c r="A458" s="120">
        <v>2</v>
      </c>
      <c r="B458" s="120">
        <v>7</v>
      </c>
      <c r="C458" s="120">
        <v>1</v>
      </c>
      <c r="D458" s="120">
        <v>12</v>
      </c>
      <c r="I458" s="121" t="s">
        <v>1519</v>
      </c>
      <c r="K458" s="120" t="str">
        <f t="shared" si="22"/>
        <v>27112</v>
      </c>
      <c r="L458" s="119" t="str">
        <f t="shared" si="21"/>
        <v>Sombreros y Gorras</v>
      </c>
      <c r="M458" s="120" t="str">
        <f>IF(MOD(INT(K458),10) = 0, VLOOKUP(K458,'COG CONAC'!$A$2:$B$427,1,FALSE),"DESAGREGADA")</f>
        <v>DESAGREGADA</v>
      </c>
      <c r="N458" s="119" t="str">
        <f>IF(MOD(INT(K458),10) = 0, VLOOKUP(K458,'COG CONAC'!$A$2:$B$427,2,FALSE),"DESAGREGADA")</f>
        <v>DESAGREGADA</v>
      </c>
      <c r="O458" s="120" t="str">
        <f t="shared" si="23"/>
        <v>271</v>
      </c>
      <c r="P458" s="119" t="str">
        <f>IF(MOD(O458,10)&gt;0,IF(INT(TEXT(D458,"00"))=0,IF(COUNTIF($O$2:O830,O458)&gt;1,"No Utilizar","Utilizar"),"Utilizar"),"No Utilizar")</f>
        <v>Utilizar</v>
      </c>
      <c r="Q458" s="119">
        <f>COUNTIF('Presupuesto 2015'!$AF$10:AF1159,K458)</f>
        <v>0</v>
      </c>
      <c r="R458" s="119" t="s">
        <v>1329</v>
      </c>
    </row>
    <row r="459" spans="1:18" x14ac:dyDescent="0.2">
      <c r="A459" s="120">
        <v>2</v>
      </c>
      <c r="B459" s="120">
        <v>7</v>
      </c>
      <c r="C459" s="120">
        <v>1</v>
      </c>
      <c r="D459" s="120">
        <v>13</v>
      </c>
      <c r="I459" s="121" t="s">
        <v>1520</v>
      </c>
      <c r="K459" s="120" t="str">
        <f t="shared" si="22"/>
        <v>27113</v>
      </c>
      <c r="L459" s="119" t="str">
        <f t="shared" si="21"/>
        <v>Uniformes de Trabajo</v>
      </c>
      <c r="M459" s="120" t="str">
        <f>IF(MOD(INT(K459),10) = 0, VLOOKUP(K459,'COG CONAC'!$A$2:$B$427,1,FALSE),"DESAGREGADA")</f>
        <v>DESAGREGADA</v>
      </c>
      <c r="N459" s="119" t="str">
        <f>IF(MOD(INT(K459),10) = 0, VLOOKUP(K459,'COG CONAC'!$A$2:$B$427,2,FALSE),"DESAGREGADA")</f>
        <v>DESAGREGADA</v>
      </c>
      <c r="O459" s="120" t="str">
        <f t="shared" si="23"/>
        <v>271</v>
      </c>
      <c r="P459" s="119" t="str">
        <f>IF(MOD(O459,10)&gt;0,IF(INT(TEXT(D459,"00"))=0,IF(COUNTIF($O$2:O831,O459)&gt;1,"No Utilizar","Utilizar"),"Utilizar"),"No Utilizar")</f>
        <v>Utilizar</v>
      </c>
      <c r="Q459" s="119">
        <f>COUNTIF('Presupuesto 2015'!$AF$10:AF1160,K459)</f>
        <v>0</v>
      </c>
      <c r="R459" s="119" t="s">
        <v>1329</v>
      </c>
    </row>
    <row r="460" spans="1:18" x14ac:dyDescent="0.2">
      <c r="A460" s="120">
        <v>2</v>
      </c>
      <c r="B460" s="120">
        <v>7</v>
      </c>
      <c r="C460" s="120">
        <v>1</v>
      </c>
      <c r="D460" s="120">
        <v>14</v>
      </c>
      <c r="E460" s="129"/>
      <c r="I460" s="121" t="s">
        <v>1521</v>
      </c>
      <c r="K460" s="120" t="str">
        <f t="shared" si="22"/>
        <v>27114</v>
      </c>
      <c r="L460" s="119" t="str">
        <f t="shared" si="21"/>
        <v>Uniformes Deportivos</v>
      </c>
      <c r="M460" s="120" t="str">
        <f>IF(MOD(INT(K460),10) = 0, VLOOKUP(K460,'COG CONAC'!$A$2:$B$427,1,FALSE),"DESAGREGADA")</f>
        <v>DESAGREGADA</v>
      </c>
      <c r="N460" s="119" t="str">
        <f>IF(MOD(INT(K460),10) = 0, VLOOKUP(K460,'COG CONAC'!$A$2:$B$427,2,FALSE),"DESAGREGADA")</f>
        <v>DESAGREGADA</v>
      </c>
      <c r="O460" s="120" t="str">
        <f t="shared" si="23"/>
        <v>271</v>
      </c>
      <c r="P460" s="119" t="str">
        <f>IF(MOD(O460,10)&gt;0,IF(INT(TEXT(D460,"00"))=0,IF(COUNTIF($O$2:O832,O460)&gt;1,"No Utilizar","Utilizar"),"Utilizar"),"No Utilizar")</f>
        <v>Utilizar</v>
      </c>
      <c r="Q460" s="119">
        <f>COUNTIF('Presupuesto 2015'!$AF$10:AF1161,K460)</f>
        <v>0</v>
      </c>
      <c r="R460" s="119" t="s">
        <v>1329</v>
      </c>
    </row>
    <row r="461" spans="1:18" x14ac:dyDescent="0.2">
      <c r="A461" s="120">
        <v>2</v>
      </c>
      <c r="B461" s="120">
        <v>7</v>
      </c>
      <c r="C461" s="120">
        <v>1</v>
      </c>
      <c r="D461" s="120">
        <v>15</v>
      </c>
      <c r="I461" s="121" t="s">
        <v>1441</v>
      </c>
      <c r="K461" s="120" t="str">
        <f t="shared" si="22"/>
        <v>27115</v>
      </c>
      <c r="L461" s="119" t="str">
        <f t="shared" si="21"/>
        <v>Playeras</v>
      </c>
      <c r="M461" s="120" t="str">
        <f>IF(MOD(INT(K461),10) = 0, VLOOKUP(K461,'COG CONAC'!$A$2:$B$427,1,FALSE),"DESAGREGADA")</f>
        <v>DESAGREGADA</v>
      </c>
      <c r="N461" s="119" t="str">
        <f>IF(MOD(INT(K461),10) = 0, VLOOKUP(K461,'COG CONAC'!$A$2:$B$427,2,FALSE),"DESAGREGADA")</f>
        <v>DESAGREGADA</v>
      </c>
      <c r="O461" s="120" t="str">
        <f t="shared" si="23"/>
        <v>271</v>
      </c>
      <c r="P461" s="119" t="str">
        <f>IF(MOD(O461,10)&gt;0,IF(INT(TEXT(D461,"00"))=0,IF(COUNTIF($O$2:O833,O461)&gt;1,"No Utilizar","Utilizar"),"Utilizar"),"No Utilizar")</f>
        <v>Utilizar</v>
      </c>
      <c r="Q461" s="119">
        <f>COUNTIF('Presupuesto 2015'!$AF$10:AF1162,K461)</f>
        <v>0</v>
      </c>
      <c r="R461" s="119" t="s">
        <v>1329</v>
      </c>
    </row>
    <row r="462" spans="1:18" x14ac:dyDescent="0.2">
      <c r="A462" s="120">
        <v>2</v>
      </c>
      <c r="B462" s="120">
        <v>7</v>
      </c>
      <c r="C462" s="120">
        <v>1</v>
      </c>
      <c r="D462" s="120">
        <v>16</v>
      </c>
      <c r="I462" s="121" t="s">
        <v>1522</v>
      </c>
      <c r="K462" s="120" t="str">
        <f t="shared" si="22"/>
        <v>27116</v>
      </c>
      <c r="L462" s="119" t="str">
        <f t="shared" si="21"/>
        <v>Uniformes Directivos</v>
      </c>
      <c r="M462" s="120" t="str">
        <f>IF(MOD(INT(K462),10) = 0, VLOOKUP(K462,'COG CONAC'!$A$2:$B$427,1,FALSE),"DESAGREGADA")</f>
        <v>DESAGREGADA</v>
      </c>
      <c r="N462" s="119" t="str">
        <f>IF(MOD(INT(K462),10) = 0, VLOOKUP(K462,'COG CONAC'!$A$2:$B$427,2,FALSE),"DESAGREGADA")</f>
        <v>DESAGREGADA</v>
      </c>
      <c r="O462" s="120" t="str">
        <f t="shared" si="23"/>
        <v>271</v>
      </c>
      <c r="P462" s="119" t="str">
        <f>IF(MOD(O462,10)&gt;0,IF(INT(TEXT(D462,"00"))=0,IF(COUNTIF($O$2:O834,O462)&gt;1,"No Utilizar","Utilizar"),"Utilizar"),"No Utilizar")</f>
        <v>Utilizar</v>
      </c>
      <c r="Q462" s="119">
        <f>COUNTIF('Presupuesto 2015'!$AF$10:AF1163,K462)</f>
        <v>0</v>
      </c>
      <c r="R462" s="119" t="s">
        <v>1329</v>
      </c>
    </row>
    <row r="463" spans="1:18" x14ac:dyDescent="0.2">
      <c r="A463" s="120">
        <v>2</v>
      </c>
      <c r="B463" s="120">
        <v>7</v>
      </c>
      <c r="C463" s="120">
        <v>1</v>
      </c>
      <c r="D463" s="120">
        <v>17</v>
      </c>
      <c r="E463" s="129"/>
      <c r="I463" s="121" t="s">
        <v>1523</v>
      </c>
      <c r="K463" s="120" t="str">
        <f t="shared" si="22"/>
        <v>27117</v>
      </c>
      <c r="L463" s="119" t="str">
        <f t="shared" si="21"/>
        <v>Uniformes Administrativo</v>
      </c>
      <c r="M463" s="120" t="str">
        <f>IF(MOD(INT(K463),10) = 0, VLOOKUP(K463,'COG CONAC'!$A$2:$B$427,1,FALSE),"DESAGREGADA")</f>
        <v>DESAGREGADA</v>
      </c>
      <c r="N463" s="119" t="str">
        <f>IF(MOD(INT(K463),10) = 0, VLOOKUP(K463,'COG CONAC'!$A$2:$B$427,2,FALSE),"DESAGREGADA")</f>
        <v>DESAGREGADA</v>
      </c>
      <c r="O463" s="120" t="str">
        <f t="shared" si="23"/>
        <v>271</v>
      </c>
      <c r="P463" s="119" t="str">
        <f>IF(MOD(O463,10)&gt;0,IF(INT(TEXT(D463,"00"))=0,IF(COUNTIF($O$2:O837,O463)&gt;1,"No Utilizar","Utilizar"),"Utilizar"),"No Utilizar")</f>
        <v>Utilizar</v>
      </c>
      <c r="Q463" s="119">
        <f>COUNTIF('Presupuesto 2015'!$AF$10:AF1164,K463)</f>
        <v>0</v>
      </c>
      <c r="R463" s="119" t="s">
        <v>1329</v>
      </c>
    </row>
    <row r="464" spans="1:18" x14ac:dyDescent="0.2">
      <c r="A464" s="120">
        <v>2</v>
      </c>
      <c r="B464" s="120">
        <v>7</v>
      </c>
      <c r="C464" s="120">
        <v>1</v>
      </c>
      <c r="D464" s="120">
        <v>18</v>
      </c>
      <c r="I464" s="121" t="s">
        <v>1524</v>
      </c>
      <c r="K464" s="120" t="str">
        <f t="shared" si="22"/>
        <v>27118</v>
      </c>
      <c r="L464" s="119" t="str">
        <f t="shared" si="21"/>
        <v>Uniformes cajeros</v>
      </c>
      <c r="M464" s="120" t="str">
        <f>IF(MOD(INT(K464),10) = 0, VLOOKUP(K464,'COG CONAC'!$A$2:$B$427,1,FALSE),"DESAGREGADA")</f>
        <v>DESAGREGADA</v>
      </c>
      <c r="N464" s="119" t="str">
        <f>IF(MOD(INT(K464),10) = 0, VLOOKUP(K464,'COG CONAC'!$A$2:$B$427,2,FALSE),"DESAGREGADA")</f>
        <v>DESAGREGADA</v>
      </c>
      <c r="O464" s="120" t="str">
        <f t="shared" si="23"/>
        <v>271</v>
      </c>
      <c r="P464" s="119" t="str">
        <f>IF(MOD(O464,10)&gt;0,IF(INT(TEXT(D464,"00"))=0,IF(COUNTIF($O$2:O838,O464)&gt;1,"No Utilizar","Utilizar"),"Utilizar"),"No Utilizar")</f>
        <v>Utilizar</v>
      </c>
      <c r="Q464" s="119">
        <f>COUNTIF('Presupuesto 2015'!$AF$10:AF1165,K464)</f>
        <v>0</v>
      </c>
      <c r="R464" s="119" t="s">
        <v>1329</v>
      </c>
    </row>
    <row r="465" spans="1:18" x14ac:dyDescent="0.2">
      <c r="A465" s="120">
        <v>2</v>
      </c>
      <c r="B465" s="120">
        <v>7</v>
      </c>
      <c r="C465" s="120">
        <v>1</v>
      </c>
      <c r="D465" s="120">
        <v>19</v>
      </c>
      <c r="I465" s="121" t="s">
        <v>1882</v>
      </c>
      <c r="K465" s="120" t="str">
        <f t="shared" si="22"/>
        <v>27119</v>
      </c>
      <c r="L465" s="119" t="str">
        <f t="shared" si="21"/>
        <v>Uniformes Vinculación</v>
      </c>
      <c r="M465" s="120" t="str">
        <f>IF(MOD(INT(K465),10) = 0, VLOOKUP(K465,'COG CONAC'!$A$2:$B$427,1,FALSE),"DESAGREGADA")</f>
        <v>DESAGREGADA</v>
      </c>
      <c r="N465" s="119" t="str">
        <f>IF(MOD(INT(K465),10) = 0, VLOOKUP(K465,'COG CONAC'!$A$2:$B$427,2,FALSE),"DESAGREGADA")</f>
        <v>DESAGREGADA</v>
      </c>
      <c r="O465" s="120" t="str">
        <f t="shared" si="23"/>
        <v>271</v>
      </c>
      <c r="P465" s="119" t="str">
        <f>IF(MOD(O465,10)&gt;0,IF(INT(TEXT(D465,"00"))=0,IF(COUNTIF($O$2:O839,O465)&gt;1,"No Utilizar","Utilizar"),"Utilizar"),"No Utilizar")</f>
        <v>Utilizar</v>
      </c>
      <c r="Q465" s="119">
        <f>COUNTIF('Presupuesto 2015'!$AF$10:AF1166,K465)</f>
        <v>0</v>
      </c>
      <c r="R465" s="119" t="s">
        <v>1329</v>
      </c>
    </row>
    <row r="466" spans="1:18" x14ac:dyDescent="0.2">
      <c r="A466" s="120">
        <v>2</v>
      </c>
      <c r="B466" s="120">
        <v>7</v>
      </c>
      <c r="C466" s="120">
        <v>1</v>
      </c>
      <c r="D466" s="120">
        <v>20</v>
      </c>
      <c r="H466" s="121" t="s">
        <v>1525</v>
      </c>
      <c r="I466" s="121" t="s">
        <v>1525</v>
      </c>
      <c r="K466" s="120" t="str">
        <f t="shared" si="22"/>
        <v>27120</v>
      </c>
      <c r="L466" s="119" t="str">
        <f t="shared" si="21"/>
        <v>Uniformes MantenimientoUniformes Mantenimiento</v>
      </c>
      <c r="M466" s="120" t="str">
        <f>IF(MOD(INT(K466),21) = 0, VLOOKUP(K466,'COG CONAC'!$A$2:$B$427,1,FALSE),"DESAGREGADA")</f>
        <v>DESAGREGADA</v>
      </c>
      <c r="N466" s="119" t="str">
        <f>IF(MOD(INT(K466),21) = 0, VLOOKUP(K466,'COG CONAC'!$A$2:$B$427,2,FALSE),"DESAGREGADA")</f>
        <v>DESAGREGADA</v>
      </c>
      <c r="O466" s="120" t="str">
        <f t="shared" si="23"/>
        <v>271</v>
      </c>
      <c r="P466" s="119" t="str">
        <f>IF(MOD(O466,10)&gt;0,IF(INT(TEXT(D466,"00"))=0,IF(COUNTIF($O$2:O840,O466)&gt;1,"No Utilizar","Utilizar"),"Utilizar"),"No Utilizar")</f>
        <v>Utilizar</v>
      </c>
      <c r="Q466" s="119">
        <f>COUNTIF('Presupuesto 2015'!$AF$10:AF1167,K466)</f>
        <v>0</v>
      </c>
      <c r="R466" s="119" t="s">
        <v>1329</v>
      </c>
    </row>
    <row r="467" spans="1:18" x14ac:dyDescent="0.2">
      <c r="A467" s="120">
        <v>2</v>
      </c>
      <c r="B467" s="120">
        <v>7</v>
      </c>
      <c r="C467" s="120">
        <v>1</v>
      </c>
      <c r="D467" s="120">
        <v>21</v>
      </c>
      <c r="I467" s="121" t="s">
        <v>1526</v>
      </c>
      <c r="K467" s="120" t="str">
        <f t="shared" si="22"/>
        <v>27121</v>
      </c>
      <c r="L467" s="119" t="str">
        <f t="shared" si="21"/>
        <v>Uniformes Vigilancia</v>
      </c>
      <c r="M467" s="120" t="str">
        <f>IF(MOD(INT(K467),10) = 0, VLOOKUP(K467,'COG CONAC'!$A$2:$B$427,1,FALSE),"DESAGREGADA")</f>
        <v>DESAGREGADA</v>
      </c>
      <c r="N467" s="119" t="str">
        <f>IF(MOD(INT(K467),10) = 0, VLOOKUP(K467,'COG CONAC'!$A$2:$B$427,2,FALSE),"DESAGREGADA")</f>
        <v>DESAGREGADA</v>
      </c>
      <c r="O467" s="120" t="str">
        <f t="shared" si="23"/>
        <v>271</v>
      </c>
      <c r="P467" s="119" t="str">
        <f>IF(MOD(O467,10)&gt;0,IF(INT(TEXT(D467,"00"))=0,IF(COUNTIF($O$2:O841,O467)&gt;1,"No Utilizar","Utilizar"),"Utilizar"),"No Utilizar")</f>
        <v>Utilizar</v>
      </c>
      <c r="Q467" s="119">
        <f>COUNTIF('Presupuesto 2015'!$AF$10:AF1168,K467)</f>
        <v>0</v>
      </c>
      <c r="R467" s="119" t="s">
        <v>1329</v>
      </c>
    </row>
    <row r="468" spans="1:18" x14ac:dyDescent="0.2">
      <c r="A468" s="120">
        <v>2</v>
      </c>
      <c r="B468" s="120">
        <v>7</v>
      </c>
      <c r="C468" s="120">
        <v>2</v>
      </c>
      <c r="H468" s="121" t="s">
        <v>352</v>
      </c>
      <c r="K468" s="120" t="str">
        <f t="shared" si="22"/>
        <v>27200</v>
      </c>
      <c r="L468" s="119" t="str">
        <f t="shared" si="21"/>
        <v>Prendas de seguridad y protección personal</v>
      </c>
      <c r="M468" s="120" t="str">
        <f>IF(MOD(INT(K468),10) = 0, VLOOKUP(K468,'COG CONAC'!$A$2:$B$427,1,FALSE),"DESAGREGADA")</f>
        <v>27200</v>
      </c>
      <c r="N468" s="119" t="str">
        <f>IF(MOD(INT(K468),10) = 0, VLOOKUP(K468,'COG CONAC'!$A$2:$B$427,2,FALSE),"DESAGREGADA")</f>
        <v>Prendas de seguridad y protección personal</v>
      </c>
      <c r="O468" s="120" t="str">
        <f t="shared" si="23"/>
        <v>272</v>
      </c>
      <c r="P468" s="119" t="str">
        <f>IF(MOD(O468,10)&gt;0,IF(INT(TEXT(D468,"00"))=0,IF(COUNTIF($O$2:O842,O468)&gt;1,"No Utilizar","Utilizar"),"Utilizar"),"No Utilizar")</f>
        <v>No Utilizar</v>
      </c>
      <c r="Q468" s="119">
        <f>COUNTIF('Presupuesto 2015'!$AF$10:AF1169,K468)</f>
        <v>0</v>
      </c>
      <c r="R468" s="119" t="s">
        <v>1329</v>
      </c>
    </row>
    <row r="469" spans="1:18" x14ac:dyDescent="0.2">
      <c r="A469" s="120">
        <v>2</v>
      </c>
      <c r="B469" s="120">
        <v>7</v>
      </c>
      <c r="C469" s="120">
        <v>2</v>
      </c>
      <c r="D469" s="120">
        <v>1</v>
      </c>
      <c r="I469" s="121" t="s">
        <v>1883</v>
      </c>
      <c r="K469" s="120" t="str">
        <f t="shared" si="22"/>
        <v>27201</v>
      </c>
      <c r="L469" s="119" t="str">
        <f t="shared" si="21"/>
        <v>Prendas de Seguridad y Protección Personal para la prestación de servicios hospitalarios</v>
      </c>
      <c r="M469" s="120" t="str">
        <f>IF(MOD(INT(K469),10) = 0, VLOOKUP(K469,'COG CONAC'!$A$2:$B$427,1,FALSE),"DESAGREGADA")</f>
        <v>DESAGREGADA</v>
      </c>
      <c r="N469" s="119" t="str">
        <f>IF(MOD(INT(K469),10) = 0, VLOOKUP(K469,'COG CONAC'!$A$2:$B$427,2,FALSE),"DESAGREGADA")</f>
        <v>DESAGREGADA</v>
      </c>
      <c r="O469" s="120" t="str">
        <f t="shared" si="23"/>
        <v>272</v>
      </c>
      <c r="P469" s="119" t="str">
        <f>IF(MOD(O469,10)&gt;0,IF(INT(TEXT(D469,"00"))=0,IF(COUNTIF($O$2:O843,O469)&gt;1,"No Utilizar","Utilizar"),"Utilizar"),"No Utilizar")</f>
        <v>Utilizar</v>
      </c>
      <c r="Q469" s="119">
        <f>COUNTIF('Presupuesto 2015'!$AF$10:AF1170,K469)</f>
        <v>1</v>
      </c>
      <c r="R469" s="119" t="s">
        <v>1329</v>
      </c>
    </row>
    <row r="470" spans="1:18" x14ac:dyDescent="0.2">
      <c r="A470" s="120">
        <v>2</v>
      </c>
      <c r="B470" s="120">
        <v>7</v>
      </c>
      <c r="C470" s="120">
        <v>2</v>
      </c>
      <c r="D470" s="120">
        <v>2</v>
      </c>
      <c r="I470" s="121" t="s">
        <v>1527</v>
      </c>
      <c r="K470" s="120" t="str">
        <f t="shared" si="22"/>
        <v>27202</v>
      </c>
      <c r="L470" s="119" t="str">
        <f t="shared" si="21"/>
        <v>Careta de Soldador</v>
      </c>
      <c r="M470" s="120" t="str">
        <f>IF(MOD(INT(K470),10) = 0, VLOOKUP(K470,'COG CONAC'!$A$2:$B$427,1,FALSE),"DESAGREGADA")</f>
        <v>DESAGREGADA</v>
      </c>
      <c r="N470" s="119" t="str">
        <f>IF(MOD(INT(K470),10) = 0, VLOOKUP(K470,'COG CONAC'!$A$2:$B$427,2,FALSE),"DESAGREGADA")</f>
        <v>DESAGREGADA</v>
      </c>
      <c r="O470" s="120" t="str">
        <f t="shared" si="23"/>
        <v>272</v>
      </c>
      <c r="P470" s="119" t="str">
        <f>IF(MOD(O470,10)&gt;0,IF(INT(TEXT(D470,"00"))=0,IF(COUNTIF($O$2:O844,O470)&gt;1,"No Utilizar","Utilizar"),"Utilizar"),"No Utilizar")</f>
        <v>Utilizar</v>
      </c>
      <c r="Q470" s="119">
        <f>COUNTIF('Presupuesto 2015'!$AF$10:AF1171,K470)</f>
        <v>0</v>
      </c>
      <c r="R470" s="119" t="s">
        <v>1329</v>
      </c>
    </row>
    <row r="471" spans="1:18" x14ac:dyDescent="0.2">
      <c r="A471" s="120">
        <v>2</v>
      </c>
      <c r="B471" s="120">
        <v>7</v>
      </c>
      <c r="C471" s="120">
        <v>2</v>
      </c>
      <c r="D471" s="120">
        <v>3</v>
      </c>
      <c r="I471" s="121" t="s">
        <v>1528</v>
      </c>
      <c r="K471" s="120" t="str">
        <f t="shared" si="22"/>
        <v>27203</v>
      </c>
      <c r="L471" s="119" t="str">
        <f t="shared" si="21"/>
        <v>Cartuchos para Mascarilla (Filtros)</v>
      </c>
      <c r="M471" s="120" t="str">
        <f>IF(MOD(INT(K471),10) = 0, VLOOKUP(K471,'COG CONAC'!$A$2:$B$427,1,FALSE),"DESAGREGADA")</f>
        <v>DESAGREGADA</v>
      </c>
      <c r="N471" s="119" t="str">
        <f>IF(MOD(INT(K471),10) = 0, VLOOKUP(K471,'COG CONAC'!$A$2:$B$427,2,FALSE),"DESAGREGADA")</f>
        <v>DESAGREGADA</v>
      </c>
      <c r="O471" s="120" t="str">
        <f t="shared" si="23"/>
        <v>272</v>
      </c>
      <c r="P471" s="119" t="str">
        <f>IF(MOD(O471,10)&gt;0,IF(INT(TEXT(D471,"00"))=0,IF(COUNTIF($O$2:O845,O471)&gt;1,"No Utilizar","Utilizar"),"Utilizar"),"No Utilizar")</f>
        <v>Utilizar</v>
      </c>
      <c r="Q471" s="119">
        <f>COUNTIF('Presupuesto 2015'!$AF$10:AF1172,K471)</f>
        <v>0</v>
      </c>
      <c r="R471" s="119" t="s">
        <v>1329</v>
      </c>
    </row>
    <row r="472" spans="1:18" x14ac:dyDescent="0.2">
      <c r="A472" s="120">
        <v>2</v>
      </c>
      <c r="B472" s="120">
        <v>7</v>
      </c>
      <c r="C472" s="120">
        <v>2</v>
      </c>
      <c r="D472" s="120">
        <v>4</v>
      </c>
      <c r="E472" s="129"/>
      <c r="I472" s="121" t="s">
        <v>1529</v>
      </c>
      <c r="K472" s="120" t="str">
        <f t="shared" si="22"/>
        <v>27204</v>
      </c>
      <c r="L472" s="119" t="str">
        <f t="shared" si="21"/>
        <v>Cristal para Careta y Gafas</v>
      </c>
      <c r="M472" s="120" t="str">
        <f>IF(MOD(INT(K472),10) = 0, VLOOKUP(K472,'COG CONAC'!$A$2:$B$427,1,FALSE),"DESAGREGADA")</f>
        <v>DESAGREGADA</v>
      </c>
      <c r="N472" s="119" t="str">
        <f>IF(MOD(INT(K472),10) = 0, VLOOKUP(K472,'COG CONAC'!$A$2:$B$427,2,FALSE),"DESAGREGADA")</f>
        <v>DESAGREGADA</v>
      </c>
      <c r="O472" s="120" t="str">
        <f t="shared" si="23"/>
        <v>272</v>
      </c>
      <c r="P472" s="119" t="str">
        <f>IF(MOD(O472,10)&gt;0,IF(INT(TEXT(D472,"00"))=0,IF(COUNTIF($O$2:O846,O472)&gt;1,"No Utilizar","Utilizar"),"Utilizar"),"No Utilizar")</f>
        <v>Utilizar</v>
      </c>
      <c r="Q472" s="119">
        <f>COUNTIF('Presupuesto 2015'!$AF$10:AF1173,K472)</f>
        <v>0</v>
      </c>
      <c r="R472" s="119" t="s">
        <v>1329</v>
      </c>
    </row>
    <row r="473" spans="1:18" x14ac:dyDescent="0.2">
      <c r="A473" s="120">
        <v>2</v>
      </c>
      <c r="B473" s="120">
        <v>7</v>
      </c>
      <c r="C473" s="120">
        <v>2</v>
      </c>
      <c r="D473" s="120">
        <v>5</v>
      </c>
      <c r="I473" s="121" t="s">
        <v>1530</v>
      </c>
      <c r="K473" s="120" t="str">
        <f t="shared" si="22"/>
        <v>27205</v>
      </c>
      <c r="L473" s="119" t="str">
        <f t="shared" si="21"/>
        <v>Guantes de Hule</v>
      </c>
      <c r="M473" s="120" t="str">
        <f>IF(MOD(INT(K473),10) = 0, VLOOKUP(K473,'COG CONAC'!$A$2:$B$427,1,FALSE),"DESAGREGADA")</f>
        <v>DESAGREGADA</v>
      </c>
      <c r="N473" s="119" t="str">
        <f>IF(MOD(INT(K473),10) = 0, VLOOKUP(K473,'COG CONAC'!$A$2:$B$427,2,FALSE),"DESAGREGADA")</f>
        <v>DESAGREGADA</v>
      </c>
      <c r="O473" s="120" t="str">
        <f t="shared" si="23"/>
        <v>272</v>
      </c>
      <c r="P473" s="119" t="str">
        <f>IF(MOD(O473,10)&gt;0,IF(INT(TEXT(D473,"00"))=0,IF(COUNTIF($O$2:O847,O473)&gt;1,"No Utilizar","Utilizar"),"Utilizar"),"No Utilizar")</f>
        <v>Utilizar</v>
      </c>
      <c r="Q473" s="119">
        <f>COUNTIF('Presupuesto 2015'!$AF$10:AF1174,K473)</f>
        <v>0</v>
      </c>
      <c r="R473" s="119" t="s">
        <v>1329</v>
      </c>
    </row>
    <row r="474" spans="1:18" x14ac:dyDescent="0.2">
      <c r="A474" s="120">
        <v>2</v>
      </c>
      <c r="B474" s="120">
        <v>7</v>
      </c>
      <c r="C474" s="120">
        <v>2</v>
      </c>
      <c r="D474" s="120">
        <v>6</v>
      </c>
      <c r="I474" s="121" t="s">
        <v>1531</v>
      </c>
      <c r="K474" s="120" t="str">
        <f t="shared" si="22"/>
        <v>27206</v>
      </c>
      <c r="L474" s="119" t="str">
        <f t="shared" si="21"/>
        <v>Guantes de Seguridad (carnaza, piel)</v>
      </c>
      <c r="M474" s="120" t="str">
        <f>IF(MOD(INT(K474),10) = 0, VLOOKUP(K474,'COG CONAC'!$A$2:$B$427,1,FALSE),"DESAGREGADA")</f>
        <v>DESAGREGADA</v>
      </c>
      <c r="N474" s="119" t="str">
        <f>IF(MOD(INT(K474),10) = 0, VLOOKUP(K474,'COG CONAC'!$A$2:$B$427,2,FALSE),"DESAGREGADA")</f>
        <v>DESAGREGADA</v>
      </c>
      <c r="O474" s="120" t="str">
        <f t="shared" si="23"/>
        <v>272</v>
      </c>
      <c r="P474" s="119" t="str">
        <f>IF(MOD(O474,10)&gt;0,IF(INT(TEXT(D474,"00"))=0,IF(COUNTIF($O$2:O848,O474)&gt;1,"No Utilizar","Utilizar"),"Utilizar"),"No Utilizar")</f>
        <v>Utilizar</v>
      </c>
      <c r="Q474" s="119">
        <f>COUNTIF('Presupuesto 2015'!$AF$10:AF1175,K474)</f>
        <v>0</v>
      </c>
      <c r="R474" s="119" t="s">
        <v>1329</v>
      </c>
    </row>
    <row r="475" spans="1:18" x14ac:dyDescent="0.2">
      <c r="A475" s="120">
        <v>2</v>
      </c>
      <c r="B475" s="120">
        <v>7</v>
      </c>
      <c r="C475" s="120">
        <v>2</v>
      </c>
      <c r="D475" s="120">
        <v>7</v>
      </c>
      <c r="I475" s="121" t="s">
        <v>1884</v>
      </c>
      <c r="K475" s="120" t="str">
        <f t="shared" si="22"/>
        <v>27207</v>
      </c>
      <c r="L475" s="119" t="str">
        <f t="shared" si="21"/>
        <v>Impermeable</v>
      </c>
      <c r="M475" s="120" t="str">
        <f>IF(MOD(INT(K475),10) = 0, VLOOKUP(K475,'COG CONAC'!$A$2:$B$427,1,FALSE),"DESAGREGADA")</f>
        <v>DESAGREGADA</v>
      </c>
      <c r="N475" s="119" t="str">
        <f>IF(MOD(INT(K475),10) = 0, VLOOKUP(K475,'COG CONAC'!$A$2:$B$427,2,FALSE),"DESAGREGADA")</f>
        <v>DESAGREGADA</v>
      </c>
      <c r="O475" s="120" t="str">
        <f t="shared" si="23"/>
        <v>272</v>
      </c>
      <c r="P475" s="119" t="str">
        <f>IF(MOD(O475,10)&gt;0,IF(INT(TEXT(D475,"00"))=0,IF(COUNTIF($O$2:O849,O475)&gt;1,"No Utilizar","Utilizar"),"Utilizar"),"No Utilizar")</f>
        <v>Utilizar</v>
      </c>
      <c r="Q475" s="119">
        <f>COUNTIF('Presupuesto 2015'!$AF$10:AF1176,K475)</f>
        <v>0</v>
      </c>
      <c r="R475" s="119" t="s">
        <v>1329</v>
      </c>
    </row>
    <row r="476" spans="1:18" x14ac:dyDescent="0.2">
      <c r="A476" s="120">
        <v>2</v>
      </c>
      <c r="B476" s="120">
        <v>7</v>
      </c>
      <c r="C476" s="120">
        <v>2</v>
      </c>
      <c r="D476" s="120">
        <v>8</v>
      </c>
      <c r="I476" s="121" t="s">
        <v>1532</v>
      </c>
      <c r="K476" s="120" t="str">
        <f t="shared" si="22"/>
        <v>27208</v>
      </c>
      <c r="L476" s="119" t="str">
        <f t="shared" si="21"/>
        <v>Trajes de Seguridad en Mantenimiento</v>
      </c>
      <c r="M476" s="120" t="str">
        <f>IF(MOD(INT(K476),10) = 0, VLOOKUP(K476,'COG CONAC'!$A$2:$B$427,1,FALSE),"DESAGREGADA")</f>
        <v>DESAGREGADA</v>
      </c>
      <c r="N476" s="119" t="str">
        <f>IF(MOD(INT(K476),10) = 0, VLOOKUP(K476,'COG CONAC'!$A$2:$B$427,2,FALSE),"DESAGREGADA")</f>
        <v>DESAGREGADA</v>
      </c>
      <c r="O476" s="120" t="str">
        <f t="shared" si="23"/>
        <v>272</v>
      </c>
      <c r="P476" s="119" t="str">
        <f>IF(MOD(O476,10)&gt;0,IF(INT(TEXT(D476,"00"))=0,IF(COUNTIF($O$2:O850,O476)&gt;1,"No Utilizar","Utilizar"),"Utilizar"),"No Utilizar")</f>
        <v>Utilizar</v>
      </c>
      <c r="Q476" s="119">
        <f>COUNTIF('Presupuesto 2015'!$AF$10:AF1177,K476)</f>
        <v>0</v>
      </c>
      <c r="R476" s="119" t="s">
        <v>1329</v>
      </c>
    </row>
    <row r="477" spans="1:18" x14ac:dyDescent="0.2">
      <c r="A477" s="120">
        <v>2</v>
      </c>
      <c r="B477" s="120">
        <v>7</v>
      </c>
      <c r="C477" s="120">
        <v>2</v>
      </c>
      <c r="D477" s="120">
        <v>9</v>
      </c>
      <c r="I477" s="121" t="s">
        <v>1533</v>
      </c>
      <c r="K477" s="120" t="str">
        <f t="shared" si="22"/>
        <v>27209</v>
      </c>
      <c r="L477" s="119" t="str">
        <f t="shared" si="21"/>
        <v>Gafas Protectoras (Goggles)</v>
      </c>
      <c r="M477" s="120" t="str">
        <f>IF(MOD(INT(K477),10) = 0, VLOOKUP(K477,'COG CONAC'!$A$2:$B$427,1,FALSE),"DESAGREGADA")</f>
        <v>DESAGREGADA</v>
      </c>
      <c r="N477" s="119" t="str">
        <f>IF(MOD(INT(K477),10) = 0, VLOOKUP(K477,'COG CONAC'!$A$2:$B$427,2,FALSE),"DESAGREGADA")</f>
        <v>DESAGREGADA</v>
      </c>
      <c r="O477" s="120" t="str">
        <f t="shared" si="23"/>
        <v>272</v>
      </c>
      <c r="P477" s="119" t="str">
        <f>IF(MOD(O477,10)&gt;0,IF(INT(TEXT(D477,"00"))=0,IF(COUNTIF($O$2:O851,O477)&gt;1,"No Utilizar","Utilizar"),"Utilizar"),"No Utilizar")</f>
        <v>Utilizar</v>
      </c>
      <c r="Q477" s="119">
        <f>COUNTIF('Presupuesto 2015'!$AF$10:AF1178,K477)</f>
        <v>0</v>
      </c>
      <c r="R477" s="119" t="s">
        <v>1329</v>
      </c>
    </row>
    <row r="478" spans="1:18" x14ac:dyDescent="0.2">
      <c r="A478" s="120">
        <v>2</v>
      </c>
      <c r="B478" s="120">
        <v>7</v>
      </c>
      <c r="C478" s="120">
        <v>3</v>
      </c>
      <c r="H478" s="121" t="s">
        <v>351</v>
      </c>
      <c r="K478" s="120" t="str">
        <f t="shared" si="22"/>
        <v>27300</v>
      </c>
      <c r="L478" s="119" t="str">
        <f t="shared" si="21"/>
        <v>Artículos deportivos</v>
      </c>
      <c r="M478" s="120" t="str">
        <f>IF(MOD(INT(K478),10) = 0, VLOOKUP(K478,'COG CONAC'!$A$2:$B$427,1,FALSE),"DESAGREGADA")</f>
        <v>27300</v>
      </c>
      <c r="N478" s="119" t="str">
        <f>IF(MOD(INT(K478),10) = 0, VLOOKUP(K478,'COG CONAC'!$A$2:$B$427,2,FALSE),"DESAGREGADA")</f>
        <v>Artículos deportivos</v>
      </c>
      <c r="O478" s="120" t="str">
        <f t="shared" si="23"/>
        <v>273</v>
      </c>
      <c r="P478" s="119" t="str">
        <f>IF(MOD(O478,10)&gt;0,IF(INT(TEXT(D478,"00"))=0,IF(COUNTIF($O$2:O852,O478)&gt;1,"No Utilizar","Utilizar"),"Utilizar"),"No Utilizar")</f>
        <v>No Utilizar</v>
      </c>
      <c r="Q478" s="119">
        <f>COUNTIF('Presupuesto 2015'!$AF$10:AF1179,K478)</f>
        <v>0</v>
      </c>
      <c r="R478" s="119" t="s">
        <v>1329</v>
      </c>
    </row>
    <row r="479" spans="1:18" x14ac:dyDescent="0.2">
      <c r="A479" s="120">
        <v>2</v>
      </c>
      <c r="B479" s="120">
        <v>7</v>
      </c>
      <c r="C479" s="120">
        <v>3</v>
      </c>
      <c r="D479" s="120">
        <v>1</v>
      </c>
      <c r="I479" s="121" t="s">
        <v>1534</v>
      </c>
      <c r="K479" s="120" t="str">
        <f t="shared" si="22"/>
        <v>27301</v>
      </c>
      <c r="L479" s="119" t="str">
        <f t="shared" si="21"/>
        <v>Argollas</v>
      </c>
      <c r="M479" s="120" t="str">
        <f>IF(MOD(INT(K479),10) = 0, VLOOKUP(K479,'COG CONAC'!$A$2:$B$427,1,FALSE),"DESAGREGADA")</f>
        <v>DESAGREGADA</v>
      </c>
      <c r="N479" s="119" t="str">
        <f>IF(MOD(INT(K479),10) = 0, VLOOKUP(K479,'COG CONAC'!$A$2:$B$427,2,FALSE),"DESAGREGADA")</f>
        <v>DESAGREGADA</v>
      </c>
      <c r="O479" s="120" t="str">
        <f t="shared" si="23"/>
        <v>273</v>
      </c>
      <c r="P479" s="119" t="str">
        <f>IF(MOD(O479,10)&gt;0,IF(INT(TEXT(D479,"00"))=0,IF(COUNTIF($O$2:O853,O479)&gt;1,"No Utilizar","Utilizar"),"Utilizar"),"No Utilizar")</f>
        <v>Utilizar</v>
      </c>
      <c r="Q479" s="119">
        <f>COUNTIF('Presupuesto 2015'!$AF$10:AF1180,K479)</f>
        <v>0</v>
      </c>
      <c r="R479" s="119" t="s">
        <v>1329</v>
      </c>
    </row>
    <row r="480" spans="1:18" x14ac:dyDescent="0.2">
      <c r="A480" s="120">
        <v>2</v>
      </c>
      <c r="B480" s="120">
        <v>7</v>
      </c>
      <c r="C480" s="120">
        <v>3</v>
      </c>
      <c r="D480" s="120">
        <v>2</v>
      </c>
      <c r="I480" s="121" t="s">
        <v>1885</v>
      </c>
      <c r="K480" s="120" t="str">
        <f t="shared" si="22"/>
        <v>27302</v>
      </c>
      <c r="L480" s="119" t="str">
        <f t="shared" si="21"/>
        <v>Artículos Deportivos</v>
      </c>
      <c r="M480" s="120" t="str">
        <f>IF(MOD(INT(K480),10) = 0, VLOOKUP(K480,'COG CONAC'!$A$2:$B$427,1,FALSE),"DESAGREGADA")</f>
        <v>DESAGREGADA</v>
      </c>
      <c r="N480" s="119" t="str">
        <f>IF(MOD(INT(K480),10) = 0, VLOOKUP(K480,'COG CONAC'!$A$2:$B$427,2,FALSE),"DESAGREGADA")</f>
        <v>DESAGREGADA</v>
      </c>
      <c r="O480" s="120" t="str">
        <f t="shared" si="23"/>
        <v>273</v>
      </c>
      <c r="P480" s="119" t="str">
        <f>IF(MOD(O480,10)&gt;0,IF(INT(TEXT(D480,"00"))=0,IF(COUNTIF($O$2:O855,O480)&gt;1,"No Utilizar","Utilizar"),"Utilizar"),"No Utilizar")</f>
        <v>Utilizar</v>
      </c>
      <c r="Q480" s="119">
        <f>COUNTIF('Presupuesto 2015'!$AF$10:AF1181,K480)</f>
        <v>0</v>
      </c>
      <c r="R480" s="119" t="s">
        <v>1329</v>
      </c>
    </row>
    <row r="481" spans="1:18" x14ac:dyDescent="0.2">
      <c r="A481" s="120">
        <v>2</v>
      </c>
      <c r="B481" s="120">
        <v>7</v>
      </c>
      <c r="C481" s="120">
        <v>3</v>
      </c>
      <c r="D481" s="120">
        <v>3</v>
      </c>
      <c r="I481" s="121" t="s">
        <v>1886</v>
      </c>
      <c r="K481" s="120" t="str">
        <f t="shared" si="22"/>
        <v>27303</v>
      </c>
      <c r="L481" s="119" t="str">
        <f t="shared" si="21"/>
        <v>Balón Foot-Ball soccer</v>
      </c>
      <c r="M481" s="120" t="str">
        <f>IF(MOD(INT(K481),10) = 0, VLOOKUP(K481,'COG CONAC'!$A$2:$B$427,1,FALSE),"DESAGREGADA")</f>
        <v>DESAGREGADA</v>
      </c>
      <c r="N481" s="119" t="str">
        <f>IF(MOD(INT(K481),10) = 0, VLOOKUP(K481,'COG CONAC'!$A$2:$B$427,2,FALSE),"DESAGREGADA")</f>
        <v>DESAGREGADA</v>
      </c>
      <c r="O481" s="120" t="str">
        <f t="shared" si="23"/>
        <v>273</v>
      </c>
      <c r="P481" s="119" t="str">
        <f>IF(MOD(O481,10)&gt;0,IF(INT(TEXT(D481,"00"))=0,IF(COUNTIF($O$2:O856,O481)&gt;1,"No Utilizar","Utilizar"),"Utilizar"),"No Utilizar")</f>
        <v>Utilizar</v>
      </c>
      <c r="Q481" s="119">
        <f>COUNTIF('Presupuesto 2015'!$AF$10:AF1182,K481)</f>
        <v>0</v>
      </c>
      <c r="R481" s="119" t="s">
        <v>1329</v>
      </c>
    </row>
    <row r="482" spans="1:18" x14ac:dyDescent="0.2">
      <c r="A482" s="120">
        <v>2</v>
      </c>
      <c r="B482" s="120">
        <v>7</v>
      </c>
      <c r="C482" s="120">
        <v>3</v>
      </c>
      <c r="D482" s="120">
        <v>4</v>
      </c>
      <c r="I482" s="121" t="s">
        <v>1887</v>
      </c>
      <c r="K482" s="120" t="str">
        <f t="shared" si="22"/>
        <v>27304</v>
      </c>
      <c r="L482" s="119" t="str">
        <f t="shared" si="21"/>
        <v>Balón Voli-Ball</v>
      </c>
      <c r="M482" s="120" t="str">
        <f>IF(MOD(INT(K482),10) = 0, VLOOKUP(K482,'COG CONAC'!$A$2:$B$427,1,FALSE),"DESAGREGADA")</f>
        <v>DESAGREGADA</v>
      </c>
      <c r="N482" s="119" t="str">
        <f>IF(MOD(INT(K482),10) = 0, VLOOKUP(K482,'COG CONAC'!$A$2:$B$427,2,FALSE),"DESAGREGADA")</f>
        <v>DESAGREGADA</v>
      </c>
      <c r="O482" s="120" t="str">
        <f t="shared" si="23"/>
        <v>273</v>
      </c>
      <c r="P482" s="119" t="str">
        <f>IF(MOD(O482,10)&gt;0,IF(INT(TEXT(D482,"00"))=0,IF(COUNTIF($O$2:O857,O482)&gt;1,"No Utilizar","Utilizar"),"Utilizar"),"No Utilizar")</f>
        <v>Utilizar</v>
      </c>
      <c r="Q482" s="119">
        <f>COUNTIF('Presupuesto 2015'!$AF$10:AF1183,K482)</f>
        <v>0</v>
      </c>
      <c r="R482" s="119" t="s">
        <v>1329</v>
      </c>
    </row>
    <row r="483" spans="1:18" x14ac:dyDescent="0.2">
      <c r="A483" s="120">
        <v>2</v>
      </c>
      <c r="B483" s="120">
        <v>7</v>
      </c>
      <c r="C483" s="120">
        <v>3</v>
      </c>
      <c r="D483" s="120">
        <v>5</v>
      </c>
      <c r="I483" s="121" t="s">
        <v>1535</v>
      </c>
      <c r="K483" s="120" t="str">
        <f t="shared" si="22"/>
        <v>27305</v>
      </c>
      <c r="L483" s="119" t="str">
        <f t="shared" si="21"/>
        <v>Contador de Bultos/Cronometro</v>
      </c>
      <c r="M483" s="120" t="str">
        <f>IF(MOD(INT(K483),10) = 0, VLOOKUP(K483,'COG CONAC'!$A$2:$B$427,1,FALSE),"DESAGREGADA")</f>
        <v>DESAGREGADA</v>
      </c>
      <c r="N483" s="119" t="str">
        <f>IF(MOD(INT(K483),10) = 0, VLOOKUP(K483,'COG CONAC'!$A$2:$B$427,2,FALSE),"DESAGREGADA")</f>
        <v>DESAGREGADA</v>
      </c>
      <c r="O483" s="120" t="str">
        <f t="shared" si="23"/>
        <v>273</v>
      </c>
      <c r="P483" s="119" t="str">
        <f>IF(MOD(O483,10)&gt;0,IF(INT(TEXT(D483,"00"))=0,IF(COUNTIF($O$2:O858,O483)&gt;1,"No Utilizar","Utilizar"),"Utilizar"),"No Utilizar")</f>
        <v>Utilizar</v>
      </c>
      <c r="Q483" s="119">
        <f>COUNTIF('Presupuesto 2015'!$AF$10:AF1184,K483)</f>
        <v>0</v>
      </c>
      <c r="R483" s="119" t="s">
        <v>1329</v>
      </c>
    </row>
    <row r="484" spans="1:18" x14ac:dyDescent="0.2">
      <c r="A484" s="120">
        <v>2</v>
      </c>
      <c r="B484" s="120">
        <v>7</v>
      </c>
      <c r="C484" s="120">
        <v>3</v>
      </c>
      <c r="D484" s="120">
        <v>6</v>
      </c>
      <c r="I484" s="121" t="s">
        <v>1536</v>
      </c>
      <c r="K484" s="120" t="str">
        <f t="shared" si="22"/>
        <v>27306</v>
      </c>
      <c r="L484" s="119" t="str">
        <f t="shared" si="21"/>
        <v>Red (voli-ball o foot-Ball)</v>
      </c>
      <c r="M484" s="120" t="str">
        <f>IF(MOD(INT(K484),10) = 0, VLOOKUP(K484,'COG CONAC'!$A$2:$B$427,1,FALSE),"DESAGREGADA")</f>
        <v>DESAGREGADA</v>
      </c>
      <c r="N484" s="119" t="str">
        <f>IF(MOD(INT(K484),10) = 0, VLOOKUP(K484,'COG CONAC'!$A$2:$B$427,2,FALSE),"DESAGREGADA")</f>
        <v>DESAGREGADA</v>
      </c>
      <c r="O484" s="120" t="str">
        <f t="shared" si="23"/>
        <v>273</v>
      </c>
      <c r="P484" s="119" t="str">
        <f>IF(MOD(O484,10)&gt;0,IF(INT(TEXT(D484,"00"))=0,IF(COUNTIF($O$2:O859,O484)&gt;1,"No Utilizar","Utilizar"),"Utilizar"),"No Utilizar")</f>
        <v>Utilizar</v>
      </c>
      <c r="Q484" s="119">
        <f>COUNTIF('Presupuesto 2015'!$AF$10:AF1185,K484)</f>
        <v>0</v>
      </c>
      <c r="R484" s="119" t="s">
        <v>1329</v>
      </c>
    </row>
    <row r="485" spans="1:18" x14ac:dyDescent="0.2">
      <c r="A485" s="120">
        <v>2</v>
      </c>
      <c r="B485" s="120">
        <v>7</v>
      </c>
      <c r="C485" s="120">
        <v>4</v>
      </c>
      <c r="E485" s="129"/>
      <c r="H485" s="121" t="s">
        <v>350</v>
      </c>
      <c r="K485" s="120" t="str">
        <f t="shared" si="22"/>
        <v>27400</v>
      </c>
      <c r="L485" s="119" t="str">
        <f t="shared" si="21"/>
        <v>Productos textiles</v>
      </c>
      <c r="M485" s="120" t="str">
        <f>IF(MOD(INT(K485),10) = 0, VLOOKUP(K485,'COG CONAC'!$A$2:$B$427,1,FALSE),"DESAGREGADA")</f>
        <v>27400</v>
      </c>
      <c r="N485" s="119" t="str">
        <f>IF(MOD(INT(K485),10) = 0, VLOOKUP(K485,'COG CONAC'!$A$2:$B$427,2,FALSE),"DESAGREGADA")</f>
        <v>Productos textiles</v>
      </c>
      <c r="O485" s="120" t="str">
        <f t="shared" si="23"/>
        <v>274</v>
      </c>
      <c r="P485" s="119" t="str">
        <f>IF(MOD(O485,10)&gt;0,IF(INT(TEXT(D485,"00"))=0,IF(COUNTIF($O$2:O860,O485)&gt;1,"No Utilizar","Utilizar"),"Utilizar"),"No Utilizar")</f>
        <v>No Utilizar</v>
      </c>
      <c r="Q485" s="119">
        <f>COUNTIF('Presupuesto 2015'!$AF$10:AF1186,K485)</f>
        <v>0</v>
      </c>
      <c r="R485" s="119" t="s">
        <v>1329</v>
      </c>
    </row>
    <row r="486" spans="1:18" x14ac:dyDescent="0.2">
      <c r="A486" s="120">
        <v>2</v>
      </c>
      <c r="B486" s="120">
        <v>7</v>
      </c>
      <c r="C486" s="120">
        <v>4</v>
      </c>
      <c r="D486" s="120">
        <v>1</v>
      </c>
      <c r="I486" s="121" t="s">
        <v>1537</v>
      </c>
      <c r="K486" s="120" t="str">
        <f t="shared" si="22"/>
        <v>27401</v>
      </c>
      <c r="L486" s="119" t="str">
        <f t="shared" si="21"/>
        <v>Jerga</v>
      </c>
      <c r="M486" s="120" t="str">
        <f>IF(MOD(INT(K486),10) = 0, VLOOKUP(K486,'COG CONAC'!$A$2:$B$427,1,FALSE),"DESAGREGADA")</f>
        <v>DESAGREGADA</v>
      </c>
      <c r="N486" s="119" t="str">
        <f>IF(MOD(INT(K486),10) = 0, VLOOKUP(K486,'COG CONAC'!$A$2:$B$427,2,FALSE),"DESAGREGADA")</f>
        <v>DESAGREGADA</v>
      </c>
      <c r="O486" s="120" t="str">
        <f t="shared" si="23"/>
        <v>274</v>
      </c>
      <c r="P486" s="119" t="str">
        <f>IF(MOD(O486,10)&gt;0,IF(INT(TEXT(D486,"00"))=0,IF(COUNTIF($O$2:O861,O486)&gt;1,"No Utilizar","Utilizar"),"Utilizar"),"No Utilizar")</f>
        <v>Utilizar</v>
      </c>
      <c r="Q486" s="119">
        <f>COUNTIF('Presupuesto 2015'!$AF$10:AF1187,K486)</f>
        <v>0</v>
      </c>
      <c r="R486" s="119" t="s">
        <v>1329</v>
      </c>
    </row>
    <row r="487" spans="1:18" x14ac:dyDescent="0.2">
      <c r="A487" s="120">
        <v>2</v>
      </c>
      <c r="B487" s="120">
        <v>7</v>
      </c>
      <c r="C487" s="120">
        <v>4</v>
      </c>
      <c r="D487" s="120">
        <v>2</v>
      </c>
      <c r="I487" s="121" t="s">
        <v>1538</v>
      </c>
      <c r="K487" s="120" t="str">
        <f t="shared" si="22"/>
        <v>27402</v>
      </c>
      <c r="L487" s="119" t="str">
        <f t="shared" si="21"/>
        <v>Franela</v>
      </c>
      <c r="M487" s="120" t="str">
        <f>IF(MOD(INT(K487),10) = 0, VLOOKUP(K487,'COG CONAC'!$A$2:$B$427,1,FALSE),"DESAGREGADA")</f>
        <v>DESAGREGADA</v>
      </c>
      <c r="N487" s="119" t="str">
        <f>IF(MOD(INT(K487),10) = 0, VLOOKUP(K487,'COG CONAC'!$A$2:$B$427,2,FALSE),"DESAGREGADA")</f>
        <v>DESAGREGADA</v>
      </c>
      <c r="O487" s="120" t="str">
        <f t="shared" si="23"/>
        <v>274</v>
      </c>
      <c r="P487" s="119" t="str">
        <f>IF(MOD(O487,10)&gt;0,IF(INT(TEXT(D487,"00"))=0,IF(COUNTIF($O$2:O862,O487)&gt;1,"No Utilizar","Utilizar"),"Utilizar"),"No Utilizar")</f>
        <v>Utilizar</v>
      </c>
      <c r="Q487" s="119">
        <f>COUNTIF('Presupuesto 2015'!$AF$10:AF1188,K487)</f>
        <v>0</v>
      </c>
      <c r="R487" s="119" t="s">
        <v>1329</v>
      </c>
    </row>
    <row r="488" spans="1:18" x14ac:dyDescent="0.2">
      <c r="A488" s="120">
        <v>2</v>
      </c>
      <c r="B488" s="120">
        <v>7</v>
      </c>
      <c r="C488" s="120">
        <v>5</v>
      </c>
      <c r="H488" s="121" t="s">
        <v>349</v>
      </c>
      <c r="K488" s="120" t="str">
        <f t="shared" si="22"/>
        <v>27500</v>
      </c>
      <c r="L488" s="119" t="str">
        <f t="shared" si="21"/>
        <v>Blancos y otros productos textiles, excepto prendas de vestir</v>
      </c>
      <c r="M488" s="120" t="str">
        <f>IF(MOD(INT(K488),10) = 0, VLOOKUP(K488,'COG CONAC'!$A$2:$B$427,1,FALSE),"DESAGREGADA")</f>
        <v>27500</v>
      </c>
      <c r="N488" s="119" t="str">
        <f>IF(MOD(INT(K488),10) = 0, VLOOKUP(K488,'COG CONAC'!$A$2:$B$427,2,FALSE),"DESAGREGADA")</f>
        <v>Blancos y otros productos textiles, excepto prendas de vestir</v>
      </c>
      <c r="O488" s="120" t="str">
        <f t="shared" si="23"/>
        <v>275</v>
      </c>
      <c r="P488" s="119" t="str">
        <f>IF(MOD(O488,10)&gt;0,IF(INT(TEXT(D488,"00"))=0,IF(COUNTIF($O$2:O863,O488)&gt;1,"No Utilizar","Utilizar"),"Utilizar"),"No Utilizar")</f>
        <v>No Utilizar</v>
      </c>
      <c r="Q488" s="119">
        <f>COUNTIF('Presupuesto 2015'!$AF$10:AF1189,K488)</f>
        <v>0</v>
      </c>
      <c r="R488" s="119" t="s">
        <v>1329</v>
      </c>
    </row>
    <row r="489" spans="1:18" x14ac:dyDescent="0.2">
      <c r="A489" s="120">
        <v>2</v>
      </c>
      <c r="B489" s="120">
        <v>7</v>
      </c>
      <c r="C489" s="120">
        <v>5</v>
      </c>
      <c r="D489" s="120">
        <v>1</v>
      </c>
      <c r="I489" s="121" t="s">
        <v>1539</v>
      </c>
      <c r="K489" s="120" t="str">
        <f t="shared" si="22"/>
        <v>27501</v>
      </c>
      <c r="L489" s="119" t="str">
        <f t="shared" si="21"/>
        <v>Tapetes para Baño</v>
      </c>
      <c r="M489" s="120" t="str">
        <f>IF(MOD(INT(K489),10) = 0, VLOOKUP(K489,'COG CONAC'!$A$2:$B$427,1,FALSE),"DESAGREGADA")</f>
        <v>DESAGREGADA</v>
      </c>
      <c r="N489" s="119" t="str">
        <f>IF(MOD(INT(K489),10) = 0, VLOOKUP(K489,'COG CONAC'!$A$2:$B$427,2,FALSE),"DESAGREGADA")</f>
        <v>DESAGREGADA</v>
      </c>
      <c r="O489" s="120" t="str">
        <f t="shared" si="23"/>
        <v>275</v>
      </c>
      <c r="P489" s="119" t="str">
        <f>IF(MOD(O489,10)&gt;0,IF(INT(TEXT(D489,"00"))=0,IF(COUNTIF($O$2:O864,O489)&gt;1,"No Utilizar","Utilizar"),"Utilizar"),"No Utilizar")</f>
        <v>Utilizar</v>
      </c>
      <c r="Q489" s="119">
        <f>COUNTIF('Presupuesto 2015'!$AF$10:AF1190,K489)</f>
        <v>0</v>
      </c>
      <c r="R489" s="119" t="s">
        <v>1329</v>
      </c>
    </row>
    <row r="490" spans="1:18" x14ac:dyDescent="0.2">
      <c r="A490" s="120">
        <v>2</v>
      </c>
      <c r="B490" s="120">
        <v>7</v>
      </c>
      <c r="C490" s="120">
        <v>5</v>
      </c>
      <c r="D490" s="120">
        <v>2</v>
      </c>
      <c r="I490" s="121" t="s">
        <v>1540</v>
      </c>
      <c r="K490" s="120" t="str">
        <f t="shared" si="22"/>
        <v>27502</v>
      </c>
      <c r="L490" s="119" t="str">
        <f t="shared" si="21"/>
        <v>Toallas</v>
      </c>
      <c r="M490" s="120" t="str">
        <f>IF(MOD(INT(K490),10) = 0, VLOOKUP(K490,'COG CONAC'!$A$2:$B$427,1,FALSE),"DESAGREGADA")</f>
        <v>DESAGREGADA</v>
      </c>
      <c r="N490" s="119" t="str">
        <f>IF(MOD(INT(K490),10) = 0, VLOOKUP(K490,'COG CONAC'!$A$2:$B$427,2,FALSE),"DESAGREGADA")</f>
        <v>DESAGREGADA</v>
      </c>
      <c r="O490" s="120" t="str">
        <f t="shared" si="23"/>
        <v>275</v>
      </c>
      <c r="P490" s="119" t="str">
        <f>IF(MOD(O490,10)&gt;0,IF(INT(TEXT(D490,"00"))=0,IF(COUNTIF($O$2:O865,O490)&gt;1,"No Utilizar","Utilizar"),"Utilizar"),"No Utilizar")</f>
        <v>Utilizar</v>
      </c>
      <c r="Q490" s="119">
        <f>COUNTIF('Presupuesto 2015'!$AF$10:AF1191,K490)</f>
        <v>0</v>
      </c>
      <c r="R490" s="119" t="s">
        <v>1329</v>
      </c>
    </row>
    <row r="491" spans="1:18" x14ac:dyDescent="0.2">
      <c r="A491" s="120">
        <v>2</v>
      </c>
      <c r="B491" s="120">
        <v>7</v>
      </c>
      <c r="C491" s="120">
        <v>5</v>
      </c>
      <c r="D491" s="120">
        <v>3</v>
      </c>
      <c r="E491" s="129"/>
      <c r="I491" s="121" t="s">
        <v>1541</v>
      </c>
      <c r="K491" s="120" t="str">
        <f t="shared" si="22"/>
        <v>27503</v>
      </c>
      <c r="L491" s="119" t="str">
        <f t="shared" si="21"/>
        <v>Manteles</v>
      </c>
      <c r="M491" s="120" t="str">
        <f>IF(MOD(INT(K491),10) = 0, VLOOKUP(K491,'COG CONAC'!$A$2:$B$427,1,FALSE),"DESAGREGADA")</f>
        <v>DESAGREGADA</v>
      </c>
      <c r="N491" s="119" t="str">
        <f>IF(MOD(INT(K491),10) = 0, VLOOKUP(K491,'COG CONAC'!$A$2:$B$427,2,FALSE),"DESAGREGADA")</f>
        <v>DESAGREGADA</v>
      </c>
      <c r="O491" s="120" t="str">
        <f t="shared" si="23"/>
        <v>275</v>
      </c>
      <c r="P491" s="119" t="str">
        <f>IF(MOD(O491,10)&gt;0,IF(INT(TEXT(D491,"00"))=0,IF(COUNTIF($O$2:O866,O491)&gt;1,"No Utilizar","Utilizar"),"Utilizar"),"No Utilizar")</f>
        <v>Utilizar</v>
      </c>
      <c r="Q491" s="119">
        <f>COUNTIF('Presupuesto 2015'!$AF$10:AF1192,K491)</f>
        <v>0</v>
      </c>
      <c r="R491" s="119" t="s">
        <v>1329</v>
      </c>
    </row>
    <row r="492" spans="1:18" x14ac:dyDescent="0.2">
      <c r="A492" s="120">
        <v>2</v>
      </c>
      <c r="B492" s="120">
        <v>7</v>
      </c>
      <c r="C492" s="120">
        <v>6</v>
      </c>
      <c r="H492" s="121" t="s">
        <v>1542</v>
      </c>
      <c r="K492" s="120" t="str">
        <f t="shared" si="22"/>
        <v>27600</v>
      </c>
      <c r="L492" s="119" t="str">
        <f t="shared" si="21"/>
        <v>Vestuario, uniformes y Blancos</v>
      </c>
      <c r="M492" s="120" t="str">
        <f>IF(MOD(INT(K492),11) = 0, VLOOKUP(K492,'COG CONAC'!$A$2:$B$427,1,FALSE),"DESAGREGADA")</f>
        <v>DESAGREGADA</v>
      </c>
      <c r="N492" s="119" t="str">
        <f>IF(MOD(INT(K492),11) = 0, VLOOKUP(K492,'COG CONAC'!$A$2:$B$427,2,FALSE),"DESAGREGADA")</f>
        <v>DESAGREGADA</v>
      </c>
      <c r="O492" s="120" t="str">
        <f t="shared" si="23"/>
        <v>276</v>
      </c>
      <c r="P492" s="119" t="str">
        <f>IF(MOD(O492,10)&gt;0,IF(INT(TEXT(D492,"00"))=0,IF(COUNTIF($O$2:O868,O492)&gt;1,"No Utilizar","Utilizar"),"Utilizar"),"No Utilizar")</f>
        <v>No Utilizar</v>
      </c>
      <c r="Q492" s="119">
        <f>COUNTIF('Presupuesto 2015'!$AF$10:AF1194,K492)</f>
        <v>0</v>
      </c>
      <c r="R492" s="119" t="s">
        <v>1329</v>
      </c>
    </row>
    <row r="493" spans="1:18" x14ac:dyDescent="0.2">
      <c r="A493" s="120">
        <v>2</v>
      </c>
      <c r="B493" s="120">
        <v>7</v>
      </c>
      <c r="C493" s="120">
        <v>6</v>
      </c>
      <c r="D493" s="120">
        <v>1</v>
      </c>
      <c r="I493" s="121" t="s">
        <v>1542</v>
      </c>
      <c r="K493" s="120" t="str">
        <f>CONCATENATE(A493,TEXT(B493,"0"),TEXT(C493,"0"),TEXT(D493,"00"))</f>
        <v>27601</v>
      </c>
      <c r="L493" s="119" t="str">
        <f>CONCATENATE(F493,G493,H493,I493)</f>
        <v>Vestuario, uniformes y Blancos</v>
      </c>
      <c r="M493" s="120" t="str">
        <f>IF(MOD(INT(K493),10) = 0, VLOOKUP(K493,'COG CONAC'!$A$2:$B$427,1,FALSE),"DESAGREGADA")</f>
        <v>DESAGREGADA</v>
      </c>
      <c r="N493" s="119" t="str">
        <f>IF(MOD(INT(K493),10) = 0, VLOOKUP(K493,'COG CONAC'!$A$2:$B$427,2,FALSE),"DESAGREGADA")</f>
        <v>DESAGREGADA</v>
      </c>
      <c r="O493" s="120" t="str">
        <f>CONCATENATE(A493,TEXT(B493,"0"),TEXT(C493,"0"))</f>
        <v>276</v>
      </c>
      <c r="P493" s="119" t="str">
        <f>IF(MOD(O493,10)&gt;0,IF(INT(TEXT(D493,"00"))=0,IF(COUNTIF($O$2:O869,O493)&gt;1,"No Utilizar","Utilizar"),"Utilizar"),"No Utilizar")</f>
        <v>Utilizar</v>
      </c>
      <c r="Q493" s="119">
        <f>COUNTIF('Presupuesto 2015'!$AF$10:AF1195,K493)</f>
        <v>0</v>
      </c>
      <c r="R493" s="119" t="s">
        <v>1329</v>
      </c>
    </row>
    <row r="494" spans="1:18" s="118" customFormat="1" x14ac:dyDescent="0.2">
      <c r="A494" s="117">
        <v>2</v>
      </c>
      <c r="B494" s="117">
        <v>8</v>
      </c>
      <c r="C494" s="117"/>
      <c r="D494" s="117"/>
      <c r="E494" s="117"/>
      <c r="F494" s="116"/>
      <c r="G494" s="116" t="s">
        <v>348</v>
      </c>
      <c r="H494" s="116"/>
      <c r="I494" s="116"/>
      <c r="J494" s="116"/>
      <c r="K494" s="117" t="str">
        <f t="shared" si="22"/>
        <v>28000</v>
      </c>
      <c r="L494" s="118" t="str">
        <f t="shared" si="21"/>
        <v>MATERIALES Y SUMINISTROS PARA SEGURIDAD</v>
      </c>
      <c r="M494" s="117" t="str">
        <f>IF(MOD(INT(K494),10) = 0, VLOOKUP(K494,'COG CONAC'!$A$2:$B$427,1,FALSE),"DESAGREGADA")</f>
        <v>28000</v>
      </c>
      <c r="N494" s="118" t="str">
        <f>IF(MOD(INT(K494),10) = 0, VLOOKUP(K494,'COG CONAC'!$A$2:$B$427,2,FALSE),"DESAGREGADA")</f>
        <v>MATERIALES Y SUMINISTROS PARA SEGURIDAD</v>
      </c>
      <c r="O494" s="117" t="str">
        <f t="shared" si="23"/>
        <v>280</v>
      </c>
      <c r="P494" s="118" t="str">
        <f>IF(MOD(O494,10)&gt;0,IF(INT(TEXT(D494,"00"))=0,IF(COUNTIF($O$2:O869,O494)&gt;1,"No Utilizar","Utilizar"),"Utilizar"),"No Utilizar")</f>
        <v>No Utilizar</v>
      </c>
      <c r="Q494" s="118">
        <f>COUNTIF('Presupuesto 2015'!$AF$10:AF1195,K494)</f>
        <v>0</v>
      </c>
      <c r="R494" s="119" t="s">
        <v>1329</v>
      </c>
    </row>
    <row r="495" spans="1:18" x14ac:dyDescent="0.2">
      <c r="A495" s="120">
        <v>2</v>
      </c>
      <c r="B495" s="120">
        <v>8</v>
      </c>
      <c r="C495" s="120">
        <v>1</v>
      </c>
      <c r="H495" s="121" t="s">
        <v>347</v>
      </c>
      <c r="K495" s="120" t="str">
        <f t="shared" si="22"/>
        <v>28100</v>
      </c>
      <c r="L495" s="119" t="str">
        <f t="shared" si="21"/>
        <v>Sustancias y materiales explosivos</v>
      </c>
      <c r="M495" s="120" t="str">
        <f>IF(MOD(INT(K495),10) = 0, VLOOKUP(K495,'COG CONAC'!$A$2:$B$427,1,FALSE),"DESAGREGADA")</f>
        <v>28100</v>
      </c>
      <c r="N495" s="119" t="str">
        <f>IF(MOD(INT(K495),10) = 0, VLOOKUP(K495,'COG CONAC'!$A$2:$B$427,2,FALSE),"DESAGREGADA")</f>
        <v>Sustancias y materiales explosivos</v>
      </c>
      <c r="O495" s="120" t="str">
        <f t="shared" si="23"/>
        <v>281</v>
      </c>
      <c r="P495" s="119" t="str">
        <f>IF(MOD(O495,10)&gt;0,IF(INT(TEXT(D495,"00"))=0,IF(COUNTIF($O$2:O869,O495)&gt;1,"No Utilizar","Utilizar"),"Utilizar"),"No Utilizar")</f>
        <v>Utilizar</v>
      </c>
      <c r="Q495" s="119">
        <f>COUNTIF('Presupuesto 2015'!$AF$10:AF1196,K495)</f>
        <v>0</v>
      </c>
      <c r="R495" s="119" t="s">
        <v>1329</v>
      </c>
    </row>
    <row r="496" spans="1:18" x14ac:dyDescent="0.2">
      <c r="A496" s="120">
        <v>2</v>
      </c>
      <c r="B496" s="120">
        <v>8</v>
      </c>
      <c r="C496" s="120">
        <v>2</v>
      </c>
      <c r="H496" s="121" t="s">
        <v>346</v>
      </c>
      <c r="K496" s="120" t="str">
        <f t="shared" si="22"/>
        <v>28200</v>
      </c>
      <c r="L496" s="119" t="str">
        <f t="shared" ref="L496:L559" si="24">CONCATENATE(F496,G496,H496,I496)</f>
        <v>Materiales de seguridad pública</v>
      </c>
      <c r="M496" s="120" t="str">
        <f>IF(MOD(INT(K496),10) = 0, VLOOKUP(K496,'COG CONAC'!$A$2:$B$427,1,FALSE),"DESAGREGADA")</f>
        <v>28200</v>
      </c>
      <c r="N496" s="119" t="str">
        <f>IF(MOD(INT(K496),10) = 0, VLOOKUP(K496,'COG CONAC'!$A$2:$B$427,2,FALSE),"DESAGREGADA")</f>
        <v>Materiales de seguridad pública</v>
      </c>
      <c r="O496" s="120" t="str">
        <f t="shared" si="23"/>
        <v>282</v>
      </c>
      <c r="P496" s="119" t="str">
        <f>IF(MOD(O496,10)&gt;0,IF(INT(TEXT(D496,"00"))=0,IF(COUNTIF($O$2:O871,O496)&gt;1,"No Utilizar","Utilizar"),"Utilizar"),"No Utilizar")</f>
        <v>No Utilizar</v>
      </c>
      <c r="Q496" s="119">
        <f>COUNTIF('Presupuesto 2015'!$AF$10:AF1197,K496)</f>
        <v>0</v>
      </c>
      <c r="R496" s="119" t="s">
        <v>1329</v>
      </c>
    </row>
    <row r="497" spans="1:18" x14ac:dyDescent="0.2">
      <c r="A497" s="120">
        <v>2</v>
      </c>
      <c r="B497" s="120">
        <v>8</v>
      </c>
      <c r="C497" s="120">
        <v>2</v>
      </c>
      <c r="D497" s="120">
        <v>1</v>
      </c>
      <c r="I497" s="121" t="s">
        <v>1543</v>
      </c>
      <c r="K497" s="120" t="str">
        <f t="shared" si="22"/>
        <v>28201</v>
      </c>
      <c r="L497" s="119" t="str">
        <f t="shared" si="24"/>
        <v>Cilindro Gas/Polvo</v>
      </c>
      <c r="M497" s="120" t="str">
        <f>IF(MOD(INT(K497),10) = 0, VLOOKUP(K497,'COG CONAC'!$A$2:$B$427,1,FALSE),"DESAGREGADA")</f>
        <v>DESAGREGADA</v>
      </c>
      <c r="N497" s="119" t="str">
        <f>IF(MOD(INT(K497),10) = 0, VLOOKUP(K497,'COG CONAC'!$A$2:$B$427,2,FALSE),"DESAGREGADA")</f>
        <v>DESAGREGADA</v>
      </c>
      <c r="O497" s="120" t="str">
        <f t="shared" si="23"/>
        <v>282</v>
      </c>
      <c r="P497" s="119" t="str">
        <f>IF(MOD(O497,10)&gt;0,IF(INT(TEXT(D497,"00"))=0,IF(COUNTIF($O$2:O871,O497)&gt;1,"No Utilizar","Utilizar"),"Utilizar"),"No Utilizar")</f>
        <v>Utilizar</v>
      </c>
      <c r="Q497" s="119">
        <f>COUNTIF('Presupuesto 2015'!$AF$10:AF1198,K497)</f>
        <v>0</v>
      </c>
      <c r="R497" s="119" t="s">
        <v>1329</v>
      </c>
    </row>
    <row r="498" spans="1:18" x14ac:dyDescent="0.2">
      <c r="A498" s="120">
        <v>2</v>
      </c>
      <c r="B498" s="120">
        <v>8</v>
      </c>
      <c r="C498" s="120">
        <v>2</v>
      </c>
      <c r="D498" s="120">
        <v>2</v>
      </c>
      <c r="I498" s="121" t="s">
        <v>1544</v>
      </c>
      <c r="K498" s="120" t="str">
        <f t="shared" si="22"/>
        <v>28202</v>
      </c>
      <c r="L498" s="119" t="str">
        <f t="shared" si="24"/>
        <v>Esposas</v>
      </c>
      <c r="M498" s="120" t="str">
        <f>IF(MOD(INT(K498),10) = 0, VLOOKUP(K498,'COG CONAC'!$A$2:$B$427,1,FALSE),"DESAGREGADA")</f>
        <v>DESAGREGADA</v>
      </c>
      <c r="N498" s="119" t="str">
        <f>IF(MOD(INT(K498),10) = 0, VLOOKUP(K498,'COG CONAC'!$A$2:$B$427,2,FALSE),"DESAGREGADA")</f>
        <v>DESAGREGADA</v>
      </c>
      <c r="O498" s="120" t="str">
        <f t="shared" si="23"/>
        <v>282</v>
      </c>
      <c r="P498" s="119" t="str">
        <f>IF(MOD(O498,10)&gt;0,IF(INT(TEXT(D498,"00"))=0,IF(COUNTIF($O$2:O872,O498)&gt;1,"No Utilizar","Utilizar"),"Utilizar"),"No Utilizar")</f>
        <v>Utilizar</v>
      </c>
      <c r="Q498" s="119">
        <f>COUNTIF('Presupuesto 2015'!$AF$10:AF1199,K498)</f>
        <v>0</v>
      </c>
      <c r="R498" s="119" t="s">
        <v>1329</v>
      </c>
    </row>
    <row r="499" spans="1:18" x14ac:dyDescent="0.2">
      <c r="A499" s="120">
        <v>2</v>
      </c>
      <c r="B499" s="120">
        <v>8</v>
      </c>
      <c r="C499" s="120">
        <v>2</v>
      </c>
      <c r="D499" s="120">
        <v>3</v>
      </c>
      <c r="I499" s="121" t="s">
        <v>1545</v>
      </c>
      <c r="K499" s="120" t="str">
        <f t="shared" si="22"/>
        <v>28203</v>
      </c>
      <c r="L499" s="119" t="str">
        <f t="shared" si="24"/>
        <v>Fornituras</v>
      </c>
      <c r="M499" s="120" t="str">
        <f>IF(MOD(INT(K499),10) = 0, VLOOKUP(K499,'COG CONAC'!$A$2:$B$427,1,FALSE),"DESAGREGADA")</f>
        <v>DESAGREGADA</v>
      </c>
      <c r="N499" s="119" t="str">
        <f>IF(MOD(INT(K499),10) = 0, VLOOKUP(K499,'COG CONAC'!$A$2:$B$427,2,FALSE),"DESAGREGADA")</f>
        <v>DESAGREGADA</v>
      </c>
      <c r="O499" s="120" t="str">
        <f t="shared" si="23"/>
        <v>282</v>
      </c>
      <c r="P499" s="119" t="str">
        <f>IF(MOD(O499,10)&gt;0,IF(INT(TEXT(D499,"00"))=0,IF(COUNTIF($O$2:O873,O499)&gt;1,"No Utilizar","Utilizar"),"Utilizar"),"No Utilizar")</f>
        <v>Utilizar</v>
      </c>
      <c r="Q499" s="119">
        <f>COUNTIF('Presupuesto 2015'!$AF$10:AF1200,K499)</f>
        <v>0</v>
      </c>
      <c r="R499" s="119" t="s">
        <v>1329</v>
      </c>
    </row>
    <row r="500" spans="1:18" x14ac:dyDescent="0.2">
      <c r="A500" s="120">
        <v>2</v>
      </c>
      <c r="B500" s="120">
        <v>8</v>
      </c>
      <c r="C500" s="120">
        <v>2</v>
      </c>
      <c r="D500" s="120">
        <v>4</v>
      </c>
      <c r="I500" s="121" t="s">
        <v>1888</v>
      </c>
      <c r="K500" s="120" t="str">
        <f t="shared" si="22"/>
        <v>28204</v>
      </c>
      <c r="L500" s="119" t="str">
        <f t="shared" si="24"/>
        <v>Señal Portátil (Cinta de Precaución )</v>
      </c>
      <c r="M500" s="120" t="str">
        <f>IF(MOD(INT(K500),10) = 0, VLOOKUP(K500,'COG CONAC'!$A$2:$B$427,1,FALSE),"DESAGREGADA")</f>
        <v>DESAGREGADA</v>
      </c>
      <c r="N500" s="119" t="str">
        <f>IF(MOD(INT(K500),10) = 0, VLOOKUP(K500,'COG CONAC'!$A$2:$B$427,2,FALSE),"DESAGREGADA")</f>
        <v>DESAGREGADA</v>
      </c>
      <c r="O500" s="120" t="str">
        <f t="shared" si="23"/>
        <v>282</v>
      </c>
      <c r="P500" s="119" t="str">
        <f>IF(MOD(O500,10)&gt;0,IF(INT(TEXT(D500,"00"))=0,IF(COUNTIF($O$2:O874,O500)&gt;1,"No Utilizar","Utilizar"),"Utilizar"),"No Utilizar")</f>
        <v>Utilizar</v>
      </c>
      <c r="Q500" s="119">
        <f>COUNTIF('Presupuesto 2015'!$AF$10:AF1201,K500)</f>
        <v>0</v>
      </c>
      <c r="R500" s="119" t="s">
        <v>1329</v>
      </c>
    </row>
    <row r="501" spans="1:18" x14ac:dyDescent="0.2">
      <c r="A501" s="120">
        <v>2</v>
      </c>
      <c r="B501" s="120">
        <v>8</v>
      </c>
      <c r="C501" s="120">
        <v>2</v>
      </c>
      <c r="D501" s="120">
        <v>5</v>
      </c>
      <c r="E501" s="129"/>
      <c r="I501" s="121" t="s">
        <v>1546</v>
      </c>
      <c r="K501" s="120" t="str">
        <f t="shared" si="22"/>
        <v>28205</v>
      </c>
      <c r="L501" s="119" t="str">
        <f t="shared" si="24"/>
        <v>Accesorios Militares</v>
      </c>
      <c r="M501" s="120" t="str">
        <f>IF(MOD(INT(K501),10) = 0, VLOOKUP(K501,'COG CONAC'!$A$2:$B$427,1,FALSE),"DESAGREGADA")</f>
        <v>DESAGREGADA</v>
      </c>
      <c r="N501" s="119" t="str">
        <f>IF(MOD(INT(K501),10) = 0, VLOOKUP(K501,'COG CONAC'!$A$2:$B$427,2,FALSE),"DESAGREGADA")</f>
        <v>DESAGREGADA</v>
      </c>
      <c r="O501" s="120" t="str">
        <f t="shared" si="23"/>
        <v>282</v>
      </c>
      <c r="P501" s="119" t="str">
        <f>IF(MOD(O501,10)&gt;0,IF(INT(TEXT(D501,"00"))=0,IF(COUNTIF($O$2:O875,O501)&gt;1,"No Utilizar","Utilizar"),"Utilizar"),"No Utilizar")</f>
        <v>Utilizar</v>
      </c>
      <c r="Q501" s="119">
        <f>COUNTIF('Presupuesto 2015'!$AF$10:AF1202,K501)</f>
        <v>0</v>
      </c>
      <c r="R501" s="119" t="s">
        <v>1329</v>
      </c>
    </row>
    <row r="502" spans="1:18" x14ac:dyDescent="0.2">
      <c r="A502" s="120">
        <v>2</v>
      </c>
      <c r="B502" s="120">
        <v>8</v>
      </c>
      <c r="C502" s="120">
        <v>2</v>
      </c>
      <c r="D502" s="120">
        <v>6</v>
      </c>
      <c r="E502" s="129"/>
      <c r="I502" s="121" t="s">
        <v>1889</v>
      </c>
      <c r="K502" s="120" t="str">
        <f t="shared" si="22"/>
        <v>28206</v>
      </c>
      <c r="L502" s="119" t="str">
        <f t="shared" si="24"/>
        <v>Torretas para Precaución</v>
      </c>
      <c r="M502" s="120" t="str">
        <f>IF(MOD(INT(K502),10) = 0, VLOOKUP(K502,'COG CONAC'!$A$2:$B$427,1,FALSE),"DESAGREGADA")</f>
        <v>DESAGREGADA</v>
      </c>
      <c r="N502" s="119" t="str">
        <f>IF(MOD(INT(K502),10) = 0, VLOOKUP(K502,'COG CONAC'!$A$2:$B$427,2,FALSE),"DESAGREGADA")</f>
        <v>DESAGREGADA</v>
      </c>
      <c r="O502" s="120" t="str">
        <f t="shared" si="23"/>
        <v>282</v>
      </c>
      <c r="P502" s="119" t="str">
        <f>IF(MOD(O502,10)&gt;0,IF(INT(TEXT(D502,"00"))=0,IF(COUNTIF($O$2:O876,O502)&gt;1,"No Utilizar","Utilizar"),"Utilizar"),"No Utilizar")</f>
        <v>Utilizar</v>
      </c>
      <c r="Q502" s="119">
        <f>COUNTIF('Presupuesto 2015'!$AF$10:AF1203,K502)</f>
        <v>0</v>
      </c>
      <c r="R502" s="119" t="s">
        <v>1329</v>
      </c>
    </row>
    <row r="503" spans="1:18" x14ac:dyDescent="0.2">
      <c r="A503" s="120">
        <v>2</v>
      </c>
      <c r="B503" s="120">
        <v>8</v>
      </c>
      <c r="C503" s="120">
        <v>2</v>
      </c>
      <c r="D503" s="120">
        <v>7</v>
      </c>
      <c r="I503" s="121" t="s">
        <v>1547</v>
      </c>
      <c r="K503" s="120" t="str">
        <f t="shared" si="22"/>
        <v>28207</v>
      </c>
      <c r="L503" s="119" t="str">
        <f t="shared" si="24"/>
        <v>Tolete (Ptr/Tolfas)</v>
      </c>
      <c r="M503" s="120" t="str">
        <f>IF(MOD(INT(K503),10) = 0, VLOOKUP(K503,'COG CONAC'!$A$2:$B$427,1,FALSE),"DESAGREGADA")</f>
        <v>DESAGREGADA</v>
      </c>
      <c r="N503" s="119" t="str">
        <f>IF(MOD(INT(K503),10) = 0, VLOOKUP(K503,'COG CONAC'!$A$2:$B$427,2,FALSE),"DESAGREGADA")</f>
        <v>DESAGREGADA</v>
      </c>
      <c r="O503" s="120" t="str">
        <f t="shared" si="23"/>
        <v>282</v>
      </c>
      <c r="P503" s="119" t="str">
        <f>IF(MOD(O503,10)&gt;0,IF(INT(TEXT(D503,"00"))=0,IF(COUNTIF($O$2:O877,O503)&gt;1,"No Utilizar","Utilizar"),"Utilizar"),"No Utilizar")</f>
        <v>Utilizar</v>
      </c>
      <c r="Q503" s="119">
        <f>COUNTIF('Presupuesto 2015'!$AF$10:AF1204,K503)</f>
        <v>0</v>
      </c>
      <c r="R503" s="119" t="s">
        <v>1329</v>
      </c>
    </row>
    <row r="504" spans="1:18" x14ac:dyDescent="0.2">
      <c r="A504" s="120">
        <v>2</v>
      </c>
      <c r="B504" s="120">
        <v>8</v>
      </c>
      <c r="C504" s="120">
        <v>2</v>
      </c>
      <c r="D504" s="120">
        <v>8</v>
      </c>
      <c r="I504" s="121" t="s">
        <v>1461</v>
      </c>
      <c r="K504" s="120" t="str">
        <f t="shared" si="22"/>
        <v>28208</v>
      </c>
      <c r="L504" s="119" t="str">
        <f t="shared" si="24"/>
        <v>Linternas</v>
      </c>
      <c r="M504" s="120" t="str">
        <f>IF(MOD(INT(K504),10) = 0, VLOOKUP(K504,'COG CONAC'!$A$2:$B$427,1,FALSE),"DESAGREGADA")</f>
        <v>DESAGREGADA</v>
      </c>
      <c r="N504" s="119" t="str">
        <f>IF(MOD(INT(K504),10) = 0, VLOOKUP(K504,'COG CONAC'!$A$2:$B$427,2,FALSE),"DESAGREGADA")</f>
        <v>DESAGREGADA</v>
      </c>
      <c r="O504" s="120" t="str">
        <f t="shared" si="23"/>
        <v>282</v>
      </c>
      <c r="P504" s="119" t="str">
        <f>IF(MOD(O504,10)&gt;0,IF(INT(TEXT(D504,"00"))=0,IF(COUNTIF($O$2:O878,O504)&gt;1,"No Utilizar","Utilizar"),"Utilizar"),"No Utilizar")</f>
        <v>Utilizar</v>
      </c>
      <c r="Q504" s="119">
        <f>COUNTIF('Presupuesto 2015'!$AF$10:AF1205,K504)</f>
        <v>0</v>
      </c>
      <c r="R504" s="119" t="s">
        <v>1329</v>
      </c>
    </row>
    <row r="505" spans="1:18" x14ac:dyDescent="0.2">
      <c r="A505" s="120">
        <v>2</v>
      </c>
      <c r="B505" s="120">
        <v>8</v>
      </c>
      <c r="C505" s="120">
        <v>3</v>
      </c>
      <c r="H505" s="121" t="s">
        <v>345</v>
      </c>
      <c r="K505" s="120" t="str">
        <f t="shared" si="22"/>
        <v>28300</v>
      </c>
      <c r="L505" s="119" t="str">
        <f t="shared" si="24"/>
        <v>Prendas de protección para seguridad pública y nacional</v>
      </c>
      <c r="M505" s="120" t="str">
        <f>IF(MOD(INT(K505),10) = 0, VLOOKUP(K505,'COG CONAC'!$A$2:$B$427,1,FALSE),"DESAGREGADA")</f>
        <v>28300</v>
      </c>
      <c r="N505" s="119" t="str">
        <f>IF(MOD(INT(K505),10) = 0, VLOOKUP(K505,'COG CONAC'!$A$2:$B$427,2,FALSE),"DESAGREGADA")</f>
        <v>Prendas de protección para seguridad pública y nacional</v>
      </c>
      <c r="O505" s="120" t="str">
        <f t="shared" si="23"/>
        <v>283</v>
      </c>
      <c r="P505" s="119" t="str">
        <f>IF(MOD(O505,10)&gt;0,IF(INT(TEXT(D505,"00"))=0,IF(COUNTIF($O$2:O879,O505)&gt;1,"No Utilizar","Utilizar"),"Utilizar"),"No Utilizar")</f>
        <v>Utilizar</v>
      </c>
      <c r="Q505" s="119">
        <f>COUNTIF('Presupuesto 2015'!$AF$10:AF1206,K505)</f>
        <v>0</v>
      </c>
      <c r="R505" s="119" t="s">
        <v>1329</v>
      </c>
    </row>
    <row r="506" spans="1:18" s="118" customFormat="1" x14ac:dyDescent="0.2">
      <c r="A506" s="117">
        <v>2</v>
      </c>
      <c r="B506" s="117">
        <v>9</v>
      </c>
      <c r="C506" s="117"/>
      <c r="D506" s="117"/>
      <c r="E506" s="117"/>
      <c r="F506" s="116"/>
      <c r="G506" s="116" t="s">
        <v>688</v>
      </c>
      <c r="H506" s="116"/>
      <c r="I506" s="116"/>
      <c r="J506" s="116"/>
      <c r="K506" s="117" t="str">
        <f t="shared" ref="K506:K569" si="25">CONCATENATE(A506,TEXT(B506,"0"),TEXT(C506,"0"),TEXT(D506,"00"))</f>
        <v>29000</v>
      </c>
      <c r="L506" s="118" t="str">
        <f t="shared" si="24"/>
        <v xml:space="preserve"> HERRAMIENTAS, REFACCIONES Y ACCESORIOS MENORES</v>
      </c>
      <c r="M506" s="117" t="str">
        <f>IF(MOD(INT(K506),10) = 0, VLOOKUP(K506,'COG CONAC'!$A$2:$B$427,1,FALSE),"DESAGREGADA")</f>
        <v>29000</v>
      </c>
      <c r="N506" s="118" t="str">
        <f>IF(MOD(INT(K506),10) = 0, VLOOKUP(K506,'COG CONAC'!$A$2:$B$427,2,FALSE),"DESAGREGADA")</f>
        <v xml:space="preserve"> HERRAMIENTAS, REFACCIONES Y ACCESORIOS MENORES</v>
      </c>
      <c r="O506" s="117" t="str">
        <f t="shared" ref="O506:O569" si="26">CONCATENATE(A506,TEXT(B506,"0"),TEXT(C506,"0"))</f>
        <v>290</v>
      </c>
      <c r="P506" s="118" t="str">
        <f>IF(MOD(O506,10)&gt;0,IF(INT(TEXT(D506,"00"))=0,IF(COUNTIF($O$2:O880,O506)&gt;1,"No Utilizar","Utilizar"),"Utilizar"),"No Utilizar")</f>
        <v>No Utilizar</v>
      </c>
      <c r="Q506" s="118">
        <f>COUNTIF('Presupuesto 2015'!$AF$10:AF1207,K506)</f>
        <v>0</v>
      </c>
      <c r="R506" s="119" t="s">
        <v>1329</v>
      </c>
    </row>
    <row r="507" spans="1:18" x14ac:dyDescent="0.2">
      <c r="A507" s="120">
        <v>2</v>
      </c>
      <c r="B507" s="120">
        <v>9</v>
      </c>
      <c r="C507" s="120">
        <v>1</v>
      </c>
      <c r="H507" s="121" t="s">
        <v>344</v>
      </c>
      <c r="K507" s="120" t="str">
        <f t="shared" si="25"/>
        <v>29100</v>
      </c>
      <c r="L507" s="119" t="str">
        <f t="shared" si="24"/>
        <v>Herramientas menores</v>
      </c>
      <c r="M507" s="120" t="str">
        <f>IF(MOD(INT(K507),10) = 0, VLOOKUP(K507,'COG CONAC'!$A$2:$B$427,1,FALSE),"DESAGREGADA")</f>
        <v>29100</v>
      </c>
      <c r="N507" s="119" t="str">
        <f>IF(MOD(INT(K507),10) = 0, VLOOKUP(K507,'COG CONAC'!$A$2:$B$427,2,FALSE),"DESAGREGADA")</f>
        <v>Herramientas menores</v>
      </c>
      <c r="O507" s="120" t="str">
        <f t="shared" si="26"/>
        <v>291</v>
      </c>
      <c r="P507" s="119" t="str">
        <f>IF(MOD(O507,10)&gt;0,IF(INT(TEXT(D507,"00"))=0,IF(COUNTIF($O$2:O881,O507)&gt;1,"No Utilizar","Utilizar"),"Utilizar"),"No Utilizar")</f>
        <v>No Utilizar</v>
      </c>
      <c r="Q507" s="119">
        <f>COUNTIF('Presupuesto 2015'!$AF$10:AF1208,K507)</f>
        <v>0</v>
      </c>
      <c r="R507" s="119" t="s">
        <v>1329</v>
      </c>
    </row>
    <row r="508" spans="1:18" x14ac:dyDescent="0.2">
      <c r="A508" s="120">
        <v>2</v>
      </c>
      <c r="B508" s="120">
        <v>9</v>
      </c>
      <c r="C508" s="120">
        <v>1</v>
      </c>
      <c r="D508" s="120">
        <v>1</v>
      </c>
      <c r="I508" s="121" t="s">
        <v>1548</v>
      </c>
      <c r="K508" s="120" t="str">
        <f t="shared" si="25"/>
        <v>29101</v>
      </c>
      <c r="L508" s="119" t="str">
        <f t="shared" si="24"/>
        <v>herramientas menores</v>
      </c>
      <c r="M508" s="120" t="str">
        <f>IF(MOD(INT(K508),10) = 0, VLOOKUP(K508,'COG CONAC'!$A$2:$B$427,1,FALSE),"DESAGREGADA")</f>
        <v>DESAGREGADA</v>
      </c>
      <c r="N508" s="119" t="str">
        <f>IF(MOD(INT(K508),10) = 0, VLOOKUP(K508,'COG CONAC'!$A$2:$B$427,2,FALSE),"DESAGREGADA")</f>
        <v>DESAGREGADA</v>
      </c>
      <c r="O508" s="120" t="str">
        <f t="shared" si="26"/>
        <v>291</v>
      </c>
      <c r="P508" s="119" t="str">
        <f>IF(MOD(O508,10)&gt;0,IF(INT(TEXT(D508,"00"))=0,IF(COUNTIF($O$2:O882,O508)&gt;1,"No Utilizar","Utilizar"),"Utilizar"),"No Utilizar")</f>
        <v>Utilizar</v>
      </c>
      <c r="Q508" s="119">
        <f>COUNTIF('Presupuesto 2015'!$AF$10:AF1209,K508)</f>
        <v>1</v>
      </c>
      <c r="R508" s="119" t="s">
        <v>1329</v>
      </c>
    </row>
    <row r="509" spans="1:18" x14ac:dyDescent="0.2">
      <c r="A509" s="120">
        <v>2</v>
      </c>
      <c r="B509" s="120">
        <v>9</v>
      </c>
      <c r="C509" s="120">
        <v>1</v>
      </c>
      <c r="D509" s="120">
        <v>2</v>
      </c>
      <c r="I509" s="121" t="s">
        <v>1549</v>
      </c>
      <c r="K509" s="120" t="str">
        <f t="shared" si="25"/>
        <v>29102</v>
      </c>
      <c r="L509" s="119" t="str">
        <f t="shared" si="24"/>
        <v>Refacciones y Accesorios Menores de Bienes Muebles</v>
      </c>
      <c r="M509" s="120" t="str">
        <f>IF(MOD(INT(K509),10) = 0, VLOOKUP(K509,'COG CONAC'!$A$2:$B$427,1,FALSE),"DESAGREGADA")</f>
        <v>DESAGREGADA</v>
      </c>
      <c r="N509" s="119" t="str">
        <f>IF(MOD(INT(K509),10) = 0, VLOOKUP(K509,'COG CONAC'!$A$2:$B$427,2,FALSE),"DESAGREGADA")</f>
        <v>DESAGREGADA</v>
      </c>
      <c r="O509" s="120" t="str">
        <f t="shared" si="26"/>
        <v>291</v>
      </c>
      <c r="P509" s="119" t="str">
        <f>IF(MOD(O509,10)&gt;0,IF(INT(TEXT(D509,"00"))=0,IF(COUNTIF($O$2:O883,O509)&gt;1,"No Utilizar","Utilizar"),"Utilizar"),"No Utilizar")</f>
        <v>Utilizar</v>
      </c>
      <c r="Q509" s="119">
        <f>COUNTIF('Presupuesto 2015'!$AF$10:AF1210,K509)</f>
        <v>0</v>
      </c>
      <c r="R509" s="119" t="s">
        <v>1329</v>
      </c>
    </row>
    <row r="510" spans="1:18" x14ac:dyDescent="0.2">
      <c r="A510" s="120">
        <v>2</v>
      </c>
      <c r="B510" s="120">
        <v>9</v>
      </c>
      <c r="C510" s="120">
        <v>1</v>
      </c>
      <c r="D510" s="120">
        <v>3</v>
      </c>
      <c r="I510" s="121" t="s">
        <v>1550</v>
      </c>
      <c r="K510" s="120" t="str">
        <f t="shared" si="25"/>
        <v>29103</v>
      </c>
      <c r="L510" s="119" t="str">
        <f t="shared" si="24"/>
        <v>Cable Malacate (acero)</v>
      </c>
      <c r="M510" s="120" t="str">
        <f>IF(MOD(INT(K510),10) = 0, VLOOKUP(K510,'COG CONAC'!$A$2:$B$427,1,FALSE),"DESAGREGADA")</f>
        <v>DESAGREGADA</v>
      </c>
      <c r="N510" s="119" t="str">
        <f>IF(MOD(INT(K510),10) = 0, VLOOKUP(K510,'COG CONAC'!$A$2:$B$427,2,FALSE),"DESAGREGADA")</f>
        <v>DESAGREGADA</v>
      </c>
      <c r="O510" s="120" t="str">
        <f t="shared" si="26"/>
        <v>291</v>
      </c>
      <c r="P510" s="119" t="str">
        <f>IF(MOD(O510,10)&gt;0,IF(INT(TEXT(D510,"00"))=0,IF(COUNTIF($O$2:O885,O510)&gt;1,"No Utilizar","Utilizar"),"Utilizar"),"No Utilizar")</f>
        <v>Utilizar</v>
      </c>
      <c r="Q510" s="119">
        <f>COUNTIF('Presupuesto 2015'!$AF$10:AF1211,K510)</f>
        <v>0</v>
      </c>
      <c r="R510" s="119" t="s">
        <v>1329</v>
      </c>
    </row>
    <row r="511" spans="1:18" x14ac:dyDescent="0.2">
      <c r="A511" s="120">
        <v>2</v>
      </c>
      <c r="B511" s="120">
        <v>9</v>
      </c>
      <c r="C511" s="120">
        <v>1</v>
      </c>
      <c r="D511" s="120">
        <v>4</v>
      </c>
      <c r="I511" s="121" t="s">
        <v>1551</v>
      </c>
      <c r="K511" s="120" t="str">
        <f t="shared" si="25"/>
        <v>29104</v>
      </c>
      <c r="L511" s="119" t="str">
        <f t="shared" si="24"/>
        <v>Caja de Herramientas</v>
      </c>
      <c r="M511" s="120" t="str">
        <f>IF(MOD(INT(K511),10) = 0, VLOOKUP(K511,'COG CONAC'!$A$2:$B$427,1,FALSE),"DESAGREGADA")</f>
        <v>DESAGREGADA</v>
      </c>
      <c r="N511" s="119" t="str">
        <f>IF(MOD(INT(K511),10) = 0, VLOOKUP(K511,'COG CONAC'!$A$2:$B$427,2,FALSE),"DESAGREGADA")</f>
        <v>DESAGREGADA</v>
      </c>
      <c r="O511" s="120" t="str">
        <f t="shared" si="26"/>
        <v>291</v>
      </c>
      <c r="P511" s="119" t="str">
        <f>IF(MOD(O511,10)&gt;0,IF(INT(TEXT(D511,"00"))=0,IF(COUNTIF($O$2:O886,O511)&gt;1,"No Utilizar","Utilizar"),"Utilizar"),"No Utilizar")</f>
        <v>Utilizar</v>
      </c>
      <c r="Q511" s="119">
        <f>COUNTIF('Presupuesto 2015'!$AF$10:AF1212,K511)</f>
        <v>0</v>
      </c>
      <c r="R511" s="119" t="s">
        <v>1329</v>
      </c>
    </row>
    <row r="512" spans="1:18" x14ac:dyDescent="0.2">
      <c r="A512" s="120">
        <v>2</v>
      </c>
      <c r="B512" s="120">
        <v>9</v>
      </c>
      <c r="C512" s="120">
        <v>1</v>
      </c>
      <c r="D512" s="120">
        <v>5</v>
      </c>
      <c r="I512" s="121" t="s">
        <v>1552</v>
      </c>
      <c r="K512" s="120" t="str">
        <f t="shared" si="25"/>
        <v>29105</v>
      </c>
      <c r="L512" s="119" t="str">
        <f t="shared" si="24"/>
        <v>Cinceles</v>
      </c>
      <c r="M512" s="120" t="str">
        <f>IF(MOD(INT(K512),10) = 0, VLOOKUP(K512,'COG CONAC'!$A$2:$B$427,1,FALSE),"DESAGREGADA")</f>
        <v>DESAGREGADA</v>
      </c>
      <c r="N512" s="119" t="str">
        <f>IF(MOD(INT(K512),10) = 0, VLOOKUP(K512,'COG CONAC'!$A$2:$B$427,2,FALSE),"DESAGREGADA")</f>
        <v>DESAGREGADA</v>
      </c>
      <c r="O512" s="120" t="str">
        <f t="shared" si="26"/>
        <v>291</v>
      </c>
      <c r="P512" s="119" t="str">
        <f>IF(MOD(O512,10)&gt;0,IF(INT(TEXT(D512,"00"))=0,IF(COUNTIF($O$2:O887,O512)&gt;1,"No Utilizar","Utilizar"),"Utilizar"),"No Utilizar")</f>
        <v>Utilizar</v>
      </c>
      <c r="Q512" s="119">
        <f>COUNTIF('Presupuesto 2015'!$AF$10:AF1213,K512)</f>
        <v>0</v>
      </c>
      <c r="R512" s="119" t="s">
        <v>1329</v>
      </c>
    </row>
    <row r="513" spans="1:18" x14ac:dyDescent="0.2">
      <c r="A513" s="120">
        <v>2</v>
      </c>
      <c r="B513" s="120">
        <v>9</v>
      </c>
      <c r="C513" s="120">
        <v>1</v>
      </c>
      <c r="D513" s="120">
        <v>6</v>
      </c>
      <c r="I513" s="121" t="s">
        <v>1553</v>
      </c>
      <c r="K513" s="120" t="str">
        <f t="shared" si="25"/>
        <v>29106</v>
      </c>
      <c r="L513" s="119" t="str">
        <f t="shared" si="24"/>
        <v>Concha para Carretilla</v>
      </c>
      <c r="M513" s="120" t="str">
        <f>IF(MOD(INT(K513),10) = 0, VLOOKUP(K513,'COG CONAC'!$A$2:$B$427,1,FALSE),"DESAGREGADA")</f>
        <v>DESAGREGADA</v>
      </c>
      <c r="N513" s="119" t="str">
        <f>IF(MOD(INT(K513),10) = 0, VLOOKUP(K513,'COG CONAC'!$A$2:$B$427,2,FALSE),"DESAGREGADA")</f>
        <v>DESAGREGADA</v>
      </c>
      <c r="O513" s="120" t="str">
        <f t="shared" si="26"/>
        <v>291</v>
      </c>
      <c r="P513" s="119" t="str">
        <f>IF(MOD(O513,10)&gt;0,IF(INT(TEXT(D513,"00"))=0,IF(COUNTIF($O$2:O888,O513)&gt;1,"No Utilizar","Utilizar"),"Utilizar"),"No Utilizar")</f>
        <v>Utilizar</v>
      </c>
      <c r="Q513" s="119">
        <f>COUNTIF('Presupuesto 2015'!$AF$10:AF1214,K513)</f>
        <v>0</v>
      </c>
      <c r="R513" s="119" t="s">
        <v>1329</v>
      </c>
    </row>
    <row r="514" spans="1:18" x14ac:dyDescent="0.2">
      <c r="A514" s="120">
        <v>2</v>
      </c>
      <c r="B514" s="120">
        <v>9</v>
      </c>
      <c r="C514" s="120">
        <v>1</v>
      </c>
      <c r="D514" s="120">
        <v>7</v>
      </c>
      <c r="I514" s="121" t="s">
        <v>1554</v>
      </c>
      <c r="K514" s="120" t="str">
        <f t="shared" si="25"/>
        <v>29107</v>
      </c>
      <c r="L514" s="119" t="str">
        <f t="shared" si="24"/>
        <v>Cortador de Tubos</v>
      </c>
      <c r="M514" s="120" t="str">
        <f>IF(MOD(INT(K514),10) = 0, VLOOKUP(K514,'COG CONAC'!$A$2:$B$427,1,FALSE),"DESAGREGADA")</f>
        <v>DESAGREGADA</v>
      </c>
      <c r="N514" s="119" t="str">
        <f>IF(MOD(INT(K514),10) = 0, VLOOKUP(K514,'COG CONAC'!$A$2:$B$427,2,FALSE),"DESAGREGADA")</f>
        <v>DESAGREGADA</v>
      </c>
      <c r="O514" s="120" t="str">
        <f t="shared" si="26"/>
        <v>291</v>
      </c>
      <c r="P514" s="119" t="str">
        <f>IF(MOD(O514,10)&gt;0,IF(INT(TEXT(D514,"00"))=0,IF(COUNTIF($O$2:O889,O514)&gt;1,"No Utilizar","Utilizar"),"Utilizar"),"No Utilizar")</f>
        <v>Utilizar</v>
      </c>
      <c r="Q514" s="119">
        <f>COUNTIF('Presupuesto 2015'!$AF$10:AF1215,K514)</f>
        <v>0</v>
      </c>
      <c r="R514" s="119" t="s">
        <v>1329</v>
      </c>
    </row>
    <row r="515" spans="1:18" x14ac:dyDescent="0.2">
      <c r="A515" s="120">
        <v>2</v>
      </c>
      <c r="B515" s="120">
        <v>9</v>
      </c>
      <c r="C515" s="120">
        <v>1</v>
      </c>
      <c r="D515" s="120">
        <v>8</v>
      </c>
      <c r="I515" s="121" t="s">
        <v>1890</v>
      </c>
      <c r="K515" s="120" t="str">
        <f t="shared" si="25"/>
        <v>29108</v>
      </c>
      <c r="L515" s="119" t="str">
        <f t="shared" si="24"/>
        <v>Cucharas de Albañilería</v>
      </c>
      <c r="M515" s="120" t="str">
        <f>IF(MOD(INT(K515),10) = 0, VLOOKUP(K515,'COG CONAC'!$A$2:$B$427,1,FALSE),"DESAGREGADA")</f>
        <v>DESAGREGADA</v>
      </c>
      <c r="N515" s="119" t="str">
        <f>IF(MOD(INT(K515),10) = 0, VLOOKUP(K515,'COG CONAC'!$A$2:$B$427,2,FALSE),"DESAGREGADA")</f>
        <v>DESAGREGADA</v>
      </c>
      <c r="O515" s="120" t="str">
        <f t="shared" si="26"/>
        <v>291</v>
      </c>
      <c r="P515" s="119" t="str">
        <f>IF(MOD(O515,10)&gt;0,IF(INT(TEXT(D515,"00"))=0,IF(COUNTIF($O$2:O890,O515)&gt;1,"No Utilizar","Utilizar"),"Utilizar"),"No Utilizar")</f>
        <v>Utilizar</v>
      </c>
      <c r="Q515" s="119">
        <f>COUNTIF('Presupuesto 2015'!$AF$10:AF1216,K515)</f>
        <v>0</v>
      </c>
      <c r="R515" s="119" t="s">
        <v>1329</v>
      </c>
    </row>
    <row r="516" spans="1:18" x14ac:dyDescent="0.2">
      <c r="A516" s="120">
        <v>2</v>
      </c>
      <c r="B516" s="120">
        <v>9</v>
      </c>
      <c r="C516" s="120">
        <v>1</v>
      </c>
      <c r="D516" s="120">
        <v>9</v>
      </c>
      <c r="I516" s="121" t="s">
        <v>1555</v>
      </c>
      <c r="K516" s="120" t="str">
        <f t="shared" si="25"/>
        <v>29109</v>
      </c>
      <c r="L516" s="119" t="str">
        <f t="shared" si="24"/>
        <v>Navaja Multiusos</v>
      </c>
      <c r="M516" s="120" t="str">
        <f>IF(MOD(INT(K516),10) = 0, VLOOKUP(K516,'COG CONAC'!$A$2:$B$427,1,FALSE),"DESAGREGADA")</f>
        <v>DESAGREGADA</v>
      </c>
      <c r="N516" s="119" t="str">
        <f>IF(MOD(INT(K516),10) = 0, VLOOKUP(K516,'COG CONAC'!$A$2:$B$427,2,FALSE),"DESAGREGADA")</f>
        <v>DESAGREGADA</v>
      </c>
      <c r="O516" s="120" t="str">
        <f t="shared" si="26"/>
        <v>291</v>
      </c>
      <c r="P516" s="119" t="str">
        <f>IF(MOD(O516,10)&gt;0,IF(INT(TEXT(D516,"00"))=0,IF(COUNTIF($O$2:O891,O516)&gt;1,"No Utilizar","Utilizar"),"Utilizar"),"No Utilizar")</f>
        <v>Utilizar</v>
      </c>
      <c r="Q516" s="119">
        <f>COUNTIF('Presupuesto 2015'!$AF$10:AF1217,K516)</f>
        <v>0</v>
      </c>
      <c r="R516" s="119" t="s">
        <v>1329</v>
      </c>
    </row>
    <row r="517" spans="1:18" x14ac:dyDescent="0.2">
      <c r="A517" s="120">
        <v>2</v>
      </c>
      <c r="B517" s="120">
        <v>9</v>
      </c>
      <c r="C517" s="120">
        <v>1</v>
      </c>
      <c r="D517" s="120">
        <v>10</v>
      </c>
      <c r="I517" s="121" t="s">
        <v>1556</v>
      </c>
      <c r="K517" s="120" t="str">
        <f t="shared" si="25"/>
        <v>29110</v>
      </c>
      <c r="L517" s="119" t="str">
        <f t="shared" si="24"/>
        <v>Desarmadores</v>
      </c>
      <c r="M517" s="120" t="str">
        <f>IF(MOD(INT(K517),30) = 0, VLOOKUP(K517,'COG CONAC'!$A$2:$B$427,1,FALSE),"DESAGREGADA")</f>
        <v>DESAGREGADA</v>
      </c>
      <c r="N517" s="119" t="str">
        <f>IF(MOD(INT(K517),30) = 0, VLOOKUP(K517,'COG CONAC'!$A$2:$B$427,2,FALSE),"DESAGREGADA")</f>
        <v>DESAGREGADA</v>
      </c>
      <c r="O517" s="120" t="str">
        <f t="shared" si="26"/>
        <v>291</v>
      </c>
      <c r="P517" s="119" t="str">
        <f>IF(MOD(O517,10)&gt;0,IF(INT(TEXT(D517,"00"))=0,IF(COUNTIF($O$2:O892,O517)&gt;1,"No Utilizar","Utilizar"),"Utilizar"),"No Utilizar")</f>
        <v>Utilizar</v>
      </c>
      <c r="Q517" s="119">
        <f>COUNTIF('Presupuesto 2015'!$AF$10:AF1218,K517)</f>
        <v>0</v>
      </c>
      <c r="R517" s="119" t="s">
        <v>1329</v>
      </c>
    </row>
    <row r="518" spans="1:18" x14ac:dyDescent="0.2">
      <c r="A518" s="120">
        <v>2</v>
      </c>
      <c r="B518" s="120">
        <v>9</v>
      </c>
      <c r="C518" s="120">
        <v>1</v>
      </c>
      <c r="D518" s="120">
        <v>11</v>
      </c>
      <c r="I518" s="121" t="s">
        <v>1557</v>
      </c>
      <c r="K518" s="120" t="str">
        <f t="shared" si="25"/>
        <v>29111</v>
      </c>
      <c r="L518" s="119" t="str">
        <f t="shared" si="24"/>
        <v>Destapador de Drenaje (Varillaje)</v>
      </c>
      <c r="M518" s="120" t="str">
        <f>IF(MOD(INT(K518),10) = 0, VLOOKUP(K518,'COG CONAC'!$A$2:$B$427,1,FALSE),"DESAGREGADA")</f>
        <v>DESAGREGADA</v>
      </c>
      <c r="N518" s="119" t="str">
        <f>IF(MOD(INT(K518),10) = 0, VLOOKUP(K518,'COG CONAC'!$A$2:$B$427,2,FALSE),"DESAGREGADA")</f>
        <v>DESAGREGADA</v>
      </c>
      <c r="O518" s="120" t="str">
        <f t="shared" si="26"/>
        <v>291</v>
      </c>
      <c r="P518" s="119" t="str">
        <f>IF(MOD(O518,10)&gt;0,IF(INT(TEXT(D518,"00"))=0,IF(COUNTIF($O$2:O893,O518)&gt;1,"No Utilizar","Utilizar"),"Utilizar"),"No Utilizar")</f>
        <v>Utilizar</v>
      </c>
      <c r="Q518" s="119">
        <f>COUNTIF('Presupuesto 2015'!$AF$10:AF1219,K518)</f>
        <v>0</v>
      </c>
      <c r="R518" s="119" t="s">
        <v>1329</v>
      </c>
    </row>
    <row r="519" spans="1:18" x14ac:dyDescent="0.2">
      <c r="A519" s="120">
        <v>2</v>
      </c>
      <c r="B519" s="120">
        <v>9</v>
      </c>
      <c r="C519" s="120">
        <v>1</v>
      </c>
      <c r="D519" s="120">
        <v>12</v>
      </c>
      <c r="I519" s="121" t="s">
        <v>1558</v>
      </c>
      <c r="K519" s="120" t="str">
        <f t="shared" si="25"/>
        <v>29112</v>
      </c>
      <c r="L519" s="119" t="str">
        <f t="shared" si="24"/>
        <v>Disco y cadena para Sierra</v>
      </c>
      <c r="M519" s="120" t="str">
        <f>IF(MOD(INT(K519),10) = 0, VLOOKUP(K519,'COG CONAC'!$A$2:$B$427,1,FALSE),"DESAGREGADA")</f>
        <v>DESAGREGADA</v>
      </c>
      <c r="N519" s="119" t="str">
        <f>IF(MOD(INT(K519),10) = 0, VLOOKUP(K519,'COG CONAC'!$A$2:$B$427,2,FALSE),"DESAGREGADA")</f>
        <v>DESAGREGADA</v>
      </c>
      <c r="O519" s="120" t="str">
        <f t="shared" si="26"/>
        <v>291</v>
      </c>
      <c r="P519" s="119" t="str">
        <f>IF(MOD(O519,10)&gt;0,IF(INT(TEXT(D519,"00"))=0,IF(COUNTIF($O$2:O894,O519)&gt;1,"No Utilizar","Utilizar"),"Utilizar"),"No Utilizar")</f>
        <v>Utilizar</v>
      </c>
      <c r="Q519" s="119">
        <f>COUNTIF('Presupuesto 2015'!$AF$10:AF1220,K519)</f>
        <v>0</v>
      </c>
      <c r="R519" s="119" t="s">
        <v>1329</v>
      </c>
    </row>
    <row r="520" spans="1:18" x14ac:dyDescent="0.2">
      <c r="A520" s="120">
        <v>2</v>
      </c>
      <c r="B520" s="120">
        <v>9</v>
      </c>
      <c r="C520" s="120">
        <v>1</v>
      </c>
      <c r="D520" s="120">
        <v>13</v>
      </c>
      <c r="I520" s="121" t="s">
        <v>1559</v>
      </c>
      <c r="K520" s="120" t="str">
        <f t="shared" si="25"/>
        <v>29113</v>
      </c>
      <c r="L520" s="119" t="str">
        <f t="shared" si="24"/>
        <v>Griffa (Doblador de Varilla)</v>
      </c>
      <c r="M520" s="120" t="str">
        <f>IF(MOD(INT(K520),10) = 0, VLOOKUP(K520,'COG CONAC'!$A$2:$B$427,1,FALSE),"DESAGREGADA")</f>
        <v>DESAGREGADA</v>
      </c>
      <c r="N520" s="119" t="str">
        <f>IF(MOD(INT(K520),10) = 0, VLOOKUP(K520,'COG CONAC'!$A$2:$B$427,2,FALSE),"DESAGREGADA")</f>
        <v>DESAGREGADA</v>
      </c>
      <c r="O520" s="120" t="str">
        <f t="shared" si="26"/>
        <v>291</v>
      </c>
      <c r="P520" s="119" t="str">
        <f>IF(MOD(O520,10)&gt;0,IF(INT(TEXT(D520,"00"))=0,IF(COUNTIF($O$2:O895,O520)&gt;1,"No Utilizar","Utilizar"),"Utilizar"),"No Utilizar")</f>
        <v>Utilizar</v>
      </c>
      <c r="Q520" s="119">
        <f>COUNTIF('Presupuesto 2015'!$AF$10:AF1221,K520)</f>
        <v>0</v>
      </c>
      <c r="R520" s="119" t="s">
        <v>1329</v>
      </c>
    </row>
    <row r="521" spans="1:18" x14ac:dyDescent="0.2">
      <c r="A521" s="120">
        <v>2</v>
      </c>
      <c r="B521" s="120">
        <v>9</v>
      </c>
      <c r="C521" s="120">
        <v>1</v>
      </c>
      <c r="D521" s="120">
        <v>14</v>
      </c>
      <c r="I521" s="121" t="s">
        <v>1560</v>
      </c>
      <c r="K521" s="120" t="str">
        <f t="shared" si="25"/>
        <v>29114</v>
      </c>
      <c r="L521" s="119" t="str">
        <f t="shared" si="24"/>
        <v>Escalera</v>
      </c>
      <c r="M521" s="120" t="str">
        <f>IF(MOD(INT(K521),10) = 0, VLOOKUP(K521,'COG CONAC'!$A$2:$B$427,1,FALSE),"DESAGREGADA")</f>
        <v>DESAGREGADA</v>
      </c>
      <c r="N521" s="119" t="str">
        <f>IF(MOD(INT(K521),10) = 0, VLOOKUP(K521,'COG CONAC'!$A$2:$B$427,2,FALSE),"DESAGREGADA")</f>
        <v>DESAGREGADA</v>
      </c>
      <c r="O521" s="120" t="str">
        <f t="shared" si="26"/>
        <v>291</v>
      </c>
      <c r="P521" s="119" t="str">
        <f>IF(MOD(O521,10)&gt;0,IF(INT(TEXT(D521,"00"))=0,IF(COUNTIF($O$2:O896,O521)&gt;1,"No Utilizar","Utilizar"),"Utilizar"),"No Utilizar")</f>
        <v>Utilizar</v>
      </c>
      <c r="Q521" s="119">
        <f>COUNTIF('Presupuesto 2015'!$AF$10:AF1222,K521)</f>
        <v>0</v>
      </c>
      <c r="R521" s="119" t="s">
        <v>1329</v>
      </c>
    </row>
    <row r="522" spans="1:18" x14ac:dyDescent="0.2">
      <c r="A522" s="120">
        <v>2</v>
      </c>
      <c r="B522" s="120">
        <v>9</v>
      </c>
      <c r="C522" s="120">
        <v>1</v>
      </c>
      <c r="D522" s="120">
        <v>15</v>
      </c>
      <c r="I522" s="121" t="s">
        <v>1561</v>
      </c>
      <c r="K522" s="120" t="str">
        <f t="shared" si="25"/>
        <v>29115</v>
      </c>
      <c r="L522" s="119" t="str">
        <f t="shared" si="24"/>
        <v>Escuadras</v>
      </c>
      <c r="M522" s="120" t="str">
        <f>IF(MOD(INT(K522),10) = 0, VLOOKUP(K522,'COG CONAC'!$A$2:$B$427,1,FALSE),"DESAGREGADA")</f>
        <v>DESAGREGADA</v>
      </c>
      <c r="N522" s="119" t="str">
        <f>IF(MOD(INT(K522),10) = 0, VLOOKUP(K522,'COG CONAC'!$A$2:$B$427,2,FALSE),"DESAGREGADA")</f>
        <v>DESAGREGADA</v>
      </c>
      <c r="O522" s="120" t="str">
        <f t="shared" si="26"/>
        <v>291</v>
      </c>
      <c r="P522" s="119" t="str">
        <f>IF(MOD(O522,10)&gt;0,IF(INT(TEXT(D522,"00"))=0,IF(COUNTIF($O$2:O897,O522)&gt;1,"No Utilizar","Utilizar"),"Utilizar"),"No Utilizar")</f>
        <v>Utilizar</v>
      </c>
      <c r="Q522" s="119">
        <f>COUNTIF('Presupuesto 2015'!$AF$10:AF1223,K522)</f>
        <v>0</v>
      </c>
      <c r="R522" s="119" t="s">
        <v>1329</v>
      </c>
    </row>
    <row r="523" spans="1:18" x14ac:dyDescent="0.2">
      <c r="A523" s="120">
        <v>2</v>
      </c>
      <c r="B523" s="120">
        <v>9</v>
      </c>
      <c r="C523" s="120">
        <v>1</v>
      </c>
      <c r="D523" s="120">
        <v>16</v>
      </c>
      <c r="I523" s="121" t="s">
        <v>1562</v>
      </c>
      <c r="K523" s="120" t="str">
        <f t="shared" si="25"/>
        <v>29116</v>
      </c>
      <c r="L523" s="119" t="str">
        <f t="shared" si="24"/>
        <v>Escuadra para Carpintero</v>
      </c>
      <c r="M523" s="120" t="str">
        <f>IF(MOD(INT(K523),10) = 0, VLOOKUP(K523,'COG CONAC'!$A$2:$B$427,1,FALSE),"DESAGREGADA")</f>
        <v>DESAGREGADA</v>
      </c>
      <c r="N523" s="119" t="str">
        <f>IF(MOD(INT(K523),10) = 0, VLOOKUP(K523,'COG CONAC'!$A$2:$B$427,2,FALSE),"DESAGREGADA")</f>
        <v>DESAGREGADA</v>
      </c>
      <c r="O523" s="120" t="str">
        <f t="shared" si="26"/>
        <v>291</v>
      </c>
      <c r="P523" s="119" t="str">
        <f>IF(MOD(O523,10)&gt;0,IF(INT(TEXT(D523,"00"))=0,IF(COUNTIF($O$2:O898,O523)&gt;1,"No Utilizar","Utilizar"),"Utilizar"),"No Utilizar")</f>
        <v>Utilizar</v>
      </c>
      <c r="Q523" s="119">
        <f>COUNTIF('Presupuesto 2015'!$AF$10:AF1224,K523)</f>
        <v>0</v>
      </c>
      <c r="R523" s="119" t="s">
        <v>1329</v>
      </c>
    </row>
    <row r="524" spans="1:18" x14ac:dyDescent="0.2">
      <c r="A524" s="120">
        <v>2</v>
      </c>
      <c r="B524" s="120">
        <v>9</v>
      </c>
      <c r="C524" s="120">
        <v>1</v>
      </c>
      <c r="D524" s="120">
        <v>17</v>
      </c>
      <c r="I524" s="121" t="s">
        <v>1891</v>
      </c>
      <c r="K524" s="120" t="str">
        <f t="shared" si="25"/>
        <v>29117</v>
      </c>
      <c r="L524" s="119" t="str">
        <f t="shared" si="24"/>
        <v>Espátula</v>
      </c>
      <c r="M524" s="120" t="str">
        <f>IF(MOD(INT(K524),10) = 0, VLOOKUP(K524,'COG CONAC'!$A$2:$B$427,1,FALSE),"DESAGREGADA")</f>
        <v>DESAGREGADA</v>
      </c>
      <c r="N524" s="119" t="str">
        <f>IF(MOD(INT(K524),10) = 0, VLOOKUP(K524,'COG CONAC'!$A$2:$B$427,2,FALSE),"DESAGREGADA")</f>
        <v>DESAGREGADA</v>
      </c>
      <c r="O524" s="120" t="str">
        <f t="shared" si="26"/>
        <v>291</v>
      </c>
      <c r="P524" s="119" t="str">
        <f>IF(MOD(O524,10)&gt;0,IF(INT(TEXT(D524,"00"))=0,IF(COUNTIF($O$2:O899,O524)&gt;1,"No Utilizar","Utilizar"),"Utilizar"),"No Utilizar")</f>
        <v>Utilizar</v>
      </c>
      <c r="Q524" s="119">
        <f>COUNTIF('Presupuesto 2015'!$AF$10:AF1225,K524)</f>
        <v>0</v>
      </c>
      <c r="R524" s="119" t="s">
        <v>1329</v>
      </c>
    </row>
    <row r="525" spans="1:18" x14ac:dyDescent="0.2">
      <c r="A525" s="120">
        <v>2</v>
      </c>
      <c r="B525" s="120">
        <v>9</v>
      </c>
      <c r="C525" s="120">
        <v>1</v>
      </c>
      <c r="D525" s="120">
        <v>18</v>
      </c>
      <c r="I525" s="121" t="s">
        <v>1563</v>
      </c>
      <c r="K525" s="120" t="str">
        <f t="shared" si="25"/>
        <v>29118</v>
      </c>
      <c r="L525" s="119" t="str">
        <f t="shared" si="24"/>
        <v>llana (Lisa o Dentada)</v>
      </c>
      <c r="M525" s="120" t="str">
        <f>IF(MOD(INT(K525),10) = 0, VLOOKUP(K525,'COG CONAC'!$A$2:$B$427,1,FALSE),"DESAGREGADA")</f>
        <v>DESAGREGADA</v>
      </c>
      <c r="N525" s="119" t="str">
        <f>IF(MOD(INT(K525),10) = 0, VLOOKUP(K525,'COG CONAC'!$A$2:$B$427,2,FALSE),"DESAGREGADA")</f>
        <v>DESAGREGADA</v>
      </c>
      <c r="O525" s="120" t="str">
        <f t="shared" si="26"/>
        <v>291</v>
      </c>
      <c r="P525" s="119" t="str">
        <f>IF(MOD(O525,10)&gt;0,IF(INT(TEXT(D525,"00"))=0,IF(COUNTIF($O$2:O900,O525)&gt;1,"No Utilizar","Utilizar"),"Utilizar"),"No Utilizar")</f>
        <v>Utilizar</v>
      </c>
      <c r="Q525" s="119">
        <f>COUNTIF('Presupuesto 2015'!$AF$10:AF1226,K525)</f>
        <v>0</v>
      </c>
      <c r="R525" s="119" t="s">
        <v>1329</v>
      </c>
    </row>
    <row r="526" spans="1:18" x14ac:dyDescent="0.2">
      <c r="A526" s="120">
        <v>2</v>
      </c>
      <c r="B526" s="120">
        <v>9</v>
      </c>
      <c r="C526" s="120">
        <v>1</v>
      </c>
      <c r="D526" s="120">
        <v>19</v>
      </c>
      <c r="I526" s="121" t="s">
        <v>1892</v>
      </c>
      <c r="K526" s="120" t="str">
        <f t="shared" si="25"/>
        <v>29119</v>
      </c>
      <c r="L526" s="119" t="str">
        <f t="shared" si="24"/>
        <v>Flexómetro</v>
      </c>
      <c r="M526" s="120" t="str">
        <f>IF(MOD(INT(K526),10) = 0, VLOOKUP(K526,'COG CONAC'!$A$2:$B$427,1,FALSE),"DESAGREGADA")</f>
        <v>DESAGREGADA</v>
      </c>
      <c r="N526" s="119" t="str">
        <f>IF(MOD(INT(K526),10) = 0, VLOOKUP(K526,'COG CONAC'!$A$2:$B$427,2,FALSE),"DESAGREGADA")</f>
        <v>DESAGREGADA</v>
      </c>
      <c r="O526" s="120" t="str">
        <f t="shared" si="26"/>
        <v>291</v>
      </c>
      <c r="P526" s="119" t="str">
        <f>IF(MOD(O526,10)&gt;0,IF(INT(TEXT(D526,"00"))=0,IF(COUNTIF($O$2:O901,O526)&gt;1,"No Utilizar","Utilizar"),"Utilizar"),"No Utilizar")</f>
        <v>Utilizar</v>
      </c>
      <c r="Q526" s="119">
        <f>COUNTIF('Presupuesto 2015'!$AF$10:AF1227,K526)</f>
        <v>0</v>
      </c>
      <c r="R526" s="119" t="s">
        <v>1329</v>
      </c>
    </row>
    <row r="527" spans="1:18" x14ac:dyDescent="0.2">
      <c r="A527" s="120">
        <v>2</v>
      </c>
      <c r="B527" s="120">
        <v>9</v>
      </c>
      <c r="C527" s="120">
        <v>1</v>
      </c>
      <c r="D527" s="120">
        <v>20</v>
      </c>
      <c r="I527" s="121" t="s">
        <v>1893</v>
      </c>
      <c r="K527" s="120" t="str">
        <f t="shared" si="25"/>
        <v>29120</v>
      </c>
      <c r="L527" s="119" t="str">
        <f t="shared" si="24"/>
        <v>Formón</v>
      </c>
      <c r="M527" s="120" t="str">
        <f>IF(MOD(INT(K527),30) = 0, VLOOKUP(K527,'COG CONAC'!$A$2:$B$427,1,FALSE),"DESAGREGADA")</f>
        <v>DESAGREGADA</v>
      </c>
      <c r="N527" s="119" t="str">
        <f>IF(MOD(INT(K527),30) = 0, VLOOKUP(K527,'COG CONAC'!$A$2:$B$427,2,FALSE),"DESAGREGADA")</f>
        <v>DESAGREGADA</v>
      </c>
      <c r="O527" s="120" t="str">
        <f t="shared" si="26"/>
        <v>291</v>
      </c>
      <c r="P527" s="119" t="str">
        <f>IF(MOD(O527,10)&gt;0,IF(INT(TEXT(D527,"00"))=0,IF(COUNTIF($O$2:O902,O527)&gt;1,"No Utilizar","Utilizar"),"Utilizar"),"No Utilizar")</f>
        <v>Utilizar</v>
      </c>
      <c r="Q527" s="119">
        <f>COUNTIF('Presupuesto 2015'!$AF$10:AF1228,K527)</f>
        <v>0</v>
      </c>
      <c r="R527" s="119" t="s">
        <v>1329</v>
      </c>
    </row>
    <row r="528" spans="1:18" x14ac:dyDescent="0.2">
      <c r="A528" s="120">
        <v>2</v>
      </c>
      <c r="B528" s="120">
        <v>9</v>
      </c>
      <c r="C528" s="120">
        <v>1</v>
      </c>
      <c r="D528" s="120">
        <v>21</v>
      </c>
      <c r="E528" s="129"/>
      <c r="I528" s="121" t="s">
        <v>1564</v>
      </c>
      <c r="K528" s="120" t="str">
        <f t="shared" si="25"/>
        <v>29121</v>
      </c>
      <c r="L528" s="119" t="str">
        <f t="shared" si="24"/>
        <v>Hacha</v>
      </c>
      <c r="M528" s="120" t="str">
        <f>IF(MOD(INT(K528),10) = 0, VLOOKUP(K528,'COG CONAC'!$A$2:$B$427,1,FALSE),"DESAGREGADA")</f>
        <v>DESAGREGADA</v>
      </c>
      <c r="N528" s="119" t="str">
        <f>IF(MOD(INT(K528),10) = 0, VLOOKUP(K528,'COG CONAC'!$A$2:$B$427,2,FALSE),"DESAGREGADA")</f>
        <v>DESAGREGADA</v>
      </c>
      <c r="O528" s="120" t="str">
        <f t="shared" si="26"/>
        <v>291</v>
      </c>
      <c r="P528" s="119" t="str">
        <f>IF(MOD(O528,10)&gt;0,IF(INT(TEXT(D528,"00"))=0,IF(COUNTIF($O$2:O903,O528)&gt;1,"No Utilizar","Utilizar"),"Utilizar"),"No Utilizar")</f>
        <v>Utilizar</v>
      </c>
      <c r="Q528" s="119">
        <f>COUNTIF('Presupuesto 2015'!$AF$10:AF1229,K528)</f>
        <v>0</v>
      </c>
      <c r="R528" s="119" t="s">
        <v>1329</v>
      </c>
    </row>
    <row r="529" spans="1:18" x14ac:dyDescent="0.2">
      <c r="A529" s="120">
        <v>2</v>
      </c>
      <c r="B529" s="120">
        <v>9</v>
      </c>
      <c r="C529" s="120">
        <v>1</v>
      </c>
      <c r="D529" s="120">
        <v>22</v>
      </c>
      <c r="I529" s="121" t="s">
        <v>1894</v>
      </c>
      <c r="K529" s="120" t="str">
        <f t="shared" si="25"/>
        <v>29122</v>
      </c>
      <c r="L529" s="119" t="str">
        <f t="shared" si="24"/>
        <v>Juego de Pesas de Calibración</v>
      </c>
      <c r="M529" s="120" t="str">
        <f>IF(MOD(INT(K529),10) = 0, VLOOKUP(K529,'COG CONAC'!$A$2:$B$427,1,FALSE),"DESAGREGADA")</f>
        <v>DESAGREGADA</v>
      </c>
      <c r="N529" s="119" t="str">
        <f>IF(MOD(INT(K529),10) = 0, VLOOKUP(K529,'COG CONAC'!$A$2:$B$427,2,FALSE),"DESAGREGADA")</f>
        <v>DESAGREGADA</v>
      </c>
      <c r="O529" s="120" t="str">
        <f t="shared" si="26"/>
        <v>291</v>
      </c>
      <c r="P529" s="119" t="str">
        <f>IF(MOD(O529,10)&gt;0,IF(INT(TEXT(D529,"00"))=0,IF(COUNTIF($O$2:O904,O529)&gt;1,"No Utilizar","Utilizar"),"Utilizar"),"No Utilizar")</f>
        <v>Utilizar</v>
      </c>
      <c r="Q529" s="119">
        <f>COUNTIF('Presupuesto 2015'!$AF$10:AF1230,K529)</f>
        <v>0</v>
      </c>
      <c r="R529" s="119" t="s">
        <v>1329</v>
      </c>
    </row>
    <row r="530" spans="1:18" x14ac:dyDescent="0.2">
      <c r="A530" s="120">
        <v>2</v>
      </c>
      <c r="B530" s="120">
        <v>9</v>
      </c>
      <c r="C530" s="120">
        <v>1</v>
      </c>
      <c r="D530" s="120">
        <v>23</v>
      </c>
      <c r="I530" s="121" t="s">
        <v>1565</v>
      </c>
      <c r="K530" s="120" t="str">
        <f t="shared" si="25"/>
        <v>29123</v>
      </c>
      <c r="L530" s="119" t="str">
        <f t="shared" si="24"/>
        <v>Limas</v>
      </c>
      <c r="M530" s="120" t="str">
        <f>IF(MOD(INT(K530),10) = 0, VLOOKUP(K530,'COG CONAC'!$A$2:$B$427,1,FALSE),"DESAGREGADA")</f>
        <v>DESAGREGADA</v>
      </c>
      <c r="N530" s="119" t="str">
        <f>IF(MOD(INT(K530),10) = 0, VLOOKUP(K530,'COG CONAC'!$A$2:$B$427,2,FALSE),"DESAGREGADA")</f>
        <v>DESAGREGADA</v>
      </c>
      <c r="O530" s="120" t="str">
        <f t="shared" si="26"/>
        <v>291</v>
      </c>
      <c r="P530" s="119" t="str">
        <f>IF(MOD(O530,10)&gt;0,IF(INT(TEXT(D530,"00"))=0,IF(COUNTIF($O$2:O905,O530)&gt;1,"No Utilizar","Utilizar"),"Utilizar"),"No Utilizar")</f>
        <v>Utilizar</v>
      </c>
      <c r="Q530" s="119">
        <f>COUNTIF('Presupuesto 2015'!$AF$10:AF1231,K530)</f>
        <v>0</v>
      </c>
      <c r="R530" s="119" t="s">
        <v>1329</v>
      </c>
    </row>
    <row r="531" spans="1:18" x14ac:dyDescent="0.2">
      <c r="A531" s="120">
        <v>2</v>
      </c>
      <c r="B531" s="120">
        <v>9</v>
      </c>
      <c r="C531" s="120">
        <v>1</v>
      </c>
      <c r="D531" s="120">
        <v>24</v>
      </c>
      <c r="I531" s="121" t="s">
        <v>1895</v>
      </c>
      <c r="K531" s="120" t="str">
        <f t="shared" si="25"/>
        <v>29124</v>
      </c>
      <c r="L531" s="119" t="str">
        <f t="shared" si="24"/>
        <v>Limatón</v>
      </c>
      <c r="M531" s="120" t="str">
        <f>IF(MOD(INT(K531),10) = 0, VLOOKUP(K531,'COG CONAC'!$A$2:$B$427,1,FALSE),"DESAGREGADA")</f>
        <v>DESAGREGADA</v>
      </c>
      <c r="N531" s="119" t="str">
        <f>IF(MOD(INT(K531),10) = 0, VLOOKUP(K531,'COG CONAC'!$A$2:$B$427,2,FALSE),"DESAGREGADA")</f>
        <v>DESAGREGADA</v>
      </c>
      <c r="O531" s="120" t="str">
        <f t="shared" si="26"/>
        <v>291</v>
      </c>
      <c r="P531" s="119" t="str">
        <f>IF(MOD(O531,10)&gt;0,IF(INT(TEXT(D531,"00"))=0,IF(COUNTIF($O$2:O906,O531)&gt;1,"No Utilizar","Utilizar"),"Utilizar"),"No Utilizar")</f>
        <v>Utilizar</v>
      </c>
      <c r="Q531" s="119">
        <f>COUNTIF('Presupuesto 2015'!$AF$10:AF1232,K531)</f>
        <v>0</v>
      </c>
      <c r="R531" s="119" t="s">
        <v>1329</v>
      </c>
    </row>
    <row r="532" spans="1:18" x14ac:dyDescent="0.2">
      <c r="A532" s="120">
        <v>2</v>
      </c>
      <c r="B532" s="120">
        <v>9</v>
      </c>
      <c r="C532" s="120">
        <v>1</v>
      </c>
      <c r="D532" s="120">
        <v>25</v>
      </c>
      <c r="I532" s="121" t="s">
        <v>1566</v>
      </c>
      <c r="K532" s="120" t="str">
        <f t="shared" si="25"/>
        <v>29125</v>
      </c>
      <c r="L532" s="119" t="str">
        <f t="shared" si="24"/>
        <v>Llaves Inglesas</v>
      </c>
      <c r="M532" s="120" t="str">
        <f>IF(MOD(INT(K532),10) = 0, VLOOKUP(K532,'COG CONAC'!$A$2:$B$427,1,FALSE),"DESAGREGADA")</f>
        <v>DESAGREGADA</v>
      </c>
      <c r="N532" s="119" t="str">
        <f>IF(MOD(INT(K532),10) = 0, VLOOKUP(K532,'COG CONAC'!$A$2:$B$427,2,FALSE),"DESAGREGADA")</f>
        <v>DESAGREGADA</v>
      </c>
      <c r="O532" s="120" t="str">
        <f t="shared" si="26"/>
        <v>291</v>
      </c>
      <c r="P532" s="119" t="str">
        <f>IF(MOD(O532,10)&gt;0,IF(INT(TEXT(D532,"00"))=0,IF(COUNTIF($O$2:O907,O532)&gt;1,"No Utilizar","Utilizar"),"Utilizar"),"No Utilizar")</f>
        <v>Utilizar</v>
      </c>
      <c r="Q532" s="119">
        <f>COUNTIF('Presupuesto 2015'!$AF$10:AF1233,K532)</f>
        <v>0</v>
      </c>
      <c r="R532" s="119" t="s">
        <v>1329</v>
      </c>
    </row>
    <row r="533" spans="1:18" x14ac:dyDescent="0.2">
      <c r="A533" s="120">
        <v>2</v>
      </c>
      <c r="B533" s="120">
        <v>9</v>
      </c>
      <c r="C533" s="120">
        <v>1</v>
      </c>
      <c r="D533" s="120">
        <v>26</v>
      </c>
      <c r="I533" s="121" t="s">
        <v>1567</v>
      </c>
      <c r="K533" s="120" t="str">
        <f t="shared" si="25"/>
        <v>29126</v>
      </c>
      <c r="L533" s="119" t="str">
        <f t="shared" si="24"/>
        <v>Llaves quitar Tuercas de Lavados</v>
      </c>
      <c r="M533" s="120" t="str">
        <f>IF(MOD(INT(K533),10) = 0, VLOOKUP(K533,'COG CONAC'!$A$2:$B$427,1,FALSE),"DESAGREGADA")</f>
        <v>DESAGREGADA</v>
      </c>
      <c r="N533" s="119" t="str">
        <f>IF(MOD(INT(K533),10) = 0, VLOOKUP(K533,'COG CONAC'!$A$2:$B$427,2,FALSE),"DESAGREGADA")</f>
        <v>DESAGREGADA</v>
      </c>
      <c r="O533" s="120" t="str">
        <f t="shared" si="26"/>
        <v>291</v>
      </c>
      <c r="P533" s="119" t="str">
        <f>IF(MOD(O533,10)&gt;0,IF(INT(TEXT(D533,"00"))=0,IF(COUNTIF($O$2:O908,O533)&gt;1,"No Utilizar","Utilizar"),"Utilizar"),"No Utilizar")</f>
        <v>Utilizar</v>
      </c>
      <c r="Q533" s="119">
        <f>COUNTIF('Presupuesto 2015'!$AF$10:AF1234,K533)</f>
        <v>0</v>
      </c>
      <c r="R533" s="119" t="s">
        <v>1329</v>
      </c>
    </row>
    <row r="534" spans="1:18" x14ac:dyDescent="0.2">
      <c r="A534" s="120">
        <v>2</v>
      </c>
      <c r="B534" s="120">
        <v>9</v>
      </c>
      <c r="C534" s="120">
        <v>1</v>
      </c>
      <c r="D534" s="120">
        <v>27</v>
      </c>
      <c r="I534" s="121" t="s">
        <v>1568</v>
      </c>
      <c r="K534" s="120" t="str">
        <f t="shared" si="25"/>
        <v>29127</v>
      </c>
      <c r="L534" s="119" t="str">
        <f t="shared" si="24"/>
        <v>Llaves Stilson</v>
      </c>
      <c r="M534" s="120" t="str">
        <f>IF(MOD(INT(K534),10) = 0, VLOOKUP(K534,'COG CONAC'!$A$2:$B$427,1,FALSE),"DESAGREGADA")</f>
        <v>DESAGREGADA</v>
      </c>
      <c r="N534" s="119" t="str">
        <f>IF(MOD(INT(K534),10) = 0, VLOOKUP(K534,'COG CONAC'!$A$2:$B$427,2,FALSE),"DESAGREGADA")</f>
        <v>DESAGREGADA</v>
      </c>
      <c r="O534" s="120" t="str">
        <f t="shared" si="26"/>
        <v>291</v>
      </c>
      <c r="P534" s="119" t="str">
        <f>IF(MOD(O534,10)&gt;0,IF(INT(TEXT(D534,"00"))=0,IF(COUNTIF($O$2:O909,O534)&gt;1,"No Utilizar","Utilizar"),"Utilizar"),"No Utilizar")</f>
        <v>Utilizar</v>
      </c>
      <c r="Q534" s="119">
        <f>COUNTIF('Presupuesto 2015'!$AF$10:AF1235,K534)</f>
        <v>0</v>
      </c>
      <c r="R534" s="119" t="s">
        <v>1329</v>
      </c>
    </row>
    <row r="535" spans="1:18" x14ac:dyDescent="0.2">
      <c r="A535" s="120">
        <v>2</v>
      </c>
      <c r="B535" s="120">
        <v>9</v>
      </c>
      <c r="C535" s="120">
        <v>1</v>
      </c>
      <c r="D535" s="120">
        <v>28</v>
      </c>
      <c r="I535" s="121" t="s">
        <v>1569</v>
      </c>
      <c r="K535" s="120" t="str">
        <f t="shared" si="25"/>
        <v>29128</v>
      </c>
      <c r="L535" s="119" t="str">
        <f t="shared" si="24"/>
        <v>Machetes</v>
      </c>
      <c r="M535" s="120" t="str">
        <f>IF(MOD(INT(K535),10) = 0, VLOOKUP(K535,'COG CONAC'!$A$2:$B$427,1,FALSE),"DESAGREGADA")</f>
        <v>DESAGREGADA</v>
      </c>
      <c r="N535" s="119" t="str">
        <f>IF(MOD(INT(K535),10) = 0, VLOOKUP(K535,'COG CONAC'!$A$2:$B$427,2,FALSE),"DESAGREGADA")</f>
        <v>DESAGREGADA</v>
      </c>
      <c r="O535" s="120" t="str">
        <f t="shared" si="26"/>
        <v>291</v>
      </c>
      <c r="P535" s="119" t="str">
        <f>IF(MOD(O535,10)&gt;0,IF(INT(TEXT(D535,"00"))=0,IF(COUNTIF($O$2:O910,O535)&gt;1,"No Utilizar","Utilizar"),"Utilizar"),"No Utilizar")</f>
        <v>Utilizar</v>
      </c>
      <c r="Q535" s="119">
        <f>COUNTIF('Presupuesto 2015'!$AF$10:AF1236,K535)</f>
        <v>0</v>
      </c>
      <c r="R535" s="119" t="s">
        <v>1329</v>
      </c>
    </row>
    <row r="536" spans="1:18" x14ac:dyDescent="0.2">
      <c r="A536" s="120">
        <v>2</v>
      </c>
      <c r="B536" s="120">
        <v>9</v>
      </c>
      <c r="C536" s="120">
        <v>1</v>
      </c>
      <c r="D536" s="120">
        <v>29</v>
      </c>
      <c r="I536" s="121" t="s">
        <v>1896</v>
      </c>
      <c r="K536" s="120" t="str">
        <f t="shared" si="25"/>
        <v>29129</v>
      </c>
      <c r="L536" s="119" t="str">
        <f t="shared" si="24"/>
        <v>Minerales</v>
      </c>
      <c r="M536" s="120" t="str">
        <f>IF(MOD(INT(K536),10) = 0, VLOOKUP(K536,'COG CONAC'!$A$2:$B$427,1,FALSE),"DESAGREGADA")</f>
        <v>DESAGREGADA</v>
      </c>
      <c r="N536" s="119" t="str">
        <f>IF(MOD(INT(K536),10) = 0, VLOOKUP(K536,'COG CONAC'!$A$2:$B$427,2,FALSE),"DESAGREGADA")</f>
        <v>DESAGREGADA</v>
      </c>
      <c r="O536" s="120" t="str">
        <f t="shared" si="26"/>
        <v>291</v>
      </c>
      <c r="P536" s="119" t="str">
        <f>IF(MOD(O536,10)&gt;0,IF(INT(TEXT(D536,"00"))=0,IF(COUNTIF($O$2:O911,O536)&gt;1,"No Utilizar","Utilizar"),"Utilizar"),"No Utilizar")</f>
        <v>Utilizar</v>
      </c>
      <c r="Q536" s="119">
        <f>COUNTIF('Presupuesto 2015'!$AF$10:AF1237,K536)</f>
        <v>0</v>
      </c>
      <c r="R536" s="119" t="s">
        <v>1329</v>
      </c>
    </row>
    <row r="537" spans="1:18" x14ac:dyDescent="0.2">
      <c r="A537" s="120">
        <v>2</v>
      </c>
      <c r="B537" s="120">
        <v>9</v>
      </c>
      <c r="C537" s="120">
        <v>1</v>
      </c>
      <c r="D537" s="120">
        <v>30</v>
      </c>
      <c r="I537" s="121" t="s">
        <v>1570</v>
      </c>
      <c r="K537" s="120" t="str">
        <f t="shared" si="25"/>
        <v>29130</v>
      </c>
      <c r="L537" s="119" t="str">
        <f t="shared" si="24"/>
        <v>Marros</v>
      </c>
      <c r="M537" s="120" t="str">
        <f>IF(MOD(INT(K537),32) = 0, VLOOKUP(K537,'COG CONAC'!$A$2:$B$427,1,FALSE),"DESAGREGADA")</f>
        <v>DESAGREGADA</v>
      </c>
      <c r="N537" s="119" t="str">
        <f>IF(MOD(INT(K537),32) = 0, VLOOKUP(K537,'COG CONAC'!$A$2:$B$427,2,FALSE),"DESAGREGADA")</f>
        <v>DESAGREGADA</v>
      </c>
      <c r="O537" s="120" t="str">
        <f t="shared" si="26"/>
        <v>291</v>
      </c>
      <c r="P537" s="119" t="str">
        <f>IF(MOD(O537,10)&gt;0,IF(INT(TEXT(D537,"00"))=0,IF(COUNTIF($O$2:O912,O537)&gt;1,"No Utilizar","Utilizar"),"Utilizar"),"No Utilizar")</f>
        <v>Utilizar</v>
      </c>
      <c r="Q537" s="119">
        <f>COUNTIF('Presupuesto 2015'!$AF$10:AF1238,K537)</f>
        <v>0</v>
      </c>
      <c r="R537" s="119" t="s">
        <v>1329</v>
      </c>
    </row>
    <row r="538" spans="1:18" x14ac:dyDescent="0.2">
      <c r="A538" s="120">
        <v>2</v>
      </c>
      <c r="B538" s="120">
        <v>9</v>
      </c>
      <c r="C538" s="120">
        <v>1</v>
      </c>
      <c r="D538" s="120">
        <v>31</v>
      </c>
      <c r="I538" s="121" t="s">
        <v>1571</v>
      </c>
      <c r="K538" s="120" t="str">
        <f t="shared" si="25"/>
        <v>29131</v>
      </c>
      <c r="L538" s="119" t="str">
        <f t="shared" si="24"/>
        <v>Martillos de Bola</v>
      </c>
      <c r="M538" s="120" t="str">
        <f>IF(MOD(INT(K538),10) = 0, VLOOKUP(K538,'COG CONAC'!$A$2:$B$427,1,FALSE),"DESAGREGADA")</f>
        <v>DESAGREGADA</v>
      </c>
      <c r="N538" s="119" t="str">
        <f>IF(MOD(INT(K538),10) = 0, VLOOKUP(K538,'COG CONAC'!$A$2:$B$427,2,FALSE),"DESAGREGADA")</f>
        <v>DESAGREGADA</v>
      </c>
      <c r="O538" s="120" t="str">
        <f t="shared" si="26"/>
        <v>291</v>
      </c>
      <c r="P538" s="119" t="str">
        <f>IF(MOD(O538,10)&gt;0,IF(INT(TEXT(D538,"00"))=0,IF(COUNTIF($O$2:O913,O538)&gt;1,"No Utilizar","Utilizar"),"Utilizar"),"No Utilizar")</f>
        <v>Utilizar</v>
      </c>
      <c r="Q538" s="119">
        <f>COUNTIF('Presupuesto 2015'!$AF$10:AF1239,K538)</f>
        <v>0</v>
      </c>
      <c r="R538" s="119" t="s">
        <v>1329</v>
      </c>
    </row>
    <row r="539" spans="1:18" x14ac:dyDescent="0.2">
      <c r="A539" s="120">
        <v>2</v>
      </c>
      <c r="B539" s="120">
        <v>9</v>
      </c>
      <c r="C539" s="120">
        <v>1</v>
      </c>
      <c r="D539" s="120">
        <v>32</v>
      </c>
      <c r="I539" s="121" t="s">
        <v>1552</v>
      </c>
      <c r="K539" s="120" t="str">
        <f t="shared" si="25"/>
        <v>29132</v>
      </c>
      <c r="L539" s="119" t="str">
        <f t="shared" si="24"/>
        <v>Cinceles</v>
      </c>
      <c r="M539" s="120" t="str">
        <f>IF(MOD(INT(K539),10) = 0, VLOOKUP(K539,'COG CONAC'!$A$2:$B$427,1,FALSE),"DESAGREGADA")</f>
        <v>DESAGREGADA</v>
      </c>
      <c r="N539" s="119" t="str">
        <f>IF(MOD(INT(K539),10) = 0, VLOOKUP(K539,'COG CONAC'!$A$2:$B$427,2,FALSE),"DESAGREGADA")</f>
        <v>DESAGREGADA</v>
      </c>
      <c r="O539" s="120" t="str">
        <f t="shared" si="26"/>
        <v>291</v>
      </c>
      <c r="P539" s="119" t="str">
        <f>IF(MOD(O539,10)&gt;0,IF(INT(TEXT(D539,"00"))=0,IF(COUNTIF($O$2:O914,O539)&gt;1,"No Utilizar","Utilizar"),"Utilizar"),"No Utilizar")</f>
        <v>Utilizar</v>
      </c>
      <c r="Q539" s="119">
        <f>COUNTIF('Presupuesto 2015'!$AF$10:AF1240,K539)</f>
        <v>0</v>
      </c>
      <c r="R539" s="119" t="s">
        <v>1329</v>
      </c>
    </row>
    <row r="540" spans="1:18" x14ac:dyDescent="0.2">
      <c r="A540" s="120">
        <v>2</v>
      </c>
      <c r="B540" s="120">
        <v>9</v>
      </c>
      <c r="C540" s="120">
        <v>1</v>
      </c>
      <c r="D540" s="120">
        <v>33</v>
      </c>
      <c r="I540" s="121" t="s">
        <v>1572</v>
      </c>
      <c r="K540" s="120" t="str">
        <f t="shared" si="25"/>
        <v>29133</v>
      </c>
      <c r="L540" s="119" t="str">
        <f t="shared" si="24"/>
        <v>Niveles</v>
      </c>
      <c r="M540" s="120" t="str">
        <f>IF(MOD(INT(K540),10) = 0, VLOOKUP(K540,'COG CONAC'!$A$2:$B$427,1,FALSE),"DESAGREGADA")</f>
        <v>DESAGREGADA</v>
      </c>
      <c r="N540" s="119" t="str">
        <f>IF(MOD(INT(K540),10) = 0, VLOOKUP(K540,'COG CONAC'!$A$2:$B$427,2,FALSE),"DESAGREGADA")</f>
        <v>DESAGREGADA</v>
      </c>
      <c r="O540" s="120" t="str">
        <f t="shared" si="26"/>
        <v>291</v>
      </c>
      <c r="P540" s="119" t="str">
        <f>IF(MOD(O540,10)&gt;0,IF(INT(TEXT(D540,"00"))=0,IF(COUNTIF($O$2:O915,O540)&gt;1,"No Utilizar","Utilizar"),"Utilizar"),"No Utilizar")</f>
        <v>Utilizar</v>
      </c>
      <c r="Q540" s="119">
        <f>COUNTIF('Presupuesto 2015'!$AF$10:AF1241,K540)</f>
        <v>0</v>
      </c>
      <c r="R540" s="119" t="s">
        <v>1329</v>
      </c>
    </row>
    <row r="541" spans="1:18" x14ac:dyDescent="0.2">
      <c r="A541" s="120">
        <v>2</v>
      </c>
      <c r="B541" s="120">
        <v>9</v>
      </c>
      <c r="C541" s="120">
        <v>1</v>
      </c>
      <c r="D541" s="120">
        <v>34</v>
      </c>
      <c r="I541" s="121" t="s">
        <v>1573</v>
      </c>
      <c r="K541" s="120" t="str">
        <f t="shared" si="25"/>
        <v>29134</v>
      </c>
      <c r="L541" s="119" t="str">
        <f t="shared" si="24"/>
        <v>Niveletas</v>
      </c>
      <c r="M541" s="120" t="str">
        <f>IF(MOD(INT(K541),10) = 0, VLOOKUP(K541,'COG CONAC'!$A$2:$B$427,1,FALSE),"DESAGREGADA")</f>
        <v>DESAGREGADA</v>
      </c>
      <c r="N541" s="119" t="str">
        <f>IF(MOD(INT(K541),10) = 0, VLOOKUP(K541,'COG CONAC'!$A$2:$B$427,2,FALSE),"DESAGREGADA")</f>
        <v>DESAGREGADA</v>
      </c>
      <c r="O541" s="120" t="str">
        <f t="shared" si="26"/>
        <v>291</v>
      </c>
      <c r="P541" s="119" t="str">
        <f>IF(MOD(O541,10)&gt;0,IF(INT(TEXT(D541,"00"))=0,IF(COUNTIF($O$2:O916,O541)&gt;1,"No Utilizar","Utilizar"),"Utilizar"),"No Utilizar")</f>
        <v>Utilizar</v>
      </c>
      <c r="Q541" s="119">
        <f>COUNTIF('Presupuesto 2015'!$AF$10:AF1242,K541)</f>
        <v>0</v>
      </c>
      <c r="R541" s="119" t="s">
        <v>1329</v>
      </c>
    </row>
    <row r="542" spans="1:18" x14ac:dyDescent="0.2">
      <c r="A542" s="120">
        <v>2</v>
      </c>
      <c r="B542" s="120">
        <v>9</v>
      </c>
      <c r="C542" s="120">
        <v>1</v>
      </c>
      <c r="D542" s="120">
        <v>35</v>
      </c>
      <c r="I542" s="121" t="s">
        <v>1574</v>
      </c>
      <c r="K542" s="120" t="str">
        <f t="shared" si="25"/>
        <v>29135</v>
      </c>
      <c r="L542" s="119" t="str">
        <f t="shared" si="24"/>
        <v>Palas</v>
      </c>
      <c r="M542" s="120" t="str">
        <f>IF(MOD(INT(K542),10) = 0, VLOOKUP(K542,'COG CONAC'!$A$2:$B$427,1,FALSE),"DESAGREGADA")</f>
        <v>DESAGREGADA</v>
      </c>
      <c r="N542" s="119" t="str">
        <f>IF(MOD(INT(K542),10) = 0, VLOOKUP(K542,'COG CONAC'!$A$2:$B$427,2,FALSE),"DESAGREGADA")</f>
        <v>DESAGREGADA</v>
      </c>
      <c r="O542" s="120" t="str">
        <f t="shared" si="26"/>
        <v>291</v>
      </c>
      <c r="P542" s="119" t="str">
        <f>IF(MOD(O542,10)&gt;0,IF(INT(TEXT(D542,"00"))=0,IF(COUNTIF($O$2:O917,O542)&gt;1,"No Utilizar","Utilizar"),"Utilizar"),"No Utilizar")</f>
        <v>Utilizar</v>
      </c>
      <c r="Q542" s="119">
        <f>COUNTIF('Presupuesto 2015'!$AF$10:AF1243,K542)</f>
        <v>0</v>
      </c>
      <c r="R542" s="119" t="s">
        <v>1329</v>
      </c>
    </row>
    <row r="543" spans="1:18" x14ac:dyDescent="0.2">
      <c r="A543" s="120">
        <v>2</v>
      </c>
      <c r="B543" s="120">
        <v>9</v>
      </c>
      <c r="C543" s="120">
        <v>1</v>
      </c>
      <c r="D543" s="120">
        <v>36</v>
      </c>
      <c r="E543" s="129"/>
      <c r="I543" s="121" t="s">
        <v>1575</v>
      </c>
      <c r="K543" s="120" t="str">
        <f t="shared" si="25"/>
        <v>29136</v>
      </c>
      <c r="L543" s="119" t="str">
        <f t="shared" si="24"/>
        <v>Picos</v>
      </c>
      <c r="M543" s="120" t="str">
        <f>IF(MOD(INT(K543),10) = 0, VLOOKUP(K543,'COG CONAC'!$A$2:$B$427,1,FALSE),"DESAGREGADA")</f>
        <v>DESAGREGADA</v>
      </c>
      <c r="N543" s="119" t="str">
        <f>IF(MOD(INT(K543),10) = 0, VLOOKUP(K543,'COG CONAC'!$A$2:$B$427,2,FALSE),"DESAGREGADA")</f>
        <v>DESAGREGADA</v>
      </c>
      <c r="O543" s="120" t="str">
        <f t="shared" si="26"/>
        <v>291</v>
      </c>
      <c r="P543" s="119" t="str">
        <f>IF(MOD(O543,10)&gt;0,IF(INT(TEXT(D543,"00"))=0,IF(COUNTIF($O$2:O918,O543)&gt;1,"No Utilizar","Utilizar"),"Utilizar"),"No Utilizar")</f>
        <v>Utilizar</v>
      </c>
      <c r="Q543" s="119">
        <f>COUNTIF('Presupuesto 2015'!$AF$10:AF1244,K543)</f>
        <v>0</v>
      </c>
      <c r="R543" s="119" t="s">
        <v>1329</v>
      </c>
    </row>
    <row r="544" spans="1:18" x14ac:dyDescent="0.2">
      <c r="A544" s="120">
        <v>2</v>
      </c>
      <c r="B544" s="120">
        <v>9</v>
      </c>
      <c r="C544" s="120">
        <v>1</v>
      </c>
      <c r="D544" s="120">
        <v>37</v>
      </c>
      <c r="I544" s="121" t="s">
        <v>1576</v>
      </c>
      <c r="K544" s="120" t="str">
        <f t="shared" si="25"/>
        <v>29137</v>
      </c>
      <c r="L544" s="119" t="str">
        <f t="shared" si="24"/>
        <v>Piedras de Esmeril</v>
      </c>
      <c r="M544" s="120" t="str">
        <f>IF(MOD(INT(K544),10) = 0, VLOOKUP(K544,'COG CONAC'!$A$2:$B$427,1,FALSE),"DESAGREGADA")</f>
        <v>DESAGREGADA</v>
      </c>
      <c r="N544" s="119" t="str">
        <f>IF(MOD(INT(K544),10) = 0, VLOOKUP(K544,'COG CONAC'!$A$2:$B$427,2,FALSE),"DESAGREGADA")</f>
        <v>DESAGREGADA</v>
      </c>
      <c r="O544" s="120" t="str">
        <f t="shared" si="26"/>
        <v>291</v>
      </c>
      <c r="P544" s="119" t="str">
        <f>IF(MOD(O544,10)&gt;0,IF(INT(TEXT(D544,"00"))=0,IF(COUNTIF($O$2:O919,O544)&gt;1,"No Utilizar","Utilizar"),"Utilizar"),"No Utilizar")</f>
        <v>Utilizar</v>
      </c>
      <c r="Q544" s="119">
        <f>COUNTIF('Presupuesto 2015'!$AF$10:AF1245,K544)</f>
        <v>0</v>
      </c>
      <c r="R544" s="119" t="s">
        <v>1329</v>
      </c>
    </row>
    <row r="545" spans="1:18" x14ac:dyDescent="0.2">
      <c r="A545" s="120">
        <v>2</v>
      </c>
      <c r="B545" s="120">
        <v>9</v>
      </c>
      <c r="C545" s="120">
        <v>1</v>
      </c>
      <c r="D545" s="120">
        <v>38</v>
      </c>
      <c r="I545" s="121" t="s">
        <v>1577</v>
      </c>
      <c r="K545" s="120" t="str">
        <f t="shared" si="25"/>
        <v>29138</v>
      </c>
      <c r="L545" s="119" t="str">
        <f t="shared" si="24"/>
        <v>Pinzas de Corte</v>
      </c>
      <c r="M545" s="120" t="str">
        <f>IF(MOD(INT(K545),10) = 0, VLOOKUP(K545,'COG CONAC'!$A$2:$B$427,1,FALSE),"DESAGREGADA")</f>
        <v>DESAGREGADA</v>
      </c>
      <c r="N545" s="119" t="str">
        <f>IF(MOD(INT(K545),10) = 0, VLOOKUP(K545,'COG CONAC'!$A$2:$B$427,2,FALSE),"DESAGREGADA")</f>
        <v>DESAGREGADA</v>
      </c>
      <c r="O545" s="120" t="str">
        <f t="shared" si="26"/>
        <v>291</v>
      </c>
      <c r="P545" s="119" t="str">
        <f>IF(MOD(O545,10)&gt;0,IF(INT(TEXT(D545,"00"))=0,IF(COUNTIF($O$2:O920,O545)&gt;1,"No Utilizar","Utilizar"),"Utilizar"),"No Utilizar")</f>
        <v>Utilizar</v>
      </c>
      <c r="Q545" s="119">
        <f>COUNTIF('Presupuesto 2015'!$AF$10:AF1246,K545)</f>
        <v>0</v>
      </c>
      <c r="R545" s="119" t="s">
        <v>1329</v>
      </c>
    </row>
    <row r="546" spans="1:18" x14ac:dyDescent="0.2">
      <c r="A546" s="120">
        <v>2</v>
      </c>
      <c r="B546" s="120">
        <v>9</v>
      </c>
      <c r="C546" s="120">
        <v>1</v>
      </c>
      <c r="D546" s="120">
        <v>39</v>
      </c>
      <c r="I546" s="121" t="s">
        <v>1578</v>
      </c>
      <c r="K546" s="120" t="str">
        <f t="shared" si="25"/>
        <v>29139</v>
      </c>
      <c r="L546" s="119" t="str">
        <f t="shared" si="24"/>
        <v>Pinzas de Electricista</v>
      </c>
      <c r="M546" s="120" t="str">
        <f>IF(MOD(INT(K546),10) = 0, VLOOKUP(K546,'COG CONAC'!$A$2:$B$427,1,FALSE),"DESAGREGADA")</f>
        <v>DESAGREGADA</v>
      </c>
      <c r="N546" s="119" t="str">
        <f>IF(MOD(INT(K546),10) = 0, VLOOKUP(K546,'COG CONAC'!$A$2:$B$427,2,FALSE),"DESAGREGADA")</f>
        <v>DESAGREGADA</v>
      </c>
      <c r="O546" s="120" t="str">
        <f t="shared" si="26"/>
        <v>291</v>
      </c>
      <c r="P546" s="119" t="str">
        <f>IF(MOD(O546,10)&gt;0,IF(INT(TEXT(D546,"00"))=0,IF(COUNTIF($O$2:O921,O546)&gt;1,"No Utilizar","Utilizar"),"Utilizar"),"No Utilizar")</f>
        <v>Utilizar</v>
      </c>
      <c r="Q546" s="119">
        <f>COUNTIF('Presupuesto 2015'!$AF$10:AF1247,K546)</f>
        <v>0</v>
      </c>
      <c r="R546" s="119" t="s">
        <v>1329</v>
      </c>
    </row>
    <row r="547" spans="1:18" x14ac:dyDescent="0.2">
      <c r="A547" s="120">
        <v>2</v>
      </c>
      <c r="B547" s="120">
        <v>9</v>
      </c>
      <c r="C547" s="120">
        <v>1</v>
      </c>
      <c r="D547" s="120">
        <v>40</v>
      </c>
      <c r="E547" s="129"/>
      <c r="I547" s="121" t="s">
        <v>1897</v>
      </c>
      <c r="K547" s="120" t="str">
        <f t="shared" si="25"/>
        <v>29140</v>
      </c>
      <c r="L547" s="119" t="str">
        <f t="shared" si="24"/>
        <v>Pinza de Mecánico</v>
      </c>
      <c r="M547" s="120" t="str">
        <f>IF(MOD(INT(K547),30) = 0, VLOOKUP(K547,'COG CONAC'!$A$2:$B$427,1,FALSE),"DESAGREGADA")</f>
        <v>DESAGREGADA</v>
      </c>
      <c r="N547" s="119" t="str">
        <f>IF(MOD(INT(K547),30) = 0, VLOOKUP(K547,'COG CONAC'!$A$2:$B$427,2,FALSE),"DESAGREGADA")</f>
        <v>DESAGREGADA</v>
      </c>
      <c r="O547" s="120" t="str">
        <f t="shared" si="26"/>
        <v>291</v>
      </c>
      <c r="P547" s="119" t="str">
        <f>IF(MOD(O547,10)&gt;0,IF(INT(TEXT(D547,"00"))=0,IF(COUNTIF($O$2:O922,O547)&gt;1,"No Utilizar","Utilizar"),"Utilizar"),"No Utilizar")</f>
        <v>Utilizar</v>
      </c>
      <c r="Q547" s="119">
        <f>COUNTIF('Presupuesto 2015'!$AF$10:AF1248,K547)</f>
        <v>0</v>
      </c>
      <c r="R547" s="119" t="s">
        <v>1329</v>
      </c>
    </row>
    <row r="548" spans="1:18" x14ac:dyDescent="0.2">
      <c r="A548" s="120">
        <v>2</v>
      </c>
      <c r="B548" s="120">
        <v>9</v>
      </c>
      <c r="C548" s="120">
        <v>1</v>
      </c>
      <c r="D548" s="120">
        <v>41</v>
      </c>
      <c r="E548" s="129"/>
      <c r="I548" s="121" t="s">
        <v>1579</v>
      </c>
      <c r="K548" s="120" t="str">
        <f t="shared" si="25"/>
        <v>29141</v>
      </c>
      <c r="L548" s="119" t="str">
        <f t="shared" si="24"/>
        <v>Pinza Pelacable</v>
      </c>
      <c r="M548" s="120" t="str">
        <f>IF(MOD(INT(K548),10) = 0, VLOOKUP(K548,'COG CONAC'!$A$2:$B$427,1,FALSE),"DESAGREGADA")</f>
        <v>DESAGREGADA</v>
      </c>
      <c r="N548" s="119" t="str">
        <f>IF(MOD(INT(K548),10) = 0, VLOOKUP(K548,'COG CONAC'!$A$2:$B$427,2,FALSE),"DESAGREGADA")</f>
        <v>DESAGREGADA</v>
      </c>
      <c r="O548" s="120" t="str">
        <f t="shared" si="26"/>
        <v>291</v>
      </c>
      <c r="P548" s="119" t="str">
        <f>IF(MOD(O548,10)&gt;0,IF(INT(TEXT(D548,"00"))=0,IF(COUNTIF($O$2:O923,O548)&gt;1,"No Utilizar","Utilizar"),"Utilizar"),"No Utilizar")</f>
        <v>Utilizar</v>
      </c>
      <c r="Q548" s="119">
        <f>COUNTIF('Presupuesto 2015'!$AF$10:AF1249,K548)</f>
        <v>0</v>
      </c>
      <c r="R548" s="119" t="s">
        <v>1329</v>
      </c>
    </row>
    <row r="549" spans="1:18" x14ac:dyDescent="0.2">
      <c r="A549" s="120">
        <v>2</v>
      </c>
      <c r="B549" s="120">
        <v>9</v>
      </c>
      <c r="C549" s="120">
        <v>1</v>
      </c>
      <c r="D549" s="120">
        <v>42</v>
      </c>
      <c r="I549" s="121" t="s">
        <v>1898</v>
      </c>
      <c r="K549" s="120" t="str">
        <f t="shared" si="25"/>
        <v>29142</v>
      </c>
      <c r="L549" s="119" t="str">
        <f t="shared" si="24"/>
        <v>Pinza Telefónica</v>
      </c>
      <c r="M549" s="120" t="str">
        <f>IF(MOD(INT(K549),10) = 0, VLOOKUP(K549,'COG CONAC'!$A$2:$B$427,1,FALSE),"DESAGREGADA")</f>
        <v>DESAGREGADA</v>
      </c>
      <c r="N549" s="119" t="str">
        <f>IF(MOD(INT(K549),10) = 0, VLOOKUP(K549,'COG CONAC'!$A$2:$B$427,2,FALSE),"DESAGREGADA")</f>
        <v>DESAGREGADA</v>
      </c>
      <c r="O549" s="120" t="str">
        <f t="shared" si="26"/>
        <v>291</v>
      </c>
      <c r="P549" s="119" t="str">
        <f>IF(MOD(O549,10)&gt;0,IF(INT(TEXT(D549,"00"))=0,IF(COUNTIF($O$2:O924,O549)&gt;1,"No Utilizar","Utilizar"),"Utilizar"),"No Utilizar")</f>
        <v>Utilizar</v>
      </c>
      <c r="Q549" s="119">
        <f>COUNTIF('Presupuesto 2015'!$AF$10:AF1250,K549)</f>
        <v>0</v>
      </c>
      <c r="R549" s="119" t="s">
        <v>1329</v>
      </c>
    </row>
    <row r="550" spans="1:18" x14ac:dyDescent="0.2">
      <c r="A550" s="120">
        <v>2</v>
      </c>
      <c r="B550" s="120">
        <v>9</v>
      </c>
      <c r="C550" s="120">
        <v>1</v>
      </c>
      <c r="D550" s="120">
        <v>43</v>
      </c>
      <c r="I550" s="121" t="s">
        <v>1899</v>
      </c>
      <c r="K550" s="120" t="str">
        <f t="shared" si="25"/>
        <v>29143</v>
      </c>
      <c r="L550" s="119" t="str">
        <f t="shared" si="24"/>
        <v>Pinzas de Presión</v>
      </c>
      <c r="M550" s="120" t="str">
        <f>IF(MOD(INT(K550),10) = 0, VLOOKUP(K550,'COG CONAC'!$A$2:$B$427,1,FALSE),"DESAGREGADA")</f>
        <v>DESAGREGADA</v>
      </c>
      <c r="N550" s="119" t="str">
        <f>IF(MOD(INT(K550),10) = 0, VLOOKUP(K550,'COG CONAC'!$A$2:$B$427,2,FALSE),"DESAGREGADA")</f>
        <v>DESAGREGADA</v>
      </c>
      <c r="O550" s="120" t="str">
        <f t="shared" si="26"/>
        <v>291</v>
      </c>
      <c r="P550" s="119" t="str">
        <f>IF(MOD(O550,10)&gt;0,IF(INT(TEXT(D550,"00"))=0,IF(COUNTIF($O$2:O925,O550)&gt;1,"No Utilizar","Utilizar"),"Utilizar"),"No Utilizar")</f>
        <v>Utilizar</v>
      </c>
      <c r="Q550" s="119">
        <f>COUNTIF('Presupuesto 2015'!$AF$10:AF1251,K550)</f>
        <v>0</v>
      </c>
      <c r="R550" s="119" t="s">
        <v>1329</v>
      </c>
    </row>
    <row r="551" spans="1:18" x14ac:dyDescent="0.2">
      <c r="A551" s="120">
        <v>2</v>
      </c>
      <c r="B551" s="120">
        <v>9</v>
      </c>
      <c r="C551" s="120">
        <v>1</v>
      </c>
      <c r="D551" s="120">
        <v>44</v>
      </c>
      <c r="E551" s="129"/>
      <c r="I551" s="121" t="s">
        <v>1900</v>
      </c>
      <c r="K551" s="120" t="str">
        <f t="shared" si="25"/>
        <v>29144</v>
      </c>
      <c r="L551" s="119" t="str">
        <f t="shared" si="24"/>
        <v>Plomada de Albañilería</v>
      </c>
      <c r="M551" s="120" t="str">
        <f>IF(MOD(INT(K551),10) = 0, VLOOKUP(K551,'COG CONAC'!$A$2:$B$427,1,FALSE),"DESAGREGADA")</f>
        <v>DESAGREGADA</v>
      </c>
      <c r="N551" s="119" t="str">
        <f>IF(MOD(INT(K551),10) = 0, VLOOKUP(K551,'COG CONAC'!$A$2:$B$427,2,FALSE),"DESAGREGADA")</f>
        <v>DESAGREGADA</v>
      </c>
      <c r="O551" s="120" t="str">
        <f t="shared" si="26"/>
        <v>291</v>
      </c>
      <c r="P551" s="119" t="str">
        <f>IF(MOD(O551,10)&gt;0,IF(INT(TEXT(D551,"00"))=0,IF(COUNTIF($O$2:O926,O551)&gt;1,"No Utilizar","Utilizar"),"Utilizar"),"No Utilizar")</f>
        <v>Utilizar</v>
      </c>
      <c r="Q551" s="119">
        <f>COUNTIF('Presupuesto 2015'!$AF$10:AF1252,K551)</f>
        <v>0</v>
      </c>
      <c r="R551" s="119" t="s">
        <v>1329</v>
      </c>
    </row>
    <row r="552" spans="1:18" x14ac:dyDescent="0.2">
      <c r="A552" s="120">
        <v>2</v>
      </c>
      <c r="B552" s="120">
        <v>9</v>
      </c>
      <c r="C552" s="120">
        <v>1</v>
      </c>
      <c r="D552" s="120">
        <v>45</v>
      </c>
      <c r="I552" s="121" t="s">
        <v>1580</v>
      </c>
      <c r="K552" s="120" t="str">
        <f t="shared" si="25"/>
        <v>29145</v>
      </c>
      <c r="L552" s="119" t="str">
        <f t="shared" si="24"/>
        <v>Tanques (Cilindros de Gas)</v>
      </c>
      <c r="M552" s="120" t="str">
        <f>IF(MOD(INT(K552),10) = 0, VLOOKUP(K552,'COG CONAC'!$A$2:$B$427,1,FALSE),"DESAGREGADA")</f>
        <v>DESAGREGADA</v>
      </c>
      <c r="N552" s="119" t="str">
        <f>IF(MOD(INT(K552),10) = 0, VLOOKUP(K552,'COG CONAC'!$A$2:$B$427,2,FALSE),"DESAGREGADA")</f>
        <v>DESAGREGADA</v>
      </c>
      <c r="O552" s="120" t="str">
        <f t="shared" si="26"/>
        <v>291</v>
      </c>
      <c r="P552" s="119" t="str">
        <f>IF(MOD(O552,10)&gt;0,IF(INT(TEXT(D552,"00"))=0,IF(COUNTIF($O$2:O927,O552)&gt;1,"No Utilizar","Utilizar"),"Utilizar"),"No Utilizar")</f>
        <v>Utilizar</v>
      </c>
      <c r="Q552" s="119">
        <f>COUNTIF('Presupuesto 2015'!$AF$10:AF1253,K552)</f>
        <v>0</v>
      </c>
      <c r="R552" s="119" t="s">
        <v>1329</v>
      </c>
    </row>
    <row r="553" spans="1:18" x14ac:dyDescent="0.2">
      <c r="A553" s="120">
        <v>2</v>
      </c>
      <c r="B553" s="120">
        <v>9</v>
      </c>
      <c r="C553" s="120">
        <v>1</v>
      </c>
      <c r="D553" s="120">
        <v>46</v>
      </c>
      <c r="I553" s="121" t="s">
        <v>1901</v>
      </c>
      <c r="K553" s="120" t="str">
        <f t="shared" si="25"/>
        <v>29146</v>
      </c>
      <c r="L553" s="119" t="str">
        <f t="shared" si="24"/>
        <v>Remachador Manual</v>
      </c>
      <c r="M553" s="120" t="str">
        <f>IF(MOD(INT(K553),10) = 0, VLOOKUP(K553,'COG CONAC'!$A$2:$B$427,1,FALSE),"DESAGREGADA")</f>
        <v>DESAGREGADA</v>
      </c>
      <c r="N553" s="119" t="str">
        <f>IF(MOD(INT(K553),10) = 0, VLOOKUP(K553,'COG CONAC'!$A$2:$B$427,2,FALSE),"DESAGREGADA")</f>
        <v>DESAGREGADA</v>
      </c>
      <c r="O553" s="120" t="str">
        <f t="shared" si="26"/>
        <v>291</v>
      </c>
      <c r="P553" s="119" t="str">
        <f>IF(MOD(O553,10)&gt;0,IF(INT(TEXT(D553,"00"))=0,IF(COUNTIF($O$2:O928,O553)&gt;1,"No Utilizar","Utilizar"),"Utilizar"),"No Utilizar")</f>
        <v>Utilizar</v>
      </c>
      <c r="Q553" s="119">
        <f>COUNTIF('Presupuesto 2015'!$AF$10:AF1254,K553)</f>
        <v>0</v>
      </c>
      <c r="R553" s="119" t="s">
        <v>1329</v>
      </c>
    </row>
    <row r="554" spans="1:18" x14ac:dyDescent="0.2">
      <c r="A554" s="120">
        <v>2</v>
      </c>
      <c r="B554" s="120">
        <v>9</v>
      </c>
      <c r="C554" s="120">
        <v>1</v>
      </c>
      <c r="D554" s="120">
        <v>47</v>
      </c>
      <c r="I554" s="121" t="s">
        <v>1581</v>
      </c>
      <c r="K554" s="120" t="str">
        <f t="shared" si="25"/>
        <v>29147</v>
      </c>
      <c r="L554" s="119" t="str">
        <f t="shared" si="24"/>
        <v>Rociador de Insecticida</v>
      </c>
      <c r="M554" s="120" t="str">
        <f>IF(MOD(INT(K554),10) = 0, VLOOKUP(K554,'COG CONAC'!$A$2:$B$427,1,FALSE),"DESAGREGADA")</f>
        <v>DESAGREGADA</v>
      </c>
      <c r="N554" s="119" t="str">
        <f>IF(MOD(INT(K554),10) = 0, VLOOKUP(K554,'COG CONAC'!$A$2:$B$427,2,FALSE),"DESAGREGADA")</f>
        <v>DESAGREGADA</v>
      </c>
      <c r="O554" s="120" t="str">
        <f t="shared" si="26"/>
        <v>291</v>
      </c>
      <c r="P554" s="119" t="str">
        <f>IF(MOD(O554,10)&gt;0,IF(INT(TEXT(D554,"00"))=0,IF(COUNTIF($O$2:O929,O554)&gt;1,"No Utilizar","Utilizar"),"Utilizar"),"No Utilizar")</f>
        <v>Utilizar</v>
      </c>
      <c r="Q554" s="119">
        <f>COUNTIF('Presupuesto 2015'!$AF$10:AF1255,K554)</f>
        <v>0</v>
      </c>
      <c r="R554" s="119" t="s">
        <v>1329</v>
      </c>
    </row>
    <row r="555" spans="1:18" x14ac:dyDescent="0.2">
      <c r="A555" s="120">
        <v>2</v>
      </c>
      <c r="B555" s="120">
        <v>9</v>
      </c>
      <c r="C555" s="120">
        <v>1</v>
      </c>
      <c r="D555" s="120">
        <v>48</v>
      </c>
      <c r="I555" s="121" t="s">
        <v>1582</v>
      </c>
      <c r="K555" s="120" t="str">
        <f t="shared" si="25"/>
        <v>29148</v>
      </c>
      <c r="L555" s="119" t="str">
        <f t="shared" si="24"/>
        <v>Seguetas</v>
      </c>
      <c r="M555" s="120" t="str">
        <f>IF(MOD(INT(K555),10) = 0, VLOOKUP(K555,'COG CONAC'!$A$2:$B$427,1,FALSE),"DESAGREGADA")</f>
        <v>DESAGREGADA</v>
      </c>
      <c r="N555" s="119" t="str">
        <f>IF(MOD(INT(K555),10) = 0, VLOOKUP(K555,'COG CONAC'!$A$2:$B$427,2,FALSE),"DESAGREGADA")</f>
        <v>DESAGREGADA</v>
      </c>
      <c r="O555" s="120" t="str">
        <f t="shared" si="26"/>
        <v>291</v>
      </c>
      <c r="P555" s="119" t="str">
        <f>IF(MOD(O555,10)&gt;0,IF(INT(TEXT(D555,"00"))=0,IF(COUNTIF($O$2:O930,O555)&gt;1,"No Utilizar","Utilizar"),"Utilizar"),"No Utilizar")</f>
        <v>Utilizar</v>
      </c>
      <c r="Q555" s="119">
        <f>COUNTIF('Presupuesto 2015'!$AF$10:AF1256,K555)</f>
        <v>0</v>
      </c>
      <c r="R555" s="119" t="s">
        <v>1329</v>
      </c>
    </row>
    <row r="556" spans="1:18" x14ac:dyDescent="0.2">
      <c r="A556" s="120">
        <v>2</v>
      </c>
      <c r="B556" s="120">
        <v>9</v>
      </c>
      <c r="C556" s="120">
        <v>1</v>
      </c>
      <c r="D556" s="120">
        <v>49</v>
      </c>
      <c r="I556" s="121" t="s">
        <v>1583</v>
      </c>
      <c r="K556" s="120" t="str">
        <f t="shared" si="25"/>
        <v>29149</v>
      </c>
      <c r="L556" s="119" t="str">
        <f t="shared" si="24"/>
        <v>Serruchos</v>
      </c>
      <c r="M556" s="120" t="str">
        <f>IF(MOD(INT(K556),10) = 0, VLOOKUP(K556,'COG CONAC'!$A$2:$B$427,1,FALSE),"DESAGREGADA")</f>
        <v>DESAGREGADA</v>
      </c>
      <c r="N556" s="119" t="str">
        <f>IF(MOD(INT(K556),10) = 0, VLOOKUP(K556,'COG CONAC'!$A$2:$B$427,2,FALSE),"DESAGREGADA")</f>
        <v>DESAGREGADA</v>
      </c>
      <c r="O556" s="120" t="str">
        <f t="shared" si="26"/>
        <v>291</v>
      </c>
      <c r="P556" s="119" t="str">
        <f>IF(MOD(O556,10)&gt;0,IF(INT(TEXT(D556,"00"))=0,IF(COUNTIF($O$2:O931,O556)&gt;1,"No Utilizar","Utilizar"),"Utilizar"),"No Utilizar")</f>
        <v>Utilizar</v>
      </c>
      <c r="Q556" s="119">
        <f>COUNTIF('Presupuesto 2015'!$AF$10:AF1257,K556)</f>
        <v>0</v>
      </c>
      <c r="R556" s="119" t="s">
        <v>1329</v>
      </c>
    </row>
    <row r="557" spans="1:18" x14ac:dyDescent="0.2">
      <c r="A557" s="120">
        <v>2</v>
      </c>
      <c r="B557" s="120">
        <v>9</v>
      </c>
      <c r="C557" s="120">
        <v>1</v>
      </c>
      <c r="D557" s="120">
        <v>50</v>
      </c>
      <c r="I557" s="121" t="s">
        <v>1902</v>
      </c>
      <c r="K557" s="120" t="str">
        <f t="shared" si="25"/>
        <v>29150</v>
      </c>
      <c r="L557" s="119" t="str">
        <f t="shared" si="24"/>
        <v>Soldadura Autógenas</v>
      </c>
      <c r="M557" s="120" t="str">
        <f>IF(MOD(INT(K557),30) = 0, VLOOKUP(K557,'COG CONAC'!$A$2:$B$427,1,FALSE),"DESAGREGADA")</f>
        <v>DESAGREGADA</v>
      </c>
      <c r="N557" s="119" t="str">
        <f>IF(MOD(INT(K557),30) = 0, VLOOKUP(K557,'COG CONAC'!$A$2:$B$427,2,FALSE),"DESAGREGADA")</f>
        <v>DESAGREGADA</v>
      </c>
      <c r="O557" s="120" t="str">
        <f t="shared" si="26"/>
        <v>291</v>
      </c>
      <c r="P557" s="119" t="str">
        <f>IF(MOD(O557,10)&gt;0,IF(INT(TEXT(D557,"00"))=0,IF(COUNTIF($O$2:O932,O557)&gt;1,"No Utilizar","Utilizar"),"Utilizar"),"No Utilizar")</f>
        <v>Utilizar</v>
      </c>
      <c r="Q557" s="119">
        <f>COUNTIF('Presupuesto 2015'!$AF$10:AF1258,K557)</f>
        <v>0</v>
      </c>
      <c r="R557" s="119" t="s">
        <v>1329</v>
      </c>
    </row>
    <row r="558" spans="1:18" x14ac:dyDescent="0.2">
      <c r="A558" s="120">
        <v>2</v>
      </c>
      <c r="B558" s="120">
        <v>9</v>
      </c>
      <c r="C558" s="120">
        <v>1</v>
      </c>
      <c r="D558" s="120">
        <v>51</v>
      </c>
      <c r="I558" s="121" t="s">
        <v>1584</v>
      </c>
      <c r="K558" s="120" t="str">
        <f t="shared" si="25"/>
        <v>29151</v>
      </c>
      <c r="L558" s="119" t="str">
        <f t="shared" si="24"/>
        <v>Taladros</v>
      </c>
      <c r="M558" s="120" t="str">
        <f>IF(MOD(INT(K558),10) = 0, VLOOKUP(K558,'COG CONAC'!$A$2:$B$427,1,FALSE),"DESAGREGADA")</f>
        <v>DESAGREGADA</v>
      </c>
      <c r="N558" s="119" t="str">
        <f>IF(MOD(INT(K558),10) = 0, VLOOKUP(K558,'COG CONAC'!$A$2:$B$427,2,FALSE),"DESAGREGADA")</f>
        <v>DESAGREGADA</v>
      </c>
      <c r="O558" s="120" t="str">
        <f t="shared" si="26"/>
        <v>291</v>
      </c>
      <c r="P558" s="119" t="str">
        <f>IF(MOD(O558,10)&gt;0,IF(INT(TEXT(D558,"00"))=0,IF(COUNTIF($O$2:O933,O558)&gt;1,"No Utilizar","Utilizar"),"Utilizar"),"No Utilizar")</f>
        <v>Utilizar</v>
      </c>
      <c r="Q558" s="119">
        <f>COUNTIF('Presupuesto 2015'!$AF$10:AF1259,K558)</f>
        <v>0</v>
      </c>
      <c r="R558" s="119" t="s">
        <v>1329</v>
      </c>
    </row>
    <row r="559" spans="1:18" x14ac:dyDescent="0.2">
      <c r="A559" s="120">
        <v>2</v>
      </c>
      <c r="B559" s="120">
        <v>9</v>
      </c>
      <c r="C559" s="120">
        <v>1</v>
      </c>
      <c r="D559" s="120">
        <v>52</v>
      </c>
      <c r="I559" s="121" t="s">
        <v>1585</v>
      </c>
      <c r="K559" s="120" t="str">
        <f t="shared" si="25"/>
        <v>29152</v>
      </c>
      <c r="L559" s="119" t="str">
        <f t="shared" si="24"/>
        <v>Tensores</v>
      </c>
      <c r="M559" s="120" t="str">
        <f>IF(MOD(INT(K559),10) = 0, VLOOKUP(K559,'COG CONAC'!$A$2:$B$427,1,FALSE),"DESAGREGADA")</f>
        <v>DESAGREGADA</v>
      </c>
      <c r="N559" s="119" t="str">
        <f>IF(MOD(INT(K559),10) = 0, VLOOKUP(K559,'COG CONAC'!$A$2:$B$427,2,FALSE),"DESAGREGADA")</f>
        <v>DESAGREGADA</v>
      </c>
      <c r="O559" s="120" t="str">
        <f t="shared" si="26"/>
        <v>291</v>
      </c>
      <c r="P559" s="119" t="str">
        <f>IF(MOD(O559,10)&gt;0,IF(INT(TEXT(D559,"00"))=0,IF(COUNTIF($O$2:O934,O559)&gt;1,"No Utilizar","Utilizar"),"Utilizar"),"No Utilizar")</f>
        <v>Utilizar</v>
      </c>
      <c r="Q559" s="119">
        <f>COUNTIF('Presupuesto 2015'!$AF$10:AF1260,K559)</f>
        <v>0</v>
      </c>
      <c r="R559" s="119" t="s">
        <v>1329</v>
      </c>
    </row>
    <row r="560" spans="1:18" x14ac:dyDescent="0.2">
      <c r="A560" s="120">
        <v>2</v>
      </c>
      <c r="B560" s="120">
        <v>9</v>
      </c>
      <c r="C560" s="120">
        <v>1</v>
      </c>
      <c r="D560" s="120">
        <v>53</v>
      </c>
      <c r="I560" s="121" t="s">
        <v>1586</v>
      </c>
      <c r="K560" s="120" t="str">
        <f t="shared" si="25"/>
        <v>29153</v>
      </c>
      <c r="L560" s="119" t="str">
        <f t="shared" ref="L560:L624" si="27">CONCATENATE(F560,G560,H560,I560)</f>
        <v>Tijeras corta Lamina</v>
      </c>
      <c r="M560" s="120" t="str">
        <f>IF(MOD(INT(K560),10) = 0, VLOOKUP(K560,'COG CONAC'!$A$2:$B$427,1,FALSE),"DESAGREGADA")</f>
        <v>DESAGREGADA</v>
      </c>
      <c r="N560" s="119" t="str">
        <f>IF(MOD(INT(K560),10) = 0, VLOOKUP(K560,'COG CONAC'!$A$2:$B$427,2,FALSE),"DESAGREGADA")</f>
        <v>DESAGREGADA</v>
      </c>
      <c r="O560" s="120" t="str">
        <f t="shared" si="26"/>
        <v>291</v>
      </c>
      <c r="P560" s="119" t="str">
        <f>IF(MOD(O560,10)&gt;0,IF(INT(TEXT(D560,"00"))=0,IF(COUNTIF($O$2:O935,O560)&gt;1,"No Utilizar","Utilizar"),"Utilizar"),"No Utilizar")</f>
        <v>Utilizar</v>
      </c>
      <c r="Q560" s="119">
        <f>COUNTIF('Presupuesto 2015'!$AF$10:AF1261,K560)</f>
        <v>0</v>
      </c>
      <c r="R560" s="119" t="s">
        <v>1329</v>
      </c>
    </row>
    <row r="561" spans="1:18" x14ac:dyDescent="0.2">
      <c r="A561" s="120">
        <v>2</v>
      </c>
      <c r="B561" s="120">
        <v>9</v>
      </c>
      <c r="C561" s="120">
        <v>1</v>
      </c>
      <c r="D561" s="120">
        <v>54</v>
      </c>
      <c r="E561" s="129"/>
      <c r="I561" s="121" t="s">
        <v>1903</v>
      </c>
      <c r="K561" s="120" t="str">
        <f t="shared" si="25"/>
        <v>29154</v>
      </c>
      <c r="L561" s="119" t="str">
        <f t="shared" si="27"/>
        <v>Tijeras Podar (Jardinería)</v>
      </c>
      <c r="M561" s="120" t="str">
        <f>IF(MOD(INT(K561),10) = 0, VLOOKUP(K561,'COG CONAC'!$A$2:$B$427,1,FALSE),"DESAGREGADA")</f>
        <v>DESAGREGADA</v>
      </c>
      <c r="N561" s="119" t="str">
        <f>IF(MOD(INT(K561),10) = 0, VLOOKUP(K561,'COG CONAC'!$A$2:$B$427,2,FALSE),"DESAGREGADA")</f>
        <v>DESAGREGADA</v>
      </c>
      <c r="O561" s="120" t="str">
        <f t="shared" si="26"/>
        <v>291</v>
      </c>
      <c r="P561" s="119" t="str">
        <f>IF(MOD(O561,10)&gt;0,IF(INT(TEXT(D561,"00"))=0,IF(COUNTIF($O$2:O936,O561)&gt;1,"No Utilizar","Utilizar"),"Utilizar"),"No Utilizar")</f>
        <v>Utilizar</v>
      </c>
      <c r="Q561" s="119">
        <f>COUNTIF('Presupuesto 2015'!$AF$10:AF1262,K561)</f>
        <v>0</v>
      </c>
      <c r="R561" s="119" t="s">
        <v>1329</v>
      </c>
    </row>
    <row r="562" spans="1:18" x14ac:dyDescent="0.2">
      <c r="A562" s="120">
        <v>2</v>
      </c>
      <c r="B562" s="120">
        <v>9</v>
      </c>
      <c r="C562" s="120">
        <v>1</v>
      </c>
      <c r="D562" s="120">
        <v>55</v>
      </c>
      <c r="I562" s="121" t="s">
        <v>1587</v>
      </c>
      <c r="K562" s="120" t="str">
        <f t="shared" si="25"/>
        <v>29155</v>
      </c>
      <c r="L562" s="119" t="str">
        <f t="shared" si="27"/>
        <v>Torcedor de Alambre</v>
      </c>
      <c r="M562" s="120" t="str">
        <f>IF(MOD(INT(K562),10) = 0, VLOOKUP(K562,'COG CONAC'!$A$2:$B$427,1,FALSE),"DESAGREGADA")</f>
        <v>DESAGREGADA</v>
      </c>
      <c r="N562" s="119" t="str">
        <f>IF(MOD(INT(K562),10) = 0, VLOOKUP(K562,'COG CONAC'!$A$2:$B$427,2,FALSE),"DESAGREGADA")</f>
        <v>DESAGREGADA</v>
      </c>
      <c r="O562" s="120" t="str">
        <f t="shared" si="26"/>
        <v>291</v>
      </c>
      <c r="P562" s="119" t="str">
        <f>IF(MOD(O562,10)&gt;0,IF(INT(TEXT(D562,"00"))=0,IF(COUNTIF($O$2:O937,O562)&gt;1,"No Utilizar","Utilizar"),"Utilizar"),"No Utilizar")</f>
        <v>Utilizar</v>
      </c>
      <c r="Q562" s="119">
        <f>COUNTIF('Presupuesto 2015'!$AF$10:AF1263,K562)</f>
        <v>0</v>
      </c>
      <c r="R562" s="119" t="s">
        <v>1329</v>
      </c>
    </row>
    <row r="563" spans="1:18" x14ac:dyDescent="0.2">
      <c r="A563" s="120">
        <v>2</v>
      </c>
      <c r="B563" s="120">
        <v>9</v>
      </c>
      <c r="C563" s="120">
        <v>1</v>
      </c>
      <c r="D563" s="120">
        <v>56</v>
      </c>
      <c r="I563" s="121" t="s">
        <v>1588</v>
      </c>
      <c r="K563" s="120" t="str">
        <f t="shared" si="25"/>
        <v>29156</v>
      </c>
      <c r="L563" s="119" t="str">
        <f t="shared" si="27"/>
        <v>Afilador de Cuchillos (Piedra)</v>
      </c>
      <c r="M563" s="120" t="str">
        <f>IF(MOD(INT(K563),10) = 0, VLOOKUP(K563,'COG CONAC'!$A$2:$B$427,1,FALSE),"DESAGREGADA")</f>
        <v>DESAGREGADA</v>
      </c>
      <c r="N563" s="119" t="str">
        <f>IF(MOD(INT(K563),10) = 0, VLOOKUP(K563,'COG CONAC'!$A$2:$B$427,2,FALSE),"DESAGREGADA")</f>
        <v>DESAGREGADA</v>
      </c>
      <c r="O563" s="120" t="str">
        <f t="shared" si="26"/>
        <v>291</v>
      </c>
      <c r="P563" s="119" t="str">
        <f>IF(MOD(O563,10)&gt;0,IF(INT(TEXT(D563,"00"))=0,IF(COUNTIF($O$2:O938,O563)&gt;1,"No Utilizar","Utilizar"),"Utilizar"),"No Utilizar")</f>
        <v>Utilizar</v>
      </c>
      <c r="Q563" s="119">
        <f>COUNTIF('Presupuesto 2015'!$AF$10:AF1264,K563)</f>
        <v>0</v>
      </c>
      <c r="R563" s="119" t="s">
        <v>1329</v>
      </c>
    </row>
    <row r="564" spans="1:18" x14ac:dyDescent="0.2">
      <c r="A564" s="120">
        <v>2</v>
      </c>
      <c r="B564" s="120">
        <v>9</v>
      </c>
      <c r="C564" s="120">
        <v>1</v>
      </c>
      <c r="D564" s="120">
        <v>57</v>
      </c>
      <c r="I564" s="121" t="s">
        <v>1904</v>
      </c>
      <c r="K564" s="120" t="str">
        <f t="shared" si="25"/>
        <v>29157</v>
      </c>
      <c r="L564" s="119" t="str">
        <f t="shared" si="27"/>
        <v>Afloja todo (Aceite)</v>
      </c>
      <c r="M564" s="120" t="str">
        <f>IF(MOD(INT(K564),10) = 0, VLOOKUP(K564,'COG CONAC'!$A$2:$B$427,1,FALSE),"DESAGREGADA")</f>
        <v>DESAGREGADA</v>
      </c>
      <c r="N564" s="119" t="str">
        <f>IF(MOD(INT(K564),10) = 0, VLOOKUP(K564,'COG CONAC'!$A$2:$B$427,2,FALSE),"DESAGREGADA")</f>
        <v>DESAGREGADA</v>
      </c>
      <c r="O564" s="120" t="str">
        <f t="shared" si="26"/>
        <v>291</v>
      </c>
      <c r="P564" s="119" t="str">
        <f>IF(MOD(O564,10)&gt;0,IF(INT(TEXT(D564,"00"))=0,IF(COUNTIF($O$2:O939,O564)&gt;1,"No Utilizar","Utilizar"),"Utilizar"),"No Utilizar")</f>
        <v>Utilizar</v>
      </c>
      <c r="Q564" s="119">
        <f>COUNTIF('Presupuesto 2015'!$AF$10:AF1265,K564)</f>
        <v>0</v>
      </c>
      <c r="R564" s="119" t="s">
        <v>1329</v>
      </c>
    </row>
    <row r="565" spans="1:18" x14ac:dyDescent="0.2">
      <c r="A565" s="120">
        <v>2</v>
      </c>
      <c r="B565" s="120">
        <v>9</v>
      </c>
      <c r="C565" s="120">
        <v>2</v>
      </c>
      <c r="H565" s="121" t="s">
        <v>343</v>
      </c>
      <c r="K565" s="120" t="str">
        <f t="shared" si="25"/>
        <v>29200</v>
      </c>
      <c r="L565" s="119" t="str">
        <f t="shared" si="27"/>
        <v>Refacciones y accesorios menores de edificios</v>
      </c>
      <c r="M565" s="120" t="str">
        <f>IF(MOD(INT(K565),10) = 0, VLOOKUP(K565,'COG CONAC'!$A$2:$B$427,1,FALSE),"DESAGREGADA")</f>
        <v>29200</v>
      </c>
      <c r="N565" s="119" t="str">
        <f>IF(MOD(INT(K565),10) = 0, VLOOKUP(K565,'COG CONAC'!$A$2:$B$427,2,FALSE),"DESAGREGADA")</f>
        <v>Refacciones y accesorios menores de edificios</v>
      </c>
      <c r="O565" s="120" t="str">
        <f t="shared" si="26"/>
        <v>292</v>
      </c>
      <c r="P565" s="119" t="str">
        <f>IF(MOD(O565,10)&gt;0,IF(INT(TEXT(D565,"00"))=0,IF(COUNTIF($O$2:O940,O565)&gt;1,"No Utilizar","Utilizar"),"Utilizar"),"No Utilizar")</f>
        <v>No Utilizar</v>
      </c>
      <c r="Q565" s="119">
        <f>COUNTIF('Presupuesto 2015'!$AF$10:AF1266,K565)</f>
        <v>0</v>
      </c>
      <c r="R565" s="119" t="s">
        <v>1329</v>
      </c>
    </row>
    <row r="566" spans="1:18" x14ac:dyDescent="0.2">
      <c r="A566" s="120">
        <v>2</v>
      </c>
      <c r="B566" s="120">
        <v>9</v>
      </c>
      <c r="C566" s="120">
        <v>2</v>
      </c>
      <c r="D566" s="120">
        <v>1</v>
      </c>
      <c r="I566" s="121" t="s">
        <v>343</v>
      </c>
      <c r="K566" s="120" t="str">
        <f t="shared" si="25"/>
        <v>29201</v>
      </c>
      <c r="L566" s="119" t="str">
        <f t="shared" si="27"/>
        <v>Refacciones y accesorios menores de edificios</v>
      </c>
      <c r="M566" s="120" t="str">
        <f>IF(MOD(INT(K566),10) = 0, VLOOKUP(K566,'COG CONAC'!$A$2:$B$427,1,FALSE),"DESAGREGADA")</f>
        <v>DESAGREGADA</v>
      </c>
      <c r="N566" s="119" t="str">
        <f>IF(MOD(INT(K566),10) = 0, VLOOKUP(K566,'COG CONAC'!$A$2:$B$427,2,FALSE),"DESAGREGADA")</f>
        <v>DESAGREGADA</v>
      </c>
      <c r="O566" s="120" t="str">
        <f t="shared" si="26"/>
        <v>292</v>
      </c>
      <c r="P566" s="119" t="str">
        <f>IF(MOD(O566,10)&gt;0,IF(INT(TEXT(D566,"00"))=0,IF(COUNTIF($O$2:O941,O566)&gt;1,"No Utilizar","Utilizar"),"Utilizar"),"No Utilizar")</f>
        <v>Utilizar</v>
      </c>
      <c r="Q566" s="119">
        <f>COUNTIF('Presupuesto 2015'!$AF$10:AF1267,K566)</f>
        <v>1</v>
      </c>
      <c r="R566" s="119" t="s">
        <v>1329</v>
      </c>
    </row>
    <row r="567" spans="1:18" x14ac:dyDescent="0.2">
      <c r="A567" s="120">
        <v>2</v>
      </c>
      <c r="B567" s="120">
        <v>9</v>
      </c>
      <c r="C567" s="120">
        <v>2</v>
      </c>
      <c r="D567" s="120">
        <v>2</v>
      </c>
      <c r="I567" s="121" t="s">
        <v>1589</v>
      </c>
      <c r="K567" s="120" t="str">
        <f t="shared" si="25"/>
        <v>29202</v>
      </c>
      <c r="L567" s="119" t="str">
        <f t="shared" si="27"/>
        <v>Cerraduras</v>
      </c>
      <c r="M567" s="120" t="str">
        <f>IF(MOD(INT(K567),10) = 0, VLOOKUP(K567,'COG CONAC'!$A$2:$B$427,1,FALSE),"DESAGREGADA")</f>
        <v>DESAGREGADA</v>
      </c>
      <c r="N567" s="119" t="str">
        <f>IF(MOD(INT(K567),10) = 0, VLOOKUP(K567,'COG CONAC'!$A$2:$B$427,2,FALSE),"DESAGREGADA")</f>
        <v>DESAGREGADA</v>
      </c>
      <c r="O567" s="120" t="str">
        <f t="shared" si="26"/>
        <v>292</v>
      </c>
      <c r="P567" s="119" t="str">
        <f>IF(MOD(O567,10)&gt;0,IF(INT(TEXT(D567,"00"))=0,IF(COUNTIF($O$2:O942,O567)&gt;1,"No Utilizar","Utilizar"),"Utilizar"),"No Utilizar")</f>
        <v>Utilizar</v>
      </c>
      <c r="Q567" s="119">
        <f>COUNTIF('Presupuesto 2015'!$AF$10:AF1268,K567)</f>
        <v>0</v>
      </c>
      <c r="R567" s="119" t="s">
        <v>1329</v>
      </c>
    </row>
    <row r="568" spans="1:18" x14ac:dyDescent="0.2">
      <c r="A568" s="120">
        <v>2</v>
      </c>
      <c r="B568" s="120">
        <v>9</v>
      </c>
      <c r="C568" s="120">
        <v>2</v>
      </c>
      <c r="D568" s="120">
        <v>3</v>
      </c>
      <c r="E568" s="129"/>
      <c r="I568" s="121" t="s">
        <v>1905</v>
      </c>
      <c r="K568" s="120" t="str">
        <f t="shared" si="25"/>
        <v>29203</v>
      </c>
      <c r="L568" s="119" t="str">
        <f t="shared" si="27"/>
        <v>Cospel</v>
      </c>
      <c r="M568" s="120" t="str">
        <f>IF(MOD(INT(K568),10) = 0, VLOOKUP(K568,'COG CONAC'!$A$2:$B$427,1,FALSE),"DESAGREGADA")</f>
        <v>DESAGREGADA</v>
      </c>
      <c r="N568" s="119" t="str">
        <f>IF(MOD(INT(K568),10) = 0, VLOOKUP(K568,'COG CONAC'!$A$2:$B$427,2,FALSE),"DESAGREGADA")</f>
        <v>DESAGREGADA</v>
      </c>
      <c r="O568" s="120" t="str">
        <f t="shared" si="26"/>
        <v>292</v>
      </c>
      <c r="P568" s="119" t="str">
        <f>IF(MOD(O568,10)&gt;0,IF(INT(TEXT(D568,"00"))=0,IF(COUNTIF($O$2:O943,O568)&gt;1,"No Utilizar","Utilizar"),"Utilizar"),"No Utilizar")</f>
        <v>Utilizar</v>
      </c>
      <c r="Q568" s="119">
        <f>COUNTIF('Presupuesto 2015'!$AF$10:AF1269,K568)</f>
        <v>0</v>
      </c>
      <c r="R568" s="119" t="s">
        <v>1329</v>
      </c>
    </row>
    <row r="569" spans="1:18" x14ac:dyDescent="0.2">
      <c r="A569" s="120">
        <v>2</v>
      </c>
      <c r="B569" s="120">
        <v>9</v>
      </c>
      <c r="C569" s="120">
        <v>2</v>
      </c>
      <c r="D569" s="120">
        <v>4</v>
      </c>
      <c r="I569" s="121" t="s">
        <v>1590</v>
      </c>
      <c r="K569" s="120" t="str">
        <f t="shared" si="25"/>
        <v>29204</v>
      </c>
      <c r="L569" s="119" t="str">
        <f t="shared" si="27"/>
        <v>Chapas</v>
      </c>
      <c r="M569" s="120" t="str">
        <f>IF(MOD(INT(K569),10) = 0, VLOOKUP(K569,'COG CONAC'!$A$2:$B$427,1,FALSE),"DESAGREGADA")</f>
        <v>DESAGREGADA</v>
      </c>
      <c r="N569" s="119" t="str">
        <f>IF(MOD(INT(K569),10) = 0, VLOOKUP(K569,'COG CONAC'!$A$2:$B$427,2,FALSE),"DESAGREGADA")</f>
        <v>DESAGREGADA</v>
      </c>
      <c r="O569" s="120" t="str">
        <f t="shared" si="26"/>
        <v>292</v>
      </c>
      <c r="P569" s="119" t="str">
        <f>IF(MOD(O569,10)&gt;0,IF(INT(TEXT(D569,"00"))=0,IF(COUNTIF($O$2:O944,O569)&gt;1,"No Utilizar","Utilizar"),"Utilizar"),"No Utilizar")</f>
        <v>Utilizar</v>
      </c>
      <c r="Q569" s="119">
        <f>COUNTIF('Presupuesto 2015'!$AF$10:AF1270,K569)</f>
        <v>0</v>
      </c>
      <c r="R569" s="119" t="s">
        <v>1329</v>
      </c>
    </row>
    <row r="570" spans="1:18" x14ac:dyDescent="0.2">
      <c r="A570" s="120">
        <v>2</v>
      </c>
      <c r="B570" s="120">
        <v>9</v>
      </c>
      <c r="C570" s="120">
        <v>2</v>
      </c>
      <c r="D570" s="120">
        <v>5</v>
      </c>
      <c r="I570" s="121" t="s">
        <v>1591</v>
      </c>
      <c r="K570" s="120" t="str">
        <f t="shared" ref="K570:K634" si="28">CONCATENATE(A570,TEXT(B570,"0"),TEXT(C570,"0"),TEXT(D570,"00"))</f>
        <v>29205</v>
      </c>
      <c r="L570" s="119" t="str">
        <f t="shared" si="27"/>
        <v>Coples para Mangueras</v>
      </c>
      <c r="M570" s="120" t="str">
        <f>IF(MOD(INT(K570),10) = 0, VLOOKUP(K570,'COG CONAC'!$A$2:$B$427,1,FALSE),"DESAGREGADA")</f>
        <v>DESAGREGADA</v>
      </c>
      <c r="N570" s="119" t="str">
        <f>IF(MOD(INT(K570),10) = 0, VLOOKUP(K570,'COG CONAC'!$A$2:$B$427,2,FALSE),"DESAGREGADA")</f>
        <v>DESAGREGADA</v>
      </c>
      <c r="O570" s="120" t="str">
        <f t="shared" ref="O570:O634" si="29">CONCATENATE(A570,TEXT(B570,"0"),TEXT(C570,"0"))</f>
        <v>292</v>
      </c>
      <c r="P570" s="119" t="str">
        <f>IF(MOD(O570,10)&gt;0,IF(INT(TEXT(D570,"00"))=0,IF(COUNTIF($O$2:O945,O570)&gt;1,"No Utilizar","Utilizar"),"Utilizar"),"No Utilizar")</f>
        <v>Utilizar</v>
      </c>
      <c r="Q570" s="119">
        <f>COUNTIF('Presupuesto 2015'!$AF$10:AF1271,K570)</f>
        <v>0</v>
      </c>
      <c r="R570" s="119" t="s">
        <v>1329</v>
      </c>
    </row>
    <row r="571" spans="1:18" x14ac:dyDescent="0.2">
      <c r="A571" s="120">
        <v>2</v>
      </c>
      <c r="B571" s="120">
        <v>9</v>
      </c>
      <c r="C571" s="120">
        <v>2</v>
      </c>
      <c r="D571" s="120">
        <v>6</v>
      </c>
      <c r="I571" s="121" t="s">
        <v>1592</v>
      </c>
      <c r="K571" s="120" t="str">
        <f t="shared" si="28"/>
        <v>29206</v>
      </c>
      <c r="L571" s="119" t="str">
        <f t="shared" si="27"/>
        <v>Flotadores</v>
      </c>
      <c r="M571" s="120" t="str">
        <f>IF(MOD(INT(K571),10) = 0, VLOOKUP(K571,'COG CONAC'!$A$2:$B$427,1,FALSE),"DESAGREGADA")</f>
        <v>DESAGREGADA</v>
      </c>
      <c r="N571" s="119" t="str">
        <f>IF(MOD(INT(K571),10) = 0, VLOOKUP(K571,'COG CONAC'!$A$2:$B$427,2,FALSE),"DESAGREGADA")</f>
        <v>DESAGREGADA</v>
      </c>
      <c r="O571" s="120" t="str">
        <f t="shared" si="29"/>
        <v>292</v>
      </c>
      <c r="P571" s="119" t="str">
        <f>IF(MOD(O571,10)&gt;0,IF(INT(TEXT(D571,"00"))=0,IF(COUNTIF($O$2:O946,O571)&gt;1,"No Utilizar","Utilizar"),"Utilizar"),"No Utilizar")</f>
        <v>Utilizar</v>
      </c>
      <c r="Q571" s="119">
        <f>COUNTIF('Presupuesto 2015'!$AF$10:AF1272,K571)</f>
        <v>0</v>
      </c>
      <c r="R571" s="119" t="s">
        <v>1329</v>
      </c>
    </row>
    <row r="572" spans="1:18" x14ac:dyDescent="0.2">
      <c r="A572" s="120">
        <v>2</v>
      </c>
      <c r="B572" s="120">
        <v>9</v>
      </c>
      <c r="C572" s="120">
        <v>2</v>
      </c>
      <c r="D572" s="120">
        <v>7</v>
      </c>
      <c r="I572" s="121" t="s">
        <v>1593</v>
      </c>
      <c r="K572" s="120" t="str">
        <f t="shared" si="28"/>
        <v>29207</v>
      </c>
      <c r="L572" s="119" t="str">
        <f t="shared" si="27"/>
        <v>Ganchos y Armellas</v>
      </c>
      <c r="M572" s="120" t="str">
        <f>IF(MOD(INT(K572),10) = 0, VLOOKUP(K572,'COG CONAC'!$A$2:$B$427,1,FALSE),"DESAGREGADA")</f>
        <v>DESAGREGADA</v>
      </c>
      <c r="N572" s="119" t="str">
        <f>IF(MOD(INT(K572),10) = 0, VLOOKUP(K572,'COG CONAC'!$A$2:$B$427,2,FALSE),"DESAGREGADA")</f>
        <v>DESAGREGADA</v>
      </c>
      <c r="O572" s="120" t="str">
        <f t="shared" si="29"/>
        <v>292</v>
      </c>
      <c r="P572" s="119" t="str">
        <f>IF(MOD(O572,10)&gt;0,IF(INT(TEXT(D572,"00"))=0,IF(COUNTIF($O$2:O947,O572)&gt;1,"No Utilizar","Utilizar"),"Utilizar"),"No Utilizar")</f>
        <v>Utilizar</v>
      </c>
      <c r="Q572" s="119">
        <f>COUNTIF('Presupuesto 2015'!$AF$10:AF1273,K572)</f>
        <v>0</v>
      </c>
      <c r="R572" s="119" t="s">
        <v>1329</v>
      </c>
    </row>
    <row r="573" spans="1:18" x14ac:dyDescent="0.2">
      <c r="A573" s="120">
        <v>2</v>
      </c>
      <c r="B573" s="120">
        <v>9</v>
      </c>
      <c r="C573" s="120">
        <v>2</v>
      </c>
      <c r="D573" s="120">
        <v>8</v>
      </c>
      <c r="I573" s="121" t="s">
        <v>1594</v>
      </c>
      <c r="K573" s="120" t="str">
        <f t="shared" si="28"/>
        <v>29208</v>
      </c>
      <c r="L573" s="119" t="str">
        <f t="shared" si="27"/>
        <v>Jaladeras</v>
      </c>
      <c r="M573" s="120" t="str">
        <f>IF(MOD(INT(K573),10) = 0, VLOOKUP(K573,'COG CONAC'!$A$2:$B$427,1,FALSE),"DESAGREGADA")</f>
        <v>DESAGREGADA</v>
      </c>
      <c r="N573" s="119" t="str">
        <f>IF(MOD(INT(K573),10) = 0, VLOOKUP(K573,'COG CONAC'!$A$2:$B$427,2,FALSE),"DESAGREGADA")</f>
        <v>DESAGREGADA</v>
      </c>
      <c r="O573" s="120" t="str">
        <f t="shared" si="29"/>
        <v>292</v>
      </c>
      <c r="P573" s="119" t="str">
        <f>IF(MOD(O573,10)&gt;0,IF(INT(TEXT(D573,"00"))=0,IF(COUNTIF($O$2:O948,O573)&gt;1,"No Utilizar","Utilizar"),"Utilizar"),"No Utilizar")</f>
        <v>Utilizar</v>
      </c>
      <c r="Q573" s="119">
        <f>COUNTIF('Presupuesto 2015'!$AF$10:AF1274,K573)</f>
        <v>0</v>
      </c>
      <c r="R573" s="119" t="s">
        <v>1329</v>
      </c>
    </row>
    <row r="574" spans="1:18" x14ac:dyDescent="0.2">
      <c r="A574" s="120">
        <v>2</v>
      </c>
      <c r="B574" s="120">
        <v>9</v>
      </c>
      <c r="C574" s="120">
        <v>2</v>
      </c>
      <c r="D574" s="120">
        <v>9</v>
      </c>
      <c r="I574" s="121" t="s">
        <v>1595</v>
      </c>
      <c r="K574" s="120" t="str">
        <f t="shared" si="28"/>
        <v>29209</v>
      </c>
      <c r="L574" s="119" t="str">
        <f t="shared" si="27"/>
        <v>Llaves Codo</v>
      </c>
      <c r="M574" s="120" t="str">
        <f>IF(MOD(INT(K574),10) = 0, VLOOKUP(K574,'COG CONAC'!$A$2:$B$427,1,FALSE),"DESAGREGADA")</f>
        <v>DESAGREGADA</v>
      </c>
      <c r="N574" s="119" t="str">
        <f>IF(MOD(INT(K574),10) = 0, VLOOKUP(K574,'COG CONAC'!$A$2:$B$427,2,FALSE),"DESAGREGADA")</f>
        <v>DESAGREGADA</v>
      </c>
      <c r="O574" s="120" t="str">
        <f t="shared" si="29"/>
        <v>292</v>
      </c>
      <c r="P574" s="119" t="str">
        <f>IF(MOD(O574,10)&gt;0,IF(INT(TEXT(D574,"00"))=0,IF(COUNTIF($O$2:O949,O574)&gt;1,"No Utilizar","Utilizar"),"Utilizar"),"No Utilizar")</f>
        <v>Utilizar</v>
      </c>
      <c r="Q574" s="119">
        <f>COUNTIF('Presupuesto 2015'!$AF$10:AF1275,K574)</f>
        <v>0</v>
      </c>
      <c r="R574" s="119" t="s">
        <v>1329</v>
      </c>
    </row>
    <row r="575" spans="1:18" x14ac:dyDescent="0.2">
      <c r="A575" s="120">
        <v>2</v>
      </c>
      <c r="B575" s="120">
        <v>9</v>
      </c>
      <c r="C575" s="120">
        <v>2</v>
      </c>
      <c r="D575" s="120">
        <v>10</v>
      </c>
      <c r="I575" s="121" t="s">
        <v>1596</v>
      </c>
      <c r="K575" s="120" t="str">
        <f t="shared" si="28"/>
        <v>29210</v>
      </c>
      <c r="L575" s="119" t="str">
        <f t="shared" si="27"/>
        <v>Llaves de Paso (Grifo)</v>
      </c>
      <c r="M575" s="120" t="str">
        <f>IF(MOD(INT(K575),30) = 0, VLOOKUP(K575,'COG CONAC'!$A$2:$B$427,1,FALSE),"DESAGREGADA")</f>
        <v>DESAGREGADA</v>
      </c>
      <c r="N575" s="119" t="str">
        <f>IF(MOD(INT(K575),30) = 0, VLOOKUP(K575,'COG CONAC'!$A$2:$B$427,2,FALSE),"DESAGREGADA")</f>
        <v>DESAGREGADA</v>
      </c>
      <c r="O575" s="120" t="str">
        <f t="shared" si="29"/>
        <v>292</v>
      </c>
      <c r="P575" s="119" t="str">
        <f>IF(MOD(O575,10)&gt;0,IF(INT(TEXT(D575,"00"))=0,IF(COUNTIF($O$2:O950,O575)&gt;1,"No Utilizar","Utilizar"),"Utilizar"),"No Utilizar")</f>
        <v>Utilizar</v>
      </c>
      <c r="Q575" s="119">
        <f>COUNTIF('Presupuesto 2015'!$AF$10:AF1276,K575)</f>
        <v>0</v>
      </c>
      <c r="R575" s="119" t="s">
        <v>1329</v>
      </c>
    </row>
    <row r="576" spans="1:18" x14ac:dyDescent="0.2">
      <c r="A576" s="120">
        <v>2</v>
      </c>
      <c r="B576" s="120">
        <v>9</v>
      </c>
      <c r="C576" s="120">
        <v>2</v>
      </c>
      <c r="D576" s="120">
        <v>11</v>
      </c>
      <c r="I576" s="121" t="s">
        <v>1906</v>
      </c>
      <c r="K576" s="120" t="str">
        <f t="shared" si="28"/>
        <v>29211</v>
      </c>
      <c r="L576" s="119" t="str">
        <f t="shared" si="27"/>
        <v>Ménsulas</v>
      </c>
      <c r="M576" s="120" t="str">
        <f>IF(MOD(INT(K576),10) = 0, VLOOKUP(K576,'COG CONAC'!$A$2:$B$427,1,FALSE),"DESAGREGADA")</f>
        <v>DESAGREGADA</v>
      </c>
      <c r="N576" s="119" t="str">
        <f>IF(MOD(INT(K576),10) = 0, VLOOKUP(K576,'COG CONAC'!$A$2:$B$427,2,FALSE),"DESAGREGADA")</f>
        <v>DESAGREGADA</v>
      </c>
      <c r="O576" s="120" t="str">
        <f t="shared" si="29"/>
        <v>292</v>
      </c>
      <c r="P576" s="119" t="str">
        <f>IF(MOD(O576,10)&gt;0,IF(INT(TEXT(D576,"00"))=0,IF(COUNTIF($O$2:O951,O576)&gt;1,"No Utilizar","Utilizar"),"Utilizar"),"No Utilizar")</f>
        <v>Utilizar</v>
      </c>
      <c r="Q576" s="119">
        <f>COUNTIF('Presupuesto 2015'!$AF$10:AF1277,K576)</f>
        <v>0</v>
      </c>
      <c r="R576" s="119" t="s">
        <v>1329</v>
      </c>
    </row>
    <row r="577" spans="1:18" x14ac:dyDescent="0.2">
      <c r="A577" s="120">
        <v>2</v>
      </c>
      <c r="B577" s="120">
        <v>9</v>
      </c>
      <c r="C577" s="120">
        <v>2</v>
      </c>
      <c r="D577" s="120">
        <v>12</v>
      </c>
      <c r="I577" s="121" t="s">
        <v>1907</v>
      </c>
      <c r="K577" s="120" t="str">
        <f t="shared" si="28"/>
        <v>29212</v>
      </c>
      <c r="L577" s="119" t="str">
        <f t="shared" si="27"/>
        <v>Palanca Tanque W.C. (Accesorios)</v>
      </c>
      <c r="M577" s="120" t="str">
        <f>IF(MOD(INT(K577),10) = 0, VLOOKUP(K577,'COG CONAC'!$A$2:$B$427,1,FALSE),"DESAGREGADA")</f>
        <v>DESAGREGADA</v>
      </c>
      <c r="N577" s="119" t="str">
        <f>IF(MOD(INT(K577),10) = 0, VLOOKUP(K577,'COG CONAC'!$A$2:$B$427,2,FALSE),"DESAGREGADA")</f>
        <v>DESAGREGADA</v>
      </c>
      <c r="O577" s="120" t="str">
        <f t="shared" si="29"/>
        <v>292</v>
      </c>
      <c r="P577" s="119" t="str">
        <f>IF(MOD(O577,10)&gt;0,IF(INT(TEXT(D577,"00"))=0,IF(COUNTIF($O$2:O952,O577)&gt;1,"No Utilizar","Utilizar"),"Utilizar"),"No Utilizar")</f>
        <v>Utilizar</v>
      </c>
      <c r="Q577" s="119">
        <f>COUNTIF('Presupuesto 2015'!$AF$10:AF1278,K577)</f>
        <v>0</v>
      </c>
      <c r="R577" s="119" t="s">
        <v>1329</v>
      </c>
    </row>
    <row r="578" spans="1:18" x14ac:dyDescent="0.2">
      <c r="A578" s="120">
        <v>2</v>
      </c>
      <c r="B578" s="120">
        <v>9</v>
      </c>
      <c r="C578" s="120">
        <v>2</v>
      </c>
      <c r="D578" s="120">
        <v>13</v>
      </c>
      <c r="E578" s="129"/>
      <c r="I578" s="121" t="s">
        <v>1597</v>
      </c>
      <c r="K578" s="120" t="str">
        <f t="shared" si="28"/>
        <v>29213</v>
      </c>
      <c r="L578" s="119" t="str">
        <f t="shared" si="27"/>
        <v>Pasadores</v>
      </c>
      <c r="M578" s="120" t="str">
        <f>IF(MOD(INT(K578),10) = 0, VLOOKUP(K578,'COG CONAC'!$A$2:$B$427,1,FALSE),"DESAGREGADA")</f>
        <v>DESAGREGADA</v>
      </c>
      <c r="N578" s="119" t="str">
        <f>IF(MOD(INT(K578),10) = 0, VLOOKUP(K578,'COG CONAC'!$A$2:$B$427,2,FALSE),"DESAGREGADA")</f>
        <v>DESAGREGADA</v>
      </c>
      <c r="O578" s="120" t="str">
        <f t="shared" si="29"/>
        <v>292</v>
      </c>
      <c r="P578" s="119" t="str">
        <f>IF(MOD(O578,10)&gt;0,IF(INT(TEXT(D578,"00"))=0,IF(COUNTIF($O$2:O953,O578)&gt;1,"No Utilizar","Utilizar"),"Utilizar"),"No Utilizar")</f>
        <v>Utilizar</v>
      </c>
      <c r="Q578" s="119">
        <f>COUNTIF('Presupuesto 2015'!$AF$10:AF1279,K578)</f>
        <v>0</v>
      </c>
      <c r="R578" s="119" t="s">
        <v>1329</v>
      </c>
    </row>
    <row r="579" spans="1:18" x14ac:dyDescent="0.2">
      <c r="A579" s="120">
        <v>2</v>
      </c>
      <c r="B579" s="120">
        <v>9</v>
      </c>
      <c r="C579" s="120">
        <v>2</v>
      </c>
      <c r="D579" s="120">
        <v>14</v>
      </c>
      <c r="I579" s="121" t="s">
        <v>1598</v>
      </c>
      <c r="K579" s="120" t="str">
        <f t="shared" si="28"/>
        <v>29214</v>
      </c>
      <c r="L579" s="119" t="str">
        <f t="shared" si="27"/>
        <v>Accesorios para Sanitarios</v>
      </c>
      <c r="M579" s="120" t="str">
        <f>IF(MOD(INT(K579),10) = 0, VLOOKUP(K579,'COG CONAC'!$A$2:$B$427,1,FALSE),"DESAGREGADA")</f>
        <v>DESAGREGADA</v>
      </c>
      <c r="N579" s="119" t="str">
        <f>IF(MOD(INT(K579),10) = 0, VLOOKUP(K579,'COG CONAC'!$A$2:$B$427,2,FALSE),"DESAGREGADA")</f>
        <v>DESAGREGADA</v>
      </c>
      <c r="O579" s="120" t="str">
        <f t="shared" si="29"/>
        <v>292</v>
      </c>
      <c r="P579" s="119" t="str">
        <f>IF(MOD(O579,10)&gt;0,IF(INT(TEXT(D579,"00"))=0,IF(COUNTIF($O$2:O954,O579)&gt;1,"No Utilizar","Utilizar"),"Utilizar"),"No Utilizar")</f>
        <v>Utilizar</v>
      </c>
      <c r="Q579" s="119">
        <f>COUNTIF('Presupuesto 2015'!$AF$10:AF1280,K579)</f>
        <v>0</v>
      </c>
      <c r="R579" s="119" t="s">
        <v>1329</v>
      </c>
    </row>
    <row r="580" spans="1:18" x14ac:dyDescent="0.2">
      <c r="A580" s="120">
        <v>2</v>
      </c>
      <c r="B580" s="120">
        <v>9</v>
      </c>
      <c r="C580" s="120">
        <v>2</v>
      </c>
      <c r="D580" s="120">
        <v>15</v>
      </c>
      <c r="I580" s="121" t="s">
        <v>1599</v>
      </c>
      <c r="K580" s="120" t="str">
        <f t="shared" si="28"/>
        <v>29215</v>
      </c>
      <c r="L580" s="119" t="str">
        <f t="shared" si="27"/>
        <v>Perillas</v>
      </c>
      <c r="M580" s="120" t="str">
        <f>IF(MOD(INT(K580),10) = 0, VLOOKUP(K580,'COG CONAC'!$A$2:$B$427,1,FALSE),"DESAGREGADA")</f>
        <v>DESAGREGADA</v>
      </c>
      <c r="N580" s="119" t="str">
        <f>IF(MOD(INT(K580),10) = 0, VLOOKUP(K580,'COG CONAC'!$A$2:$B$427,2,FALSE),"DESAGREGADA")</f>
        <v>DESAGREGADA</v>
      </c>
      <c r="O580" s="120" t="str">
        <f t="shared" si="29"/>
        <v>292</v>
      </c>
      <c r="P580" s="119" t="str">
        <f>IF(MOD(O580,10)&gt;0,IF(INT(TEXT(D580,"00"))=0,IF(COUNTIF($O$2:O955,O580)&gt;1,"No Utilizar","Utilizar"),"Utilizar"),"No Utilizar")</f>
        <v>Utilizar</v>
      </c>
      <c r="Q580" s="119">
        <f>COUNTIF('Presupuesto 2015'!$AF$10:AF1281,K580)</f>
        <v>0</v>
      </c>
      <c r="R580" s="119" t="s">
        <v>1329</v>
      </c>
    </row>
    <row r="581" spans="1:18" x14ac:dyDescent="0.2">
      <c r="A581" s="120">
        <v>2</v>
      </c>
      <c r="B581" s="120">
        <v>9</v>
      </c>
      <c r="C581" s="120">
        <v>3</v>
      </c>
      <c r="H581" s="121" t="s">
        <v>342</v>
      </c>
      <c r="K581" s="120" t="str">
        <f t="shared" si="28"/>
        <v>29300</v>
      </c>
      <c r="L581" s="119" t="str">
        <f t="shared" si="27"/>
        <v>Refacciones y accesorios menores de mobiliario y equipo de administración, educacional y recreativo</v>
      </c>
      <c r="M581" s="120" t="str">
        <f>IF(MOD(INT(K581),10) = 0, VLOOKUP(K581,'COG CONAC'!$A$2:$B$427,1,FALSE),"DESAGREGADA")</f>
        <v>29300</v>
      </c>
      <c r="N581" s="119" t="str">
        <f>IF(MOD(INT(K581),10) = 0, VLOOKUP(K581,'COG CONAC'!$A$2:$B$427,2,FALSE),"DESAGREGADA")</f>
        <v>Refacciones y accesorios menores de mobiliario y equipo de administración, educacional y recreativo</v>
      </c>
      <c r="O581" s="120" t="str">
        <f t="shared" si="29"/>
        <v>293</v>
      </c>
      <c r="P581" s="119" t="str">
        <f>IF(MOD(O581,10)&gt;0,IF(INT(TEXT(D581,"00"))=0,IF(COUNTIF($O$2:O956,O581)&gt;1,"No Utilizar","Utilizar"),"Utilizar"),"No Utilizar")</f>
        <v>No Utilizar</v>
      </c>
      <c r="Q581" s="119">
        <f>COUNTIF('Presupuesto 2015'!$AF$10:AF1282,K581)</f>
        <v>0</v>
      </c>
      <c r="R581" s="119" t="s">
        <v>1329</v>
      </c>
    </row>
    <row r="582" spans="1:18" x14ac:dyDescent="0.2">
      <c r="A582" s="120">
        <v>2</v>
      </c>
      <c r="B582" s="120">
        <v>9</v>
      </c>
      <c r="C582" s="120">
        <v>3</v>
      </c>
      <c r="D582" s="120">
        <v>1</v>
      </c>
      <c r="I582" s="121" t="s">
        <v>1908</v>
      </c>
      <c r="K582" s="120" t="str">
        <f t="shared" si="28"/>
        <v>29301</v>
      </c>
      <c r="L582" s="119" t="str">
        <f t="shared" si="27"/>
        <v>Refacciones y accesorios menores de mobiliario y equipo de administracion,educacional y recreativo</v>
      </c>
      <c r="M582" s="120" t="str">
        <f>IF(MOD(INT(K582),10) = 0, VLOOKUP(K582,'COG CONAC'!$A$2:$B$427,1,FALSE),"DESAGREGADA")</f>
        <v>DESAGREGADA</v>
      </c>
      <c r="N582" s="119" t="str">
        <f>IF(MOD(INT(K582),10) = 0, VLOOKUP(K582,'COG CONAC'!$A$2:$B$427,2,FALSE),"DESAGREGADA")</f>
        <v>DESAGREGADA</v>
      </c>
      <c r="O582" s="120" t="str">
        <f t="shared" si="29"/>
        <v>293</v>
      </c>
      <c r="P582" s="119" t="str">
        <f>IF(MOD(O582,10)&gt;0,IF(INT(TEXT(D582,"00"))=0,IF(COUNTIF($O$2:O957,O582)&gt;1,"No Utilizar","Utilizar"),"Utilizar"),"No Utilizar")</f>
        <v>Utilizar</v>
      </c>
      <c r="Q582" s="119">
        <f>COUNTIF('Presupuesto 2015'!$AF$10:AF1283,K582)</f>
        <v>1</v>
      </c>
      <c r="R582" s="119" t="s">
        <v>1329</v>
      </c>
    </row>
    <row r="583" spans="1:18" x14ac:dyDescent="0.2">
      <c r="A583" s="120">
        <v>2</v>
      </c>
      <c r="B583" s="120">
        <v>9</v>
      </c>
      <c r="C583" s="120">
        <v>3</v>
      </c>
      <c r="D583" s="120">
        <v>2</v>
      </c>
      <c r="I583" s="121" t="s">
        <v>1495</v>
      </c>
      <c r="K583" s="120" t="str">
        <f t="shared" si="28"/>
        <v>29302</v>
      </c>
      <c r="L583" s="119" t="str">
        <f t="shared" si="27"/>
        <v>Brochas</v>
      </c>
      <c r="M583" s="120" t="str">
        <f>IF(MOD(INT(K583),10) = 0, VLOOKUP(K583,'COG CONAC'!$A$2:$B$427,1,FALSE),"DESAGREGADA")</f>
        <v>DESAGREGADA</v>
      </c>
      <c r="N583" s="119" t="str">
        <f>IF(MOD(INT(K583),10) = 0, VLOOKUP(K583,'COG CONAC'!$A$2:$B$427,2,FALSE),"DESAGREGADA")</f>
        <v>DESAGREGADA</v>
      </c>
      <c r="O583" s="120" t="str">
        <f t="shared" si="29"/>
        <v>293</v>
      </c>
      <c r="P583" s="119" t="str">
        <f>IF(MOD(O583,10)&gt;0,IF(INT(TEXT(D583,"00"))=0,IF(COUNTIF($O$2:O958,O583)&gt;1,"No Utilizar","Utilizar"),"Utilizar"),"No Utilizar")</f>
        <v>Utilizar</v>
      </c>
      <c r="Q583" s="119">
        <f>COUNTIF('Presupuesto 2015'!$AF$10:AF1284,K583)</f>
        <v>0</v>
      </c>
      <c r="R583" s="119" t="s">
        <v>1329</v>
      </c>
    </row>
    <row r="584" spans="1:18" x14ac:dyDescent="0.2">
      <c r="A584" s="120">
        <v>2</v>
      </c>
      <c r="B584" s="120">
        <v>9</v>
      </c>
      <c r="C584" s="120">
        <v>3</v>
      </c>
      <c r="D584" s="120">
        <v>3</v>
      </c>
      <c r="I584" s="121" t="s">
        <v>1600</v>
      </c>
      <c r="K584" s="120" t="str">
        <f t="shared" si="28"/>
        <v>29303</v>
      </c>
      <c r="L584" s="119" t="str">
        <f t="shared" si="27"/>
        <v>Cepillo de Alambre</v>
      </c>
      <c r="M584" s="120" t="str">
        <f>IF(MOD(INT(K584),10) = 0, VLOOKUP(K584,'COG CONAC'!$A$2:$B$427,1,FALSE),"DESAGREGADA")</f>
        <v>DESAGREGADA</v>
      </c>
      <c r="N584" s="119" t="str">
        <f>IF(MOD(INT(K584),10) = 0, VLOOKUP(K584,'COG CONAC'!$A$2:$B$427,2,FALSE),"DESAGREGADA")</f>
        <v>DESAGREGADA</v>
      </c>
      <c r="O584" s="120" t="str">
        <f t="shared" si="29"/>
        <v>293</v>
      </c>
      <c r="P584" s="119" t="str">
        <f>IF(MOD(O584,10)&gt;0,IF(INT(TEXT(D584,"00"))=0,IF(COUNTIF($O$2:O959,O584)&gt;1,"No Utilizar","Utilizar"),"Utilizar"),"No Utilizar")</f>
        <v>Utilizar</v>
      </c>
      <c r="Q584" s="119">
        <f>COUNTIF('Presupuesto 2015'!$AF$10:AF1285,K584)</f>
        <v>0</v>
      </c>
      <c r="R584" s="119" t="s">
        <v>1329</v>
      </c>
    </row>
    <row r="585" spans="1:18" x14ac:dyDescent="0.2">
      <c r="A585" s="120">
        <v>2</v>
      </c>
      <c r="B585" s="120">
        <v>9</v>
      </c>
      <c r="C585" s="120">
        <v>3</v>
      </c>
      <c r="D585" s="120">
        <v>4</v>
      </c>
      <c r="I585" s="121" t="s">
        <v>1601</v>
      </c>
      <c r="K585" s="120" t="str">
        <f t="shared" si="28"/>
        <v>29304</v>
      </c>
      <c r="L585" s="119" t="str">
        <f t="shared" si="27"/>
        <v>Cepillos Carpintero</v>
      </c>
      <c r="M585" s="120" t="str">
        <f>IF(MOD(INT(K585),10) = 0, VLOOKUP(K585,'COG CONAC'!$A$2:$B$427,1,FALSE),"DESAGREGADA")</f>
        <v>DESAGREGADA</v>
      </c>
      <c r="N585" s="119" t="str">
        <f>IF(MOD(INT(K585),10) = 0, VLOOKUP(K585,'COG CONAC'!$A$2:$B$427,2,FALSE),"DESAGREGADA")</f>
        <v>DESAGREGADA</v>
      </c>
      <c r="O585" s="120" t="str">
        <f t="shared" si="29"/>
        <v>293</v>
      </c>
      <c r="P585" s="119" t="str">
        <f>IF(MOD(O585,10)&gt;0,IF(INT(TEXT(D585,"00"))=0,IF(COUNTIF($O$2:O960,O585)&gt;1,"No Utilizar","Utilizar"),"Utilizar"),"No Utilizar")</f>
        <v>Utilizar</v>
      </c>
      <c r="Q585" s="119">
        <f>COUNTIF('Presupuesto 2015'!$AF$10:AF1286,K585)</f>
        <v>0</v>
      </c>
      <c r="R585" s="119" t="s">
        <v>1329</v>
      </c>
    </row>
    <row r="586" spans="1:18" x14ac:dyDescent="0.2">
      <c r="A586" s="120">
        <v>2</v>
      </c>
      <c r="B586" s="120">
        <v>9</v>
      </c>
      <c r="C586" s="120">
        <v>3</v>
      </c>
      <c r="D586" s="120">
        <v>5</v>
      </c>
      <c r="I586" s="121" t="s">
        <v>1602</v>
      </c>
      <c r="K586" s="120" t="str">
        <f t="shared" si="28"/>
        <v>29305</v>
      </c>
      <c r="L586" s="119" t="str">
        <f t="shared" si="27"/>
        <v>Clavos</v>
      </c>
      <c r="M586" s="120" t="str">
        <f>IF(MOD(INT(K586),10) = 0, VLOOKUP(K586,'COG CONAC'!$A$2:$B$427,1,FALSE),"DESAGREGADA")</f>
        <v>DESAGREGADA</v>
      </c>
      <c r="N586" s="119" t="str">
        <f>IF(MOD(INT(K586),10) = 0, VLOOKUP(K586,'COG CONAC'!$A$2:$B$427,2,FALSE),"DESAGREGADA")</f>
        <v>DESAGREGADA</v>
      </c>
      <c r="O586" s="120" t="str">
        <f t="shared" si="29"/>
        <v>293</v>
      </c>
      <c r="P586" s="119" t="str">
        <f>IF(MOD(O586,10)&gt;0,IF(INT(TEXT(D586,"00"))=0,IF(COUNTIF($O$2:O961,O586)&gt;1,"No Utilizar","Utilizar"),"Utilizar"),"No Utilizar")</f>
        <v>Utilizar</v>
      </c>
      <c r="Q586" s="119">
        <f>COUNTIF('Presupuesto 2015'!$AF$10:AF1287,K586)</f>
        <v>0</v>
      </c>
      <c r="R586" s="119" t="s">
        <v>1329</v>
      </c>
    </row>
    <row r="587" spans="1:18" x14ac:dyDescent="0.2">
      <c r="A587" s="120">
        <v>2</v>
      </c>
      <c r="B587" s="120">
        <v>9</v>
      </c>
      <c r="C587" s="120">
        <v>3</v>
      </c>
      <c r="D587" s="120">
        <v>6</v>
      </c>
      <c r="I587" s="121" t="s">
        <v>1603</v>
      </c>
      <c r="K587" s="120" t="str">
        <f t="shared" si="28"/>
        <v>29306</v>
      </c>
      <c r="L587" s="119" t="str">
        <f t="shared" si="27"/>
        <v>Malla de Alambre</v>
      </c>
      <c r="M587" s="120" t="str">
        <f>IF(MOD(INT(K587),10) = 0, VLOOKUP(K587,'COG CONAC'!$A$2:$B$427,1,FALSE),"DESAGREGADA")</f>
        <v>DESAGREGADA</v>
      </c>
      <c r="N587" s="119" t="str">
        <f>IF(MOD(INT(K587),10) = 0, VLOOKUP(K587,'COG CONAC'!$A$2:$B$427,2,FALSE),"DESAGREGADA")</f>
        <v>DESAGREGADA</v>
      </c>
      <c r="O587" s="120" t="str">
        <f t="shared" si="29"/>
        <v>293</v>
      </c>
      <c r="P587" s="119" t="str">
        <f>IF(MOD(O587,10)&gt;0,IF(INT(TEXT(D587,"00"))=0,IF(COUNTIF($O$2:O962,O587)&gt;1,"No Utilizar","Utilizar"),"Utilizar"),"No Utilizar")</f>
        <v>Utilizar</v>
      </c>
      <c r="Q587" s="119">
        <f>COUNTIF('Presupuesto 2015'!$AF$10:AF1288,K587)</f>
        <v>0</v>
      </c>
      <c r="R587" s="119" t="s">
        <v>1329</v>
      </c>
    </row>
    <row r="588" spans="1:18" x14ac:dyDescent="0.2">
      <c r="A588" s="120">
        <v>2</v>
      </c>
      <c r="B588" s="120">
        <v>9</v>
      </c>
      <c r="C588" s="120">
        <v>3</v>
      </c>
      <c r="D588" s="120">
        <v>7</v>
      </c>
      <c r="E588" s="129"/>
      <c r="I588" s="121" t="s">
        <v>1604</v>
      </c>
      <c r="K588" s="120" t="str">
        <f t="shared" si="28"/>
        <v>29307</v>
      </c>
      <c r="L588" s="119" t="str">
        <f t="shared" si="27"/>
        <v>Pijas</v>
      </c>
      <c r="M588" s="120" t="str">
        <f>IF(MOD(INT(K588),10) = 0, VLOOKUP(K588,'COG CONAC'!$A$2:$B$427,1,FALSE),"DESAGREGADA")</f>
        <v>DESAGREGADA</v>
      </c>
      <c r="N588" s="119" t="str">
        <f>IF(MOD(INT(K588),10) = 0, VLOOKUP(K588,'COG CONAC'!$A$2:$B$427,2,FALSE),"DESAGREGADA")</f>
        <v>DESAGREGADA</v>
      </c>
      <c r="O588" s="120" t="str">
        <f t="shared" si="29"/>
        <v>293</v>
      </c>
      <c r="P588" s="119" t="str">
        <f>IF(MOD(O588,10)&gt;0,IF(INT(TEXT(D588,"00"))=0,IF(COUNTIF($O$2:O963,O588)&gt;1,"No Utilizar","Utilizar"),"Utilizar"),"No Utilizar")</f>
        <v>Utilizar</v>
      </c>
      <c r="Q588" s="119">
        <f>COUNTIF('Presupuesto 2015'!$AF$10:AF1289,K588)</f>
        <v>0</v>
      </c>
      <c r="R588" s="119" t="s">
        <v>1329</v>
      </c>
    </row>
    <row r="589" spans="1:18" x14ac:dyDescent="0.2">
      <c r="A589" s="120">
        <v>2</v>
      </c>
      <c r="B589" s="120">
        <v>9</v>
      </c>
      <c r="C589" s="120">
        <v>3</v>
      </c>
      <c r="D589" s="120">
        <v>8</v>
      </c>
      <c r="I589" s="121" t="s">
        <v>1605</v>
      </c>
      <c r="K589" s="120" t="str">
        <f t="shared" si="28"/>
        <v>29308</v>
      </c>
      <c r="L589" s="119" t="str">
        <f t="shared" si="27"/>
        <v>Remaches</v>
      </c>
      <c r="M589" s="120" t="str">
        <f>IF(MOD(INT(K589),10) = 0, VLOOKUP(K589,'COG CONAC'!$A$2:$B$427,1,FALSE),"DESAGREGADA")</f>
        <v>DESAGREGADA</v>
      </c>
      <c r="N589" s="119" t="str">
        <f>IF(MOD(INT(K589),10) = 0, VLOOKUP(K589,'COG CONAC'!$A$2:$B$427,2,FALSE),"DESAGREGADA")</f>
        <v>DESAGREGADA</v>
      </c>
      <c r="O589" s="120" t="str">
        <f t="shared" si="29"/>
        <v>293</v>
      </c>
      <c r="P589" s="119" t="str">
        <f>IF(MOD(O589,10)&gt;0,IF(INT(TEXT(D589,"00"))=0,IF(COUNTIF($O$2:O964,O589)&gt;1,"No Utilizar","Utilizar"),"Utilizar"),"No Utilizar")</f>
        <v>Utilizar</v>
      </c>
      <c r="Q589" s="119">
        <f>COUNTIF('Presupuesto 2015'!$AF$10:AF1290,K589)</f>
        <v>0</v>
      </c>
      <c r="R589" s="119" t="s">
        <v>1329</v>
      </c>
    </row>
    <row r="590" spans="1:18" x14ac:dyDescent="0.2">
      <c r="A590" s="120">
        <v>2</v>
      </c>
      <c r="B590" s="120">
        <v>9</v>
      </c>
      <c r="C590" s="120">
        <v>3</v>
      </c>
      <c r="D590" s="120">
        <v>9</v>
      </c>
      <c r="I590" s="121" t="s">
        <v>1606</v>
      </c>
      <c r="K590" s="120" t="str">
        <f t="shared" si="28"/>
        <v>29309</v>
      </c>
      <c r="L590" s="119" t="str">
        <f t="shared" si="27"/>
        <v>Tachuelas</v>
      </c>
      <c r="M590" s="120" t="str">
        <f>IF(MOD(INT(K590),10) = 0, VLOOKUP(K590,'COG CONAC'!$A$2:$B$427,1,FALSE),"DESAGREGADA")</f>
        <v>DESAGREGADA</v>
      </c>
      <c r="N590" s="119" t="str">
        <f>IF(MOD(INT(K590),10) = 0, VLOOKUP(K590,'COG CONAC'!$A$2:$B$427,2,FALSE),"DESAGREGADA")</f>
        <v>DESAGREGADA</v>
      </c>
      <c r="O590" s="120" t="str">
        <f t="shared" si="29"/>
        <v>293</v>
      </c>
      <c r="P590" s="119" t="str">
        <f>IF(MOD(O590,10)&gt;0,IF(INT(TEXT(D590,"00"))=0,IF(COUNTIF($O$2:O965,O590)&gt;1,"No Utilizar","Utilizar"),"Utilizar"),"No Utilizar")</f>
        <v>Utilizar</v>
      </c>
      <c r="Q590" s="119">
        <f>COUNTIF('Presupuesto 2015'!$AF$10:AF1291,K590)</f>
        <v>0</v>
      </c>
      <c r="R590" s="119" t="s">
        <v>1329</v>
      </c>
    </row>
    <row r="591" spans="1:18" x14ac:dyDescent="0.2">
      <c r="A591" s="120">
        <v>2</v>
      </c>
      <c r="B591" s="120">
        <v>9</v>
      </c>
      <c r="C591" s="120">
        <v>3</v>
      </c>
      <c r="D591" s="120">
        <v>10</v>
      </c>
      <c r="E591" s="129"/>
      <c r="I591" s="121" t="s">
        <v>1607</v>
      </c>
      <c r="K591" s="120" t="str">
        <f t="shared" si="28"/>
        <v>29310</v>
      </c>
      <c r="L591" s="119" t="str">
        <f t="shared" si="27"/>
        <v>Taquetes</v>
      </c>
      <c r="M591" s="120" t="str">
        <f>IF(MOD(INT(K591),20) = 0, VLOOKUP(K591,'COG CONAC'!$A$2:$B$427,1,FALSE),"DESAGREGADA")</f>
        <v>DESAGREGADA</v>
      </c>
      <c r="N591" s="119" t="str">
        <f>IF(MOD(INT(K591),20) = 0, VLOOKUP(K591,'COG CONAC'!$A$2:$B$427,2,FALSE),"DESAGREGADA")</f>
        <v>DESAGREGADA</v>
      </c>
      <c r="O591" s="120" t="str">
        <f t="shared" si="29"/>
        <v>293</v>
      </c>
      <c r="P591" s="119" t="str">
        <f>IF(MOD(O591,10)&gt;0,IF(INT(TEXT(D591,"00"))=0,IF(COUNTIF($O$2:O966,O591)&gt;1,"No Utilizar","Utilizar"),"Utilizar"),"No Utilizar")</f>
        <v>Utilizar</v>
      </c>
      <c r="Q591" s="119">
        <f>COUNTIF('Presupuesto 2015'!$AF$10:AF1292,K591)</f>
        <v>0</v>
      </c>
      <c r="R591" s="119" t="s">
        <v>1329</v>
      </c>
    </row>
    <row r="592" spans="1:18" x14ac:dyDescent="0.2">
      <c r="A592" s="120">
        <v>2</v>
      </c>
      <c r="B592" s="120">
        <v>9</v>
      </c>
      <c r="C592" s="120">
        <v>4</v>
      </c>
      <c r="H592" s="121" t="s">
        <v>341</v>
      </c>
      <c r="K592" s="120" t="str">
        <f t="shared" si="28"/>
        <v>29400</v>
      </c>
      <c r="L592" s="119" t="str">
        <f t="shared" si="27"/>
        <v>Refacciones y accesorios menores de equipo de cómputo y tecnologías de la información</v>
      </c>
      <c r="M592" s="120" t="str">
        <f>IF(MOD(INT(K592),10) = 0, VLOOKUP(K592,'COG CONAC'!$A$2:$B$427,1,FALSE),"DESAGREGADA")</f>
        <v>29400</v>
      </c>
      <c r="N592" s="119" t="str">
        <f>IF(MOD(INT(K592),10) = 0, VLOOKUP(K592,'COG CONAC'!$A$2:$B$427,2,FALSE),"DESAGREGADA")</f>
        <v>Refacciones y accesorios menores de equipo de cómputo y tecnologías de la información</v>
      </c>
      <c r="O592" s="120" t="str">
        <f t="shared" si="29"/>
        <v>294</v>
      </c>
      <c r="P592" s="119" t="str">
        <f>IF(MOD(O592,10)&gt;0,IF(INT(TEXT(D592,"00"))=0,IF(COUNTIF($O$2:O967,O592)&gt;1,"No Utilizar","Utilizar"),"Utilizar"),"No Utilizar")</f>
        <v>No Utilizar</v>
      </c>
      <c r="Q592" s="119">
        <f>COUNTIF('Presupuesto 2015'!$AF$10:AF1293,K592)</f>
        <v>0</v>
      </c>
      <c r="R592" s="119" t="s">
        <v>1329</v>
      </c>
    </row>
    <row r="593" spans="1:18" x14ac:dyDescent="0.2">
      <c r="A593" s="120">
        <v>2</v>
      </c>
      <c r="B593" s="120">
        <v>9</v>
      </c>
      <c r="C593" s="120">
        <v>4</v>
      </c>
      <c r="D593" s="120">
        <v>1</v>
      </c>
      <c r="I593" s="121" t="s">
        <v>1608</v>
      </c>
      <c r="K593" s="120" t="str">
        <f t="shared" si="28"/>
        <v>29401</v>
      </c>
      <c r="L593" s="119" t="str">
        <f t="shared" si="27"/>
        <v>Disco Duro para Microcomputadora</v>
      </c>
      <c r="M593" s="120" t="str">
        <f>IF(MOD(INT(K593),10) = 0, VLOOKUP(K593,'COG CONAC'!$A$2:$B$427,1,FALSE),"DESAGREGADA")</f>
        <v>DESAGREGADA</v>
      </c>
      <c r="N593" s="119" t="str">
        <f>IF(MOD(INT(K593),10) = 0, VLOOKUP(K593,'COG CONAC'!$A$2:$B$427,2,FALSE),"DESAGREGADA")</f>
        <v>DESAGREGADA</v>
      </c>
      <c r="O593" s="120" t="str">
        <f t="shared" si="29"/>
        <v>294</v>
      </c>
      <c r="P593" s="119" t="str">
        <f>IF(MOD(O593,10)&gt;0,IF(INT(TEXT(D593,"00"))=0,IF(COUNTIF($O$2:O968,O593)&gt;1,"No Utilizar","Utilizar"),"Utilizar"),"No Utilizar")</f>
        <v>Utilizar</v>
      </c>
      <c r="Q593" s="119">
        <f>COUNTIF('Presupuesto 2015'!$AF$10:AF1294,K593)</f>
        <v>0</v>
      </c>
      <c r="R593" s="119" t="s">
        <v>1329</v>
      </c>
    </row>
    <row r="594" spans="1:18" x14ac:dyDescent="0.2">
      <c r="A594" s="120">
        <v>2</v>
      </c>
      <c r="B594" s="120">
        <v>9</v>
      </c>
      <c r="C594" s="120">
        <v>4</v>
      </c>
      <c r="D594" s="120">
        <v>2</v>
      </c>
      <c r="I594" s="121" t="s">
        <v>1609</v>
      </c>
      <c r="K594" s="120" t="str">
        <f t="shared" si="28"/>
        <v>29402</v>
      </c>
      <c r="L594" s="119" t="str">
        <f t="shared" si="27"/>
        <v>Monitores</v>
      </c>
      <c r="M594" s="120" t="str">
        <f>IF(MOD(INT(K594),10) = 0, VLOOKUP(K594,'COG CONAC'!$A$2:$B$427,1,FALSE),"DESAGREGADA")</f>
        <v>DESAGREGADA</v>
      </c>
      <c r="N594" s="119" t="str">
        <f>IF(MOD(INT(K594),10) = 0, VLOOKUP(K594,'COG CONAC'!$A$2:$B$427,2,FALSE),"DESAGREGADA")</f>
        <v>DESAGREGADA</v>
      </c>
      <c r="O594" s="120" t="str">
        <f t="shared" si="29"/>
        <v>294</v>
      </c>
      <c r="P594" s="119" t="str">
        <f>IF(MOD(O594,10)&gt;0,IF(INT(TEXT(D594,"00"))=0,IF(COUNTIF($O$2:O969,O594)&gt;1,"No Utilizar","Utilizar"),"Utilizar"),"No Utilizar")</f>
        <v>Utilizar</v>
      </c>
      <c r="Q594" s="119">
        <f>COUNTIF('Presupuesto 2015'!$AF$10:AF1295,K594)</f>
        <v>0</v>
      </c>
      <c r="R594" s="119" t="s">
        <v>1329</v>
      </c>
    </row>
    <row r="595" spans="1:18" x14ac:dyDescent="0.2">
      <c r="A595" s="120">
        <v>2</v>
      </c>
      <c r="B595" s="120">
        <v>9</v>
      </c>
      <c r="C595" s="120">
        <v>4</v>
      </c>
      <c r="D595" s="120">
        <v>3</v>
      </c>
      <c r="E595" s="129"/>
      <c r="I595" s="121" t="s">
        <v>1909</v>
      </c>
      <c r="K595" s="120" t="str">
        <f t="shared" si="28"/>
        <v>29403</v>
      </c>
      <c r="L595" s="119" t="str">
        <f t="shared" si="27"/>
        <v>Mouse</v>
      </c>
      <c r="M595" s="120" t="str">
        <f>IF(MOD(INT(K595),10) = 0, VLOOKUP(K595,'COG CONAC'!$A$2:$B$427,1,FALSE),"DESAGREGADA")</f>
        <v>DESAGREGADA</v>
      </c>
      <c r="N595" s="119" t="str">
        <f>IF(MOD(INT(K595),10) = 0, VLOOKUP(K595,'COG CONAC'!$A$2:$B$427,2,FALSE),"DESAGREGADA")</f>
        <v>DESAGREGADA</v>
      </c>
      <c r="O595" s="120" t="str">
        <f t="shared" si="29"/>
        <v>294</v>
      </c>
      <c r="P595" s="119" t="str">
        <f>IF(MOD(O595,10)&gt;0,IF(INT(TEXT(D595,"00"))=0,IF(COUNTIF($O$2:O970,O595)&gt;1,"No Utilizar","Utilizar"),"Utilizar"),"No Utilizar")</f>
        <v>Utilizar</v>
      </c>
      <c r="Q595" s="119">
        <f>COUNTIF('Presupuesto 2015'!$AF$10:AF1296,K595)</f>
        <v>0</v>
      </c>
      <c r="R595" s="119" t="s">
        <v>1329</v>
      </c>
    </row>
    <row r="596" spans="1:18" x14ac:dyDescent="0.2">
      <c r="A596" s="120">
        <v>2</v>
      </c>
      <c r="B596" s="120">
        <v>9</v>
      </c>
      <c r="C596" s="120">
        <v>4</v>
      </c>
      <c r="D596" s="120">
        <v>4</v>
      </c>
      <c r="E596" s="129"/>
      <c r="I596" s="121" t="s">
        <v>1610</v>
      </c>
      <c r="K596" s="120" t="str">
        <f t="shared" si="28"/>
        <v>29404</v>
      </c>
      <c r="L596" s="119" t="str">
        <f t="shared" si="27"/>
        <v>No-Break</v>
      </c>
      <c r="M596" s="120" t="str">
        <f>IF(MOD(INT(K596),10) = 0, VLOOKUP(K596,'COG CONAC'!$A$2:$B$427,1,FALSE),"DESAGREGADA")</f>
        <v>DESAGREGADA</v>
      </c>
      <c r="N596" s="119" t="str">
        <f>IF(MOD(INT(K596),10) = 0, VLOOKUP(K596,'COG CONAC'!$A$2:$B$427,2,FALSE),"DESAGREGADA")</f>
        <v>DESAGREGADA</v>
      </c>
      <c r="O596" s="120" t="str">
        <f t="shared" si="29"/>
        <v>294</v>
      </c>
      <c r="P596" s="119" t="str">
        <f>IF(MOD(O596,10)&gt;0,IF(INT(TEXT(D596,"00"))=0,IF(COUNTIF($O$2:O971,O596)&gt;1,"No Utilizar","Utilizar"),"Utilizar"),"No Utilizar")</f>
        <v>Utilizar</v>
      </c>
      <c r="Q596" s="119">
        <f>COUNTIF('Presupuesto 2015'!$AF$10:AF1297,K596)</f>
        <v>0</v>
      </c>
      <c r="R596" s="119" t="s">
        <v>1329</v>
      </c>
    </row>
    <row r="597" spans="1:18" x14ac:dyDescent="0.2">
      <c r="A597" s="120">
        <v>2</v>
      </c>
      <c r="B597" s="120">
        <v>9</v>
      </c>
      <c r="C597" s="120">
        <v>4</v>
      </c>
      <c r="D597" s="120">
        <v>5</v>
      </c>
      <c r="I597" s="121" t="s">
        <v>1611</v>
      </c>
      <c r="K597" s="120" t="str">
        <f t="shared" si="28"/>
        <v>29405</v>
      </c>
      <c r="L597" s="119" t="str">
        <f t="shared" si="27"/>
        <v>Teclado para Computadoras</v>
      </c>
      <c r="M597" s="120" t="str">
        <f>IF(MOD(INT(K597),10) = 0, VLOOKUP(K597,'COG CONAC'!$A$2:$B$427,1,FALSE),"DESAGREGADA")</f>
        <v>DESAGREGADA</v>
      </c>
      <c r="N597" s="119" t="str">
        <f>IF(MOD(INT(K597),10) = 0, VLOOKUP(K597,'COG CONAC'!$A$2:$B$427,2,FALSE),"DESAGREGADA")</f>
        <v>DESAGREGADA</v>
      </c>
      <c r="O597" s="120" t="str">
        <f t="shared" si="29"/>
        <v>294</v>
      </c>
      <c r="P597" s="119" t="str">
        <f>IF(MOD(O597,10)&gt;0,IF(INT(TEXT(D597,"00"))=0,IF(COUNTIF($O$2:O972,O597)&gt;1,"No Utilizar","Utilizar"),"Utilizar"),"No Utilizar")</f>
        <v>Utilizar</v>
      </c>
      <c r="Q597" s="119">
        <f>COUNTIF('Presupuesto 2015'!$AF$10:AF1298,K597)</f>
        <v>0</v>
      </c>
      <c r="R597" s="119" t="s">
        <v>1329</v>
      </c>
    </row>
    <row r="598" spans="1:18" x14ac:dyDescent="0.2">
      <c r="A598" s="120">
        <v>2</v>
      </c>
      <c r="B598" s="120">
        <v>9</v>
      </c>
      <c r="C598" s="120">
        <v>4</v>
      </c>
      <c r="D598" s="120">
        <v>6</v>
      </c>
      <c r="I598" s="121" t="s">
        <v>1612</v>
      </c>
      <c r="K598" s="120" t="str">
        <f t="shared" si="28"/>
        <v>29406</v>
      </c>
      <c r="L598" s="119" t="str">
        <f t="shared" si="27"/>
        <v>Unidad Lectora de Discos</v>
      </c>
      <c r="M598" s="120" t="str">
        <f>IF(MOD(INT(K598),10) = 0, VLOOKUP(K598,'COG CONAC'!$A$2:$B$427,1,FALSE),"DESAGREGADA")</f>
        <v>DESAGREGADA</v>
      </c>
      <c r="N598" s="119" t="str">
        <f>IF(MOD(INT(K598),10) = 0, VLOOKUP(K598,'COG CONAC'!$A$2:$B$427,2,FALSE),"DESAGREGADA")</f>
        <v>DESAGREGADA</v>
      </c>
      <c r="O598" s="120" t="str">
        <f t="shared" si="29"/>
        <v>294</v>
      </c>
      <c r="P598" s="119" t="str">
        <f>IF(MOD(O598,10)&gt;0,IF(INT(TEXT(D598,"00"))=0,IF(COUNTIF($O$2:O973,O598)&gt;1,"No Utilizar","Utilizar"),"Utilizar"),"No Utilizar")</f>
        <v>Utilizar</v>
      </c>
      <c r="Q598" s="119">
        <f>COUNTIF('Presupuesto 2015'!$AF$10:AF1299,K598)</f>
        <v>0</v>
      </c>
      <c r="R598" s="119" t="s">
        <v>1329</v>
      </c>
    </row>
    <row r="599" spans="1:18" x14ac:dyDescent="0.2">
      <c r="A599" s="120">
        <v>2</v>
      </c>
      <c r="B599" s="120">
        <v>9</v>
      </c>
      <c r="C599" s="120">
        <v>4</v>
      </c>
      <c r="D599" s="120">
        <v>7</v>
      </c>
      <c r="I599" s="121" t="s">
        <v>1613</v>
      </c>
      <c r="K599" s="120" t="str">
        <f t="shared" si="28"/>
        <v>29407</v>
      </c>
      <c r="L599" s="119" t="str">
        <f t="shared" si="27"/>
        <v>Dispositivo de Almacenamiento (USB)</v>
      </c>
      <c r="M599" s="120" t="str">
        <f>IF(MOD(INT(K599),10) = 0, VLOOKUP(K599,'COG CONAC'!$A$2:$B$427,1,FALSE),"DESAGREGADA")</f>
        <v>DESAGREGADA</v>
      </c>
      <c r="N599" s="119" t="str">
        <f>IF(MOD(INT(K599),10) = 0, VLOOKUP(K599,'COG CONAC'!$A$2:$B$427,2,FALSE),"DESAGREGADA")</f>
        <v>DESAGREGADA</v>
      </c>
      <c r="O599" s="120" t="str">
        <f t="shared" si="29"/>
        <v>294</v>
      </c>
      <c r="P599" s="119" t="str">
        <f>IF(MOD(O599,10)&gt;0,IF(INT(TEXT(D599,"00"))=0,IF(COUNTIF($O$2:O974,O599)&gt;1,"No Utilizar","Utilizar"),"Utilizar"),"No Utilizar")</f>
        <v>Utilizar</v>
      </c>
      <c r="Q599" s="119">
        <f>COUNTIF('Presupuesto 2015'!$AF$10:AF1300,K599)</f>
        <v>0</v>
      </c>
      <c r="R599" s="119" t="s">
        <v>1329</v>
      </c>
    </row>
    <row r="600" spans="1:18" x14ac:dyDescent="0.2">
      <c r="A600" s="120">
        <v>2</v>
      </c>
      <c r="B600" s="120">
        <v>9</v>
      </c>
      <c r="C600" s="120">
        <v>4</v>
      </c>
      <c r="D600" s="120">
        <v>8</v>
      </c>
      <c r="I600" s="121" t="s">
        <v>1614</v>
      </c>
      <c r="K600" s="120" t="str">
        <f t="shared" si="28"/>
        <v>29408</v>
      </c>
      <c r="L600" s="119" t="str">
        <f t="shared" si="27"/>
        <v>Ventilador para Computadora</v>
      </c>
      <c r="M600" s="120" t="str">
        <f>IF(MOD(INT(K600),10) = 0, VLOOKUP(K600,'COG CONAC'!$A$2:$B$427,1,FALSE),"DESAGREGADA")</f>
        <v>DESAGREGADA</v>
      </c>
      <c r="N600" s="119" t="str">
        <f>IF(MOD(INT(K600),10) = 0, VLOOKUP(K600,'COG CONAC'!$A$2:$B$427,2,FALSE),"DESAGREGADA")</f>
        <v>DESAGREGADA</v>
      </c>
      <c r="O600" s="120" t="str">
        <f t="shared" si="29"/>
        <v>294</v>
      </c>
      <c r="P600" s="119" t="str">
        <f>IF(MOD(O600,10)&gt;0,IF(INT(TEXT(D600,"00"))=0,IF(COUNTIF($O$2:O975,O600)&gt;1,"No Utilizar","Utilizar"),"Utilizar"),"No Utilizar")</f>
        <v>Utilizar</v>
      </c>
      <c r="Q600" s="119">
        <f>COUNTIF('Presupuesto 2015'!$AF$10:AF1301,K600)</f>
        <v>0</v>
      </c>
      <c r="R600" s="119" t="s">
        <v>1329</v>
      </c>
    </row>
    <row r="601" spans="1:18" x14ac:dyDescent="0.2">
      <c r="A601" s="120">
        <v>2</v>
      </c>
      <c r="B601" s="120">
        <v>9</v>
      </c>
      <c r="C601" s="120">
        <v>4</v>
      </c>
      <c r="D601" s="120">
        <v>9</v>
      </c>
      <c r="I601" s="121" t="s">
        <v>1615</v>
      </c>
      <c r="K601" s="120" t="str">
        <f t="shared" si="28"/>
        <v>29409</v>
      </c>
      <c r="L601" s="119" t="str">
        <f t="shared" si="27"/>
        <v>Fuente de Poder</v>
      </c>
      <c r="M601" s="120" t="str">
        <f>IF(MOD(INT(K601),10) = 0, VLOOKUP(K601,'COG CONAC'!$A$2:$B$427,1,FALSE),"DESAGREGADA")</f>
        <v>DESAGREGADA</v>
      </c>
      <c r="N601" s="119" t="str">
        <f>IF(MOD(INT(K601),10) = 0, VLOOKUP(K601,'COG CONAC'!$A$2:$B$427,2,FALSE),"DESAGREGADA")</f>
        <v>DESAGREGADA</v>
      </c>
      <c r="O601" s="120" t="str">
        <f t="shared" si="29"/>
        <v>294</v>
      </c>
      <c r="P601" s="119" t="str">
        <f>IF(MOD(O601,10)&gt;0,IF(INT(TEXT(D601,"00"))=0,IF(COUNTIF($O$2:O976,O601)&gt;1,"No Utilizar","Utilizar"),"Utilizar"),"No Utilizar")</f>
        <v>Utilizar</v>
      </c>
      <c r="Q601" s="119">
        <f>COUNTIF('Presupuesto 2015'!$AF$10:AF1302,K601)</f>
        <v>0</v>
      </c>
      <c r="R601" s="119" t="s">
        <v>1329</v>
      </c>
    </row>
    <row r="602" spans="1:18" x14ac:dyDescent="0.2">
      <c r="A602" s="120">
        <v>2</v>
      </c>
      <c r="B602" s="120">
        <v>9</v>
      </c>
      <c r="C602" s="120">
        <v>4</v>
      </c>
      <c r="D602" s="120">
        <v>10</v>
      </c>
      <c r="I602" s="121" t="s">
        <v>1958</v>
      </c>
      <c r="K602" s="120" t="str">
        <f t="shared" si="28"/>
        <v>29410</v>
      </c>
      <c r="L602" s="121" t="s">
        <v>1958</v>
      </c>
      <c r="M602" s="120" t="s">
        <v>1957</v>
      </c>
      <c r="N602" s="119" t="s">
        <v>1957</v>
      </c>
      <c r="O602" s="120" t="str">
        <f t="shared" si="29"/>
        <v>294</v>
      </c>
      <c r="P602" s="119" t="s">
        <v>1956</v>
      </c>
    </row>
    <row r="603" spans="1:18" x14ac:dyDescent="0.2">
      <c r="A603" s="120">
        <v>2</v>
      </c>
      <c r="B603" s="120">
        <v>9</v>
      </c>
      <c r="C603" s="120">
        <v>5</v>
      </c>
      <c r="H603" s="121" t="s">
        <v>340</v>
      </c>
      <c r="K603" s="120" t="str">
        <f t="shared" si="28"/>
        <v>29500</v>
      </c>
      <c r="L603" s="119" t="str">
        <f t="shared" si="27"/>
        <v>Refacciones y accesorios menores de equipo e instrumental médico y de laboratorio</v>
      </c>
      <c r="M603" s="120" t="str">
        <f>IF(MOD(INT(K603),10) = 0, VLOOKUP(K603,'COG CONAC'!$A$2:$B$427,1,FALSE),"DESAGREGADA")</f>
        <v>29500</v>
      </c>
      <c r="N603" s="119" t="str">
        <f>IF(MOD(INT(K603),10) = 0, VLOOKUP(K603,'COG CONAC'!$A$2:$B$427,2,FALSE),"DESAGREGADA")</f>
        <v>Refacciones y accesorios menores de equipo e instrumental médico y de laboratorio</v>
      </c>
      <c r="O603" s="120" t="str">
        <f t="shared" si="29"/>
        <v>295</v>
      </c>
      <c r="P603" s="119" t="str">
        <f>IF(MOD(O603,10)&gt;0,IF(INT(TEXT(D603,"00"))=0,IF(COUNTIF($O$2:O977,O603)&gt;1,"No Utilizar","Utilizar"),"Utilizar"),"No Utilizar")</f>
        <v>No Utilizar</v>
      </c>
      <c r="Q603" s="119">
        <f>COUNTIF('Presupuesto 2015'!$AF$10:AF1303,K603)</f>
        <v>0</v>
      </c>
      <c r="R603" s="119" t="s">
        <v>1329</v>
      </c>
    </row>
    <row r="604" spans="1:18" x14ac:dyDescent="0.2">
      <c r="A604" s="120">
        <v>2</v>
      </c>
      <c r="B604" s="120">
        <v>9</v>
      </c>
      <c r="C604" s="120">
        <v>5</v>
      </c>
      <c r="D604" s="120">
        <v>1</v>
      </c>
      <c r="E604" s="129"/>
      <c r="I604" s="121" t="s">
        <v>340</v>
      </c>
      <c r="K604" s="120" t="str">
        <f t="shared" si="28"/>
        <v>29501</v>
      </c>
      <c r="L604" s="119" t="str">
        <f t="shared" si="27"/>
        <v>Refacciones y accesorios menores de equipo e instrumental médico y de laboratorio</v>
      </c>
      <c r="M604" s="120" t="str">
        <f>IF(MOD(INT(K604),10) = 0, VLOOKUP(K604,'COG CONAC'!$A$2:$B$427,1,FALSE),"DESAGREGADA")</f>
        <v>DESAGREGADA</v>
      </c>
      <c r="N604" s="119" t="str">
        <f>IF(MOD(INT(K604),10) = 0, VLOOKUP(K604,'COG CONAC'!$A$2:$B$427,2,FALSE),"DESAGREGADA")</f>
        <v>DESAGREGADA</v>
      </c>
      <c r="O604" s="120" t="str">
        <f t="shared" si="29"/>
        <v>295</v>
      </c>
      <c r="P604" s="119" t="str">
        <f>IF(MOD(O604,10)&gt;0,IF(INT(TEXT(D604,"00"))=0,IF(COUNTIF($O$2:O978,O604)&gt;1,"No Utilizar","Utilizar"),"Utilizar"),"No Utilizar")</f>
        <v>Utilizar</v>
      </c>
      <c r="Q604" s="119">
        <f>COUNTIF('Presupuesto 2015'!$AF$10:AF1304,K604)</f>
        <v>0</v>
      </c>
      <c r="R604" s="119" t="s">
        <v>1329</v>
      </c>
    </row>
    <row r="605" spans="1:18" x14ac:dyDescent="0.2">
      <c r="A605" s="120">
        <v>2</v>
      </c>
      <c r="B605" s="120">
        <v>9</v>
      </c>
      <c r="C605" s="120">
        <v>6</v>
      </c>
      <c r="H605" s="121" t="s">
        <v>339</v>
      </c>
      <c r="K605" s="120" t="str">
        <f t="shared" si="28"/>
        <v>29600</v>
      </c>
      <c r="L605" s="119" t="str">
        <f t="shared" si="27"/>
        <v>Refacciones y accesorios menores de equipo de transporte</v>
      </c>
      <c r="M605" s="120" t="str">
        <f>IF(MOD(INT(K605),10) = 0, VLOOKUP(K605,'COG CONAC'!$A$2:$B$427,1,FALSE),"DESAGREGADA")</f>
        <v>29600</v>
      </c>
      <c r="N605" s="119" t="str">
        <f>IF(MOD(INT(K605),10) = 0, VLOOKUP(K605,'COG CONAC'!$A$2:$B$427,2,FALSE),"DESAGREGADA")</f>
        <v>Refacciones y accesorios menores de equipo de transporte</v>
      </c>
      <c r="O605" s="120" t="str">
        <f t="shared" si="29"/>
        <v>296</v>
      </c>
      <c r="P605" s="119" t="str">
        <f>IF(MOD(O605,10)&gt;0,IF(INT(TEXT(D605,"00"))=0,IF(COUNTIF($O$2:O980,O605)&gt;1,"No Utilizar","Utilizar"),"Utilizar"),"No Utilizar")</f>
        <v>No Utilizar</v>
      </c>
      <c r="Q605" s="119">
        <f>COUNTIF('Presupuesto 2015'!$AF$10:AF1305,K605)</f>
        <v>0</v>
      </c>
      <c r="R605" s="119" t="s">
        <v>1329</v>
      </c>
    </row>
    <row r="606" spans="1:18" x14ac:dyDescent="0.2">
      <c r="A606" s="120">
        <v>2</v>
      </c>
      <c r="B606" s="120">
        <v>9</v>
      </c>
      <c r="C606" s="120">
        <v>6</v>
      </c>
      <c r="D606" s="120">
        <v>1</v>
      </c>
      <c r="I606" s="121" t="s">
        <v>2023</v>
      </c>
      <c r="K606" s="120" t="str">
        <f t="shared" si="28"/>
        <v>29601</v>
      </c>
      <c r="L606" s="119" t="str">
        <f t="shared" si="27"/>
        <v>refacciones y accesorios menores de equipo de transporte</v>
      </c>
      <c r="M606" s="120" t="str">
        <f>IF(MOD(INT(K606),10) = 0, VLOOKUP(K606,'COG CONAC'!$A$2:$B$427,1,FALSE),"DESAGREGADA")</f>
        <v>DESAGREGADA</v>
      </c>
      <c r="N606" s="119" t="str">
        <f>IF(MOD(INT(K606),10) = 0, VLOOKUP(K606,'COG CONAC'!$A$2:$B$427,2,FALSE),"DESAGREGADA")</f>
        <v>DESAGREGADA</v>
      </c>
      <c r="O606" s="120" t="str">
        <f t="shared" si="29"/>
        <v>296</v>
      </c>
      <c r="P606" s="119" t="str">
        <f>IF(MOD(O606,10)&gt;0,IF(INT(TEXT(D606,"00"))=0,IF(COUNTIF($O$2:O981,O606)&gt;1,"No Utilizar","Utilizar"),"Utilizar"),"No Utilizar")</f>
        <v>Utilizar</v>
      </c>
      <c r="Q606" s="119">
        <f>COUNTIF('Presupuesto 2015'!$AF$10:AF1306,K606)</f>
        <v>1</v>
      </c>
      <c r="R606" s="119" t="s">
        <v>1329</v>
      </c>
    </row>
    <row r="607" spans="1:18" x14ac:dyDescent="0.2">
      <c r="A607" s="120">
        <v>2</v>
      </c>
      <c r="B607" s="120">
        <v>9</v>
      </c>
      <c r="C607" s="120">
        <v>6</v>
      </c>
      <c r="D607" s="120">
        <v>2</v>
      </c>
      <c r="E607" s="129"/>
      <c r="I607" s="121" t="s">
        <v>2022</v>
      </c>
      <c r="K607" s="120" t="str">
        <f t="shared" si="28"/>
        <v>29602</v>
      </c>
      <c r="L607" s="119" t="str">
        <f t="shared" si="27"/>
        <v>Neumaticos y camaras</v>
      </c>
      <c r="M607" s="120" t="str">
        <f>IF(MOD(INT(K607),10) = 0, VLOOKUP(K607,'COG CONAC'!$A$2:$B$427,1,FALSE),"DESAGREGADA")</f>
        <v>DESAGREGADA</v>
      </c>
      <c r="N607" s="119" t="str">
        <f>IF(MOD(INT(K607),10) = 0, VLOOKUP(K607,'COG CONAC'!$A$2:$B$427,2,FALSE),"DESAGREGADA")</f>
        <v>DESAGREGADA</v>
      </c>
      <c r="O607" s="120" t="str">
        <f t="shared" si="29"/>
        <v>296</v>
      </c>
      <c r="P607" s="119" t="str">
        <f>IF(MOD(O608,10)&gt;0,IF(INT(TEXT(D608,"00"))=0,IF(COUNTIF($O$3:O955,O608)&gt;1,"No Utilizar","Utilizar"),"Utilizar"),"No Utilizar")</f>
        <v>Utilizar</v>
      </c>
      <c r="Q607" s="119">
        <f>COUNTIF('Presupuesto 2015'!$AF$10:AF1307,K607)</f>
        <v>1</v>
      </c>
      <c r="R607" s="119" t="s">
        <v>1329</v>
      </c>
    </row>
    <row r="608" spans="1:18" x14ac:dyDescent="0.2">
      <c r="A608" s="120">
        <v>2</v>
      </c>
      <c r="B608" s="120">
        <v>9</v>
      </c>
      <c r="C608" s="120">
        <v>6</v>
      </c>
      <c r="D608" s="120">
        <v>3</v>
      </c>
      <c r="I608" s="121" t="s">
        <v>1616</v>
      </c>
      <c r="K608" s="120" t="str">
        <f t="shared" si="28"/>
        <v>29603</v>
      </c>
      <c r="L608" s="119" t="str">
        <f t="shared" si="27"/>
        <v>Amortiguadores</v>
      </c>
      <c r="M608" s="120" t="str">
        <f>IF(MOD(INT(K608),10) = 0, VLOOKUP(K608,'COG CONAC'!$A$2:$B$427,1,FALSE),"DESAGREGADA")</f>
        <v>DESAGREGADA</v>
      </c>
      <c r="N608" s="119" t="str">
        <f>IF(MOD(INT(K608),10) = 0, VLOOKUP(K608,'COG CONAC'!$A$2:$B$427,2,FALSE),"DESAGREGADA")</f>
        <v>DESAGREGADA</v>
      </c>
      <c r="O608" s="120" t="str">
        <f t="shared" si="29"/>
        <v>296</v>
      </c>
      <c r="P608" s="119" t="str">
        <f>IF(MOD(O609,10)&gt;0,IF(INT(TEXT(D609,"00"))=0,IF(COUNTIF($O$3:O956,O609)&gt;1,"No Utilizar","Utilizar"),"Utilizar"),"No Utilizar")</f>
        <v>Utilizar</v>
      </c>
      <c r="Q608" s="119">
        <f>COUNTIF('Presupuesto 2015'!$AF$10:AF1308,K608)</f>
        <v>0</v>
      </c>
      <c r="R608" s="119" t="s">
        <v>1329</v>
      </c>
    </row>
    <row r="609" spans="1:18" x14ac:dyDescent="0.2">
      <c r="A609" s="120">
        <v>2</v>
      </c>
      <c r="B609" s="120">
        <v>9</v>
      </c>
      <c r="C609" s="120">
        <v>6</v>
      </c>
      <c r="D609" s="120">
        <v>4</v>
      </c>
      <c r="I609" s="121" t="s">
        <v>1617</v>
      </c>
      <c r="K609" s="120" t="str">
        <f t="shared" si="28"/>
        <v>29604</v>
      </c>
      <c r="L609" s="119" t="str">
        <f t="shared" si="27"/>
        <v>Balatas</v>
      </c>
      <c r="M609" s="120" t="str">
        <f>IF(MOD(INT(K609),10) = 0, VLOOKUP(K609,'COG CONAC'!$A$2:$B$427,1,FALSE),"DESAGREGADA")</f>
        <v>DESAGREGADA</v>
      </c>
      <c r="N609" s="119" t="str">
        <f>IF(MOD(INT(K609),10) = 0, VLOOKUP(K609,'COG CONAC'!$A$2:$B$427,2,FALSE),"DESAGREGADA")</f>
        <v>DESAGREGADA</v>
      </c>
      <c r="O609" s="120" t="str">
        <f t="shared" si="29"/>
        <v>296</v>
      </c>
      <c r="P609" s="119" t="str">
        <f>IF(MOD(O610,10)&gt;0,IF(INT(TEXT(D610,"00"))=0,IF(COUNTIF($O$3:O957,O610)&gt;1,"No Utilizar","Utilizar"),"Utilizar"),"No Utilizar")</f>
        <v>Utilizar</v>
      </c>
      <c r="Q609" s="119">
        <f>COUNTIF('Presupuesto 2015'!$AF$10:AF1309,K609)</f>
        <v>0</v>
      </c>
      <c r="R609" s="119" t="s">
        <v>1329</v>
      </c>
    </row>
    <row r="610" spans="1:18" x14ac:dyDescent="0.2">
      <c r="A610" s="120">
        <v>2</v>
      </c>
      <c r="B610" s="120">
        <v>9</v>
      </c>
      <c r="C610" s="120">
        <v>6</v>
      </c>
      <c r="D610" s="120">
        <v>5</v>
      </c>
      <c r="I610" s="121" t="s">
        <v>1910</v>
      </c>
      <c r="K610" s="120" t="str">
        <f t="shared" si="28"/>
        <v>29605</v>
      </c>
      <c r="L610" s="119" t="str">
        <f t="shared" si="27"/>
        <v>Bandas de Trasmisión</v>
      </c>
      <c r="M610" s="120" t="str">
        <f>IF(MOD(INT(K610),10) = 0, VLOOKUP(K610,'COG CONAC'!$A$2:$B$427,1,FALSE),"DESAGREGADA")</f>
        <v>DESAGREGADA</v>
      </c>
      <c r="N610" s="119" t="str">
        <f>IF(MOD(INT(K610),10) = 0, VLOOKUP(K610,'COG CONAC'!$A$2:$B$427,2,FALSE),"DESAGREGADA")</f>
        <v>DESAGREGADA</v>
      </c>
      <c r="O610" s="120" t="str">
        <f t="shared" si="29"/>
        <v>296</v>
      </c>
      <c r="P610" s="119" t="str">
        <f>IF(MOD(O611,10)&gt;0,IF(INT(TEXT(D611,"00"))=0,IF(COUNTIF($O$3:O958,O611)&gt;1,"No Utilizar","Utilizar"),"Utilizar"),"No Utilizar")</f>
        <v>Utilizar</v>
      </c>
      <c r="Q610" s="119">
        <f>COUNTIF('Presupuesto 2015'!$AF$10:AF1310,K610)</f>
        <v>0</v>
      </c>
      <c r="R610" s="119" t="s">
        <v>1329</v>
      </c>
    </row>
    <row r="611" spans="1:18" x14ac:dyDescent="0.2">
      <c r="A611" s="120">
        <v>2</v>
      </c>
      <c r="B611" s="120">
        <v>9</v>
      </c>
      <c r="C611" s="120">
        <v>6</v>
      </c>
      <c r="D611" s="120">
        <v>6</v>
      </c>
      <c r="E611" s="129"/>
      <c r="I611" s="121" t="s">
        <v>1911</v>
      </c>
      <c r="K611" s="120" t="str">
        <f t="shared" si="28"/>
        <v>29606</v>
      </c>
      <c r="L611" s="119" t="str">
        <f t="shared" si="27"/>
        <v>Barras de Dirección</v>
      </c>
      <c r="M611" s="120" t="str">
        <f>IF(MOD(INT(K611),10) = 0, VLOOKUP(K611,'COG CONAC'!$A$2:$B$427,1,FALSE),"DESAGREGADA")</f>
        <v>DESAGREGADA</v>
      </c>
      <c r="N611" s="119" t="str">
        <f>IF(MOD(INT(K611),10) = 0, VLOOKUP(K611,'COG CONAC'!$A$2:$B$427,2,FALSE),"DESAGREGADA")</f>
        <v>DESAGREGADA</v>
      </c>
      <c r="O611" s="120" t="str">
        <f t="shared" si="29"/>
        <v>296</v>
      </c>
      <c r="P611" s="119" t="str">
        <f>IF(MOD(O612,10)&gt;0,IF(INT(TEXT(D612,"00"))=0,IF(COUNTIF($O$3:O959,O612)&gt;1,"No Utilizar","Utilizar"),"Utilizar"),"No Utilizar")</f>
        <v>Utilizar</v>
      </c>
      <c r="Q611" s="119">
        <f>COUNTIF('Presupuesto 2015'!$AF$10:AF1311,K611)</f>
        <v>0</v>
      </c>
      <c r="R611" s="119" t="s">
        <v>1329</v>
      </c>
    </row>
    <row r="612" spans="1:18" x14ac:dyDescent="0.2">
      <c r="A612" s="120">
        <v>2</v>
      </c>
      <c r="B612" s="120">
        <v>9</v>
      </c>
      <c r="C612" s="120">
        <v>6</v>
      </c>
      <c r="D612" s="120">
        <v>7</v>
      </c>
      <c r="E612" s="129"/>
      <c r="I612" s="121" t="s">
        <v>1618</v>
      </c>
      <c r="K612" s="120" t="str">
        <f t="shared" si="28"/>
        <v>29607</v>
      </c>
      <c r="L612" s="119" t="str">
        <f t="shared" si="27"/>
        <v>Bendix Marchas</v>
      </c>
      <c r="M612" s="120" t="str">
        <f>IF(MOD(INT(K612),10) = 0, VLOOKUP(K612,'COG CONAC'!$A$2:$B$427,1,FALSE),"DESAGREGADA")</f>
        <v>DESAGREGADA</v>
      </c>
      <c r="N612" s="119" t="str">
        <f>IF(MOD(INT(K612),10) = 0, VLOOKUP(K612,'COG CONAC'!$A$2:$B$427,2,FALSE),"DESAGREGADA")</f>
        <v>DESAGREGADA</v>
      </c>
      <c r="O612" s="120" t="str">
        <f t="shared" si="29"/>
        <v>296</v>
      </c>
      <c r="P612" s="119" t="str">
        <f>IF(MOD(O613,10)&gt;0,IF(INT(TEXT(D613,"00"))=0,IF(COUNTIF($O$3:O960,O613)&gt;1,"No Utilizar","Utilizar"),"Utilizar"),"No Utilizar")</f>
        <v>Utilizar</v>
      </c>
      <c r="Q612" s="119">
        <f>COUNTIF('Presupuesto 2015'!$AF$10:AF1312,K612)</f>
        <v>0</v>
      </c>
      <c r="R612" s="119" t="s">
        <v>1329</v>
      </c>
    </row>
    <row r="613" spans="1:18" x14ac:dyDescent="0.2">
      <c r="A613" s="120">
        <v>2</v>
      </c>
      <c r="B613" s="120">
        <v>9</v>
      </c>
      <c r="C613" s="120">
        <v>6</v>
      </c>
      <c r="D613" s="120">
        <v>8</v>
      </c>
      <c r="I613" s="121" t="s">
        <v>1619</v>
      </c>
      <c r="K613" s="120" t="str">
        <f t="shared" si="28"/>
        <v>29608</v>
      </c>
      <c r="L613" s="119" t="str">
        <f t="shared" si="27"/>
        <v>Birlos</v>
      </c>
      <c r="M613" s="120" t="str">
        <f>IF(MOD(INT(K613),10) = 0, VLOOKUP(K613,'COG CONAC'!$A$2:$B$427,1,FALSE),"DESAGREGADA")</f>
        <v>DESAGREGADA</v>
      </c>
      <c r="N613" s="119" t="str">
        <f>IF(MOD(INT(K613),10) = 0, VLOOKUP(K613,'COG CONAC'!$A$2:$B$427,2,FALSE),"DESAGREGADA")</f>
        <v>DESAGREGADA</v>
      </c>
      <c r="O613" s="120" t="str">
        <f t="shared" si="29"/>
        <v>296</v>
      </c>
      <c r="P613" s="119" t="str">
        <f>IF(MOD(O614,10)&gt;0,IF(INT(TEXT(D614,"00"))=0,IF(COUNTIF($O$3:O961,O614)&gt;1,"No Utilizar","Utilizar"),"Utilizar"),"No Utilizar")</f>
        <v>Utilizar</v>
      </c>
      <c r="Q613" s="119">
        <f>COUNTIF('Presupuesto 2015'!$AF$10:AF1313,K613)</f>
        <v>0</v>
      </c>
      <c r="R613" s="119" t="s">
        <v>1329</v>
      </c>
    </row>
    <row r="614" spans="1:18" x14ac:dyDescent="0.2">
      <c r="A614" s="120">
        <v>2</v>
      </c>
      <c r="B614" s="120">
        <v>9</v>
      </c>
      <c r="C614" s="120">
        <v>6</v>
      </c>
      <c r="D614" s="120">
        <v>9</v>
      </c>
      <c r="I614" s="121" t="s">
        <v>1620</v>
      </c>
      <c r="K614" s="120" t="str">
        <f t="shared" si="28"/>
        <v>29609</v>
      </c>
      <c r="L614" s="119" t="str">
        <f t="shared" si="27"/>
        <v>Bobinas Automotriz</v>
      </c>
      <c r="M614" s="120" t="str">
        <f>IF(MOD(INT(K614),10) = 0, VLOOKUP(K614,'COG CONAC'!$A$2:$B$427,1,FALSE),"DESAGREGADA")</f>
        <v>DESAGREGADA</v>
      </c>
      <c r="N614" s="119" t="str">
        <f>IF(MOD(INT(K614),10) = 0, VLOOKUP(K614,'COG CONAC'!$A$2:$B$427,2,FALSE),"DESAGREGADA")</f>
        <v>DESAGREGADA</v>
      </c>
      <c r="O614" s="120" t="str">
        <f t="shared" si="29"/>
        <v>296</v>
      </c>
      <c r="P614" s="119" t="str">
        <f>IF(MOD(O615,10)&gt;0,IF(INT(TEXT(D615,"00"))=0,IF(COUNTIF($O$3:O962,O615)&gt;1,"No Utilizar","Utilizar"),"Utilizar"),"No Utilizar")</f>
        <v>Utilizar</v>
      </c>
      <c r="Q614" s="119">
        <f>COUNTIF('Presupuesto 2015'!$AF$10:AF1314,K614)</f>
        <v>0</v>
      </c>
      <c r="R614" s="119" t="s">
        <v>1329</v>
      </c>
    </row>
    <row r="615" spans="1:18" x14ac:dyDescent="0.2">
      <c r="A615" s="120">
        <v>2</v>
      </c>
      <c r="B615" s="120">
        <v>9</v>
      </c>
      <c r="C615" s="120">
        <v>6</v>
      </c>
      <c r="D615" s="120">
        <v>10</v>
      </c>
      <c r="I615" s="121" t="s">
        <v>1912</v>
      </c>
      <c r="K615" s="120" t="str">
        <f t="shared" si="28"/>
        <v>29610</v>
      </c>
      <c r="L615" s="119" t="str">
        <f t="shared" si="27"/>
        <v>Bujías para Motor</v>
      </c>
      <c r="M615" s="120" t="str">
        <f>IF(MOD(INT(K615),20) = 0, VLOOKUP(K615,'COG CONAC'!$A$2:$B$427,1,FALSE),"DESAGREGADA")</f>
        <v>DESAGREGADA</v>
      </c>
      <c r="N615" s="119" t="str">
        <f>IF(MOD(INT(K615),20) = 0, VLOOKUP(K615,'COG CONAC'!$A$2:$B$427,2,FALSE),"DESAGREGADA")</f>
        <v>DESAGREGADA</v>
      </c>
      <c r="O615" s="120" t="str">
        <f t="shared" si="29"/>
        <v>296</v>
      </c>
      <c r="P615" s="119" t="str">
        <f>IF(MOD(O616,10)&gt;0,IF(INT(TEXT(D616,"00"))=0,IF(COUNTIF($O$3:O963,O616)&gt;1,"No Utilizar","Utilizar"),"Utilizar"),"No Utilizar")</f>
        <v>Utilizar</v>
      </c>
      <c r="Q615" s="119">
        <f>COUNTIF('Presupuesto 2015'!$AF$10:AF1315,K615)</f>
        <v>0</v>
      </c>
      <c r="R615" s="119" t="s">
        <v>1329</v>
      </c>
    </row>
    <row r="616" spans="1:18" x14ac:dyDescent="0.2">
      <c r="A616" s="120">
        <v>2</v>
      </c>
      <c r="B616" s="120">
        <v>9</v>
      </c>
      <c r="C616" s="120">
        <v>6</v>
      </c>
      <c r="D616" s="120">
        <v>11</v>
      </c>
      <c r="I616" s="121" t="s">
        <v>1621</v>
      </c>
      <c r="K616" s="120" t="str">
        <f t="shared" si="28"/>
        <v>29611</v>
      </c>
      <c r="L616" s="119" t="str">
        <f t="shared" si="27"/>
        <v>Bulbo para Aceite</v>
      </c>
      <c r="M616" s="120" t="str">
        <f>IF(MOD(INT(K616),10) = 0, VLOOKUP(K616,'COG CONAC'!$A$2:$B$427,1,FALSE),"DESAGREGADA")</f>
        <v>DESAGREGADA</v>
      </c>
      <c r="N616" s="119" t="str">
        <f>IF(MOD(INT(K616),10) = 0, VLOOKUP(K616,'COG CONAC'!$A$2:$B$427,2,FALSE),"DESAGREGADA")</f>
        <v>DESAGREGADA</v>
      </c>
      <c r="O616" s="120" t="str">
        <f t="shared" si="29"/>
        <v>296</v>
      </c>
      <c r="P616" s="119" t="str">
        <f>IF(MOD(O617,10)&gt;0,IF(INT(TEXT(D617,"00"))=0,IF(COUNTIF($O$3:O964,O617)&gt;1,"No Utilizar","Utilizar"),"Utilizar"),"No Utilizar")</f>
        <v>Utilizar</v>
      </c>
      <c r="Q616" s="119">
        <f>COUNTIF('Presupuesto 2015'!$AF$10:AF1316,K616)</f>
        <v>0</v>
      </c>
      <c r="R616" s="119" t="s">
        <v>1329</v>
      </c>
    </row>
    <row r="617" spans="1:18" x14ac:dyDescent="0.2">
      <c r="A617" s="120">
        <v>2</v>
      </c>
      <c r="B617" s="120">
        <v>9</v>
      </c>
      <c r="C617" s="120">
        <v>6</v>
      </c>
      <c r="D617" s="120">
        <v>12</v>
      </c>
      <c r="I617" s="121" t="s">
        <v>1622</v>
      </c>
      <c r="K617" s="120" t="str">
        <f t="shared" si="28"/>
        <v>29612</v>
      </c>
      <c r="L617" s="119" t="str">
        <f t="shared" si="27"/>
        <v>Bulbo de Temperatura</v>
      </c>
      <c r="M617" s="120" t="str">
        <f>IF(MOD(INT(K617),10) = 0, VLOOKUP(K617,'COG CONAC'!$A$2:$B$427,1,FALSE),"DESAGREGADA")</f>
        <v>DESAGREGADA</v>
      </c>
      <c r="N617" s="119" t="str">
        <f>IF(MOD(INT(K617),10) = 0, VLOOKUP(K617,'COG CONAC'!$A$2:$B$427,2,FALSE),"DESAGREGADA")</f>
        <v>DESAGREGADA</v>
      </c>
      <c r="O617" s="120" t="str">
        <f t="shared" si="29"/>
        <v>296</v>
      </c>
      <c r="P617" s="119" t="str">
        <f>IF(MOD(O618,10)&gt;0,IF(INT(TEXT(D618,"00"))=0,IF(COUNTIF($O$3:O965,O618)&gt;1,"No Utilizar","Utilizar"),"Utilizar"),"No Utilizar")</f>
        <v>Utilizar</v>
      </c>
      <c r="Q617" s="119">
        <f>COUNTIF('Presupuesto 2015'!$AF$10:AF1317,K617)</f>
        <v>0</v>
      </c>
      <c r="R617" s="119" t="s">
        <v>1329</v>
      </c>
    </row>
    <row r="618" spans="1:18" x14ac:dyDescent="0.2">
      <c r="A618" s="120">
        <v>2</v>
      </c>
      <c r="B618" s="120">
        <v>9</v>
      </c>
      <c r="C618" s="120">
        <v>6</v>
      </c>
      <c r="D618" s="120">
        <v>13</v>
      </c>
      <c r="I618" s="121" t="s">
        <v>1623</v>
      </c>
      <c r="K618" s="120" t="str">
        <f t="shared" si="28"/>
        <v>29613</v>
      </c>
      <c r="L618" s="119" t="str">
        <f t="shared" si="27"/>
        <v>Cables para Corriente</v>
      </c>
      <c r="M618" s="120" t="str">
        <f>IF(MOD(INT(K618),10) = 0, VLOOKUP(K618,'COG CONAC'!$A$2:$B$427,1,FALSE),"DESAGREGADA")</f>
        <v>DESAGREGADA</v>
      </c>
      <c r="N618" s="119" t="str">
        <f>IF(MOD(INT(K618),10) = 0, VLOOKUP(K618,'COG CONAC'!$A$2:$B$427,2,FALSE),"DESAGREGADA")</f>
        <v>DESAGREGADA</v>
      </c>
      <c r="O618" s="120" t="str">
        <f t="shared" si="29"/>
        <v>296</v>
      </c>
      <c r="P618" s="119" t="str">
        <f>IF(MOD(O619,10)&gt;0,IF(INT(TEXT(D619,"00"))=0,IF(COUNTIF($O$3:O966,O619)&gt;1,"No Utilizar","Utilizar"),"Utilizar"),"No Utilizar")</f>
        <v>Utilizar</v>
      </c>
      <c r="Q618" s="119">
        <f>COUNTIF('Presupuesto 2015'!$AF$10:AF1318,K618)</f>
        <v>0</v>
      </c>
      <c r="R618" s="119" t="s">
        <v>1329</v>
      </c>
    </row>
    <row r="619" spans="1:18" x14ac:dyDescent="0.2">
      <c r="A619" s="120">
        <v>2</v>
      </c>
      <c r="B619" s="120">
        <v>9</v>
      </c>
      <c r="C619" s="120">
        <v>6</v>
      </c>
      <c r="D619" s="120">
        <v>14</v>
      </c>
      <c r="I619" s="121" t="s">
        <v>1624</v>
      </c>
      <c r="K619" s="120" t="str">
        <f t="shared" si="28"/>
        <v>29614</v>
      </c>
      <c r="L619" s="119" t="str">
        <f t="shared" si="27"/>
        <v>Chicotes</v>
      </c>
      <c r="M619" s="120" t="str">
        <f>IF(MOD(INT(K619),10) = 0, VLOOKUP(K619,'COG CONAC'!$A$2:$B$427,1,FALSE),"DESAGREGADA")</f>
        <v>DESAGREGADA</v>
      </c>
      <c r="N619" s="119" t="str">
        <f>IF(MOD(INT(K619),10) = 0, VLOOKUP(K619,'COG CONAC'!$A$2:$B$427,2,FALSE),"DESAGREGADA")</f>
        <v>DESAGREGADA</v>
      </c>
      <c r="O619" s="120" t="str">
        <f t="shared" si="29"/>
        <v>296</v>
      </c>
      <c r="P619" s="119" t="str">
        <f>IF(MOD(O620,10)&gt;0,IF(INT(TEXT(D620,"00"))=0,IF(COUNTIF($O$3:O967,O620)&gt;1,"No Utilizar","Utilizar"),"Utilizar"),"No Utilizar")</f>
        <v>Utilizar</v>
      </c>
      <c r="Q619" s="119">
        <f>COUNTIF('Presupuesto 2015'!$AF$10:AF1319,K619)</f>
        <v>0</v>
      </c>
      <c r="R619" s="119" t="s">
        <v>1329</v>
      </c>
    </row>
    <row r="620" spans="1:18" x14ac:dyDescent="0.2">
      <c r="A620" s="120">
        <v>2</v>
      </c>
      <c r="B620" s="120">
        <v>9</v>
      </c>
      <c r="C620" s="120">
        <v>6</v>
      </c>
      <c r="D620" s="120">
        <v>15</v>
      </c>
      <c r="I620" s="121" t="s">
        <v>1625</v>
      </c>
      <c r="K620" s="120" t="str">
        <f t="shared" si="28"/>
        <v>29615</v>
      </c>
      <c r="L620" s="119" t="str">
        <f t="shared" si="27"/>
        <v>Cilindros Esclavo para Frenos</v>
      </c>
      <c r="M620" s="120" t="str">
        <f>IF(MOD(INT(K620),10) = 0, VLOOKUP(K620,'COG CONAC'!$A$2:$B$427,1,FALSE),"DESAGREGADA")</f>
        <v>DESAGREGADA</v>
      </c>
      <c r="N620" s="119" t="str">
        <f>IF(MOD(INT(K620),10) = 0, VLOOKUP(K620,'COG CONAC'!$A$2:$B$427,2,FALSE),"DESAGREGADA")</f>
        <v>DESAGREGADA</v>
      </c>
      <c r="O620" s="120" t="str">
        <f t="shared" si="29"/>
        <v>296</v>
      </c>
      <c r="P620" s="119" t="str">
        <f>IF(MOD(O621,10)&gt;0,IF(INT(TEXT(D621,"00"))=0,IF(COUNTIF($O$3:O968,O621)&gt;1,"No Utilizar","Utilizar"),"Utilizar"),"No Utilizar")</f>
        <v>Utilizar</v>
      </c>
      <c r="Q620" s="119">
        <f>COUNTIF('Presupuesto 2015'!$AF$10:AF1320,K620)</f>
        <v>0</v>
      </c>
      <c r="R620" s="119" t="s">
        <v>1329</v>
      </c>
    </row>
    <row r="621" spans="1:18" x14ac:dyDescent="0.2">
      <c r="A621" s="120">
        <v>2</v>
      </c>
      <c r="B621" s="120">
        <v>9</v>
      </c>
      <c r="C621" s="120">
        <v>6</v>
      </c>
      <c r="D621" s="120">
        <v>16</v>
      </c>
      <c r="E621" s="129"/>
      <c r="I621" s="121" t="s">
        <v>1626</v>
      </c>
      <c r="K621" s="120" t="str">
        <f t="shared" si="28"/>
        <v>29616</v>
      </c>
      <c r="L621" s="119" t="str">
        <f t="shared" si="27"/>
        <v>Discos Clutch</v>
      </c>
      <c r="M621" s="120" t="str">
        <f>IF(MOD(INT(K621),10) = 0, VLOOKUP(K621,'COG CONAC'!$A$2:$B$427,1,FALSE),"DESAGREGADA")</f>
        <v>DESAGREGADA</v>
      </c>
      <c r="N621" s="119" t="str">
        <f>IF(MOD(INT(K621),10) = 0, VLOOKUP(K621,'COG CONAC'!$A$2:$B$427,2,FALSE),"DESAGREGADA")</f>
        <v>DESAGREGADA</v>
      </c>
      <c r="O621" s="120" t="str">
        <f t="shared" si="29"/>
        <v>296</v>
      </c>
      <c r="P621" s="119" t="str">
        <f>IF(MOD(O622,10)&gt;0,IF(INT(TEXT(D622,"00"))=0,IF(COUNTIF($O$3:O969,O622)&gt;1,"No Utilizar","Utilizar"),"Utilizar"),"No Utilizar")</f>
        <v>Utilizar</v>
      </c>
      <c r="Q621" s="119">
        <f>COUNTIF('Presupuesto 2015'!$AF$10:AF1321,K621)</f>
        <v>0</v>
      </c>
      <c r="R621" s="119" t="s">
        <v>1329</v>
      </c>
    </row>
    <row r="622" spans="1:18" x14ac:dyDescent="0.2">
      <c r="A622" s="120">
        <v>2</v>
      </c>
      <c r="B622" s="120">
        <v>9</v>
      </c>
      <c r="C622" s="120">
        <v>6</v>
      </c>
      <c r="D622" s="120">
        <v>17</v>
      </c>
      <c r="I622" s="121" t="s">
        <v>1627</v>
      </c>
      <c r="K622" s="120" t="str">
        <f t="shared" si="28"/>
        <v>29617</v>
      </c>
      <c r="L622" s="119" t="str">
        <f t="shared" si="27"/>
        <v>Distribuidor</v>
      </c>
      <c r="M622" s="120" t="str">
        <f>IF(MOD(INT(K622),10) = 0, VLOOKUP(K622,'COG CONAC'!$A$2:$B$427,1,FALSE),"DESAGREGADA")</f>
        <v>DESAGREGADA</v>
      </c>
      <c r="N622" s="119" t="str">
        <f>IF(MOD(INT(K622),10) = 0, VLOOKUP(K622,'COG CONAC'!$A$2:$B$427,2,FALSE),"DESAGREGADA")</f>
        <v>DESAGREGADA</v>
      </c>
      <c r="O622" s="120" t="str">
        <f t="shared" si="29"/>
        <v>296</v>
      </c>
      <c r="P622" s="119" t="str">
        <f>IF(MOD(O623,10)&gt;0,IF(INT(TEXT(D623,"00"))=0,IF(COUNTIF($O$3:O970,O623)&gt;1,"No Utilizar","Utilizar"),"Utilizar"),"No Utilizar")</f>
        <v>Utilizar</v>
      </c>
      <c r="Q622" s="119">
        <f>COUNTIF('Presupuesto 2015'!$AF$10:AF1322,K622)</f>
        <v>0</v>
      </c>
      <c r="R622" s="119" t="s">
        <v>1329</v>
      </c>
    </row>
    <row r="623" spans="1:18" x14ac:dyDescent="0.2">
      <c r="A623" s="120">
        <v>2</v>
      </c>
      <c r="B623" s="120">
        <v>9</v>
      </c>
      <c r="C623" s="120">
        <v>6</v>
      </c>
      <c r="D623" s="120">
        <v>18</v>
      </c>
      <c r="I623" s="121" t="s">
        <v>1628</v>
      </c>
      <c r="K623" s="120" t="str">
        <f t="shared" si="28"/>
        <v>29618</v>
      </c>
      <c r="L623" s="119" t="str">
        <f t="shared" si="27"/>
        <v>Filtro para Aceite</v>
      </c>
      <c r="M623" s="120" t="str">
        <f>IF(MOD(INT(K623),10) = 0, VLOOKUP(K623,'COG CONAC'!$A$2:$B$427,1,FALSE),"DESAGREGADA")</f>
        <v>DESAGREGADA</v>
      </c>
      <c r="N623" s="119" t="str">
        <f>IF(MOD(INT(K623),10) = 0, VLOOKUP(K623,'COG CONAC'!$A$2:$B$427,2,FALSE),"DESAGREGADA")</f>
        <v>DESAGREGADA</v>
      </c>
      <c r="O623" s="120" t="str">
        <f t="shared" si="29"/>
        <v>296</v>
      </c>
      <c r="P623" s="119" t="str">
        <f>IF(MOD(O624,10)&gt;0,IF(INT(TEXT(D624,"00"))=0,IF(COUNTIF($O$3:O971,O624)&gt;1,"No Utilizar","Utilizar"),"Utilizar"),"No Utilizar")</f>
        <v>Utilizar</v>
      </c>
      <c r="Q623" s="119">
        <f>COUNTIF('Presupuesto 2015'!$AF$10:AF1323,K623)</f>
        <v>0</v>
      </c>
      <c r="R623" s="119" t="s">
        <v>1329</v>
      </c>
    </row>
    <row r="624" spans="1:18" x14ac:dyDescent="0.2">
      <c r="A624" s="120">
        <v>2</v>
      </c>
      <c r="B624" s="120">
        <v>9</v>
      </c>
      <c r="C624" s="120">
        <v>6</v>
      </c>
      <c r="D624" s="120">
        <v>19</v>
      </c>
      <c r="I624" s="121" t="s">
        <v>1629</v>
      </c>
      <c r="K624" s="120" t="str">
        <f t="shared" si="28"/>
        <v>29619</v>
      </c>
      <c r="L624" s="119" t="str">
        <f t="shared" si="27"/>
        <v>Filtro para Aire</v>
      </c>
      <c r="M624" s="120" t="str">
        <f>IF(MOD(INT(K624),10) = 0, VLOOKUP(K624,'COG CONAC'!$A$2:$B$427,1,FALSE),"DESAGREGADA")</f>
        <v>DESAGREGADA</v>
      </c>
      <c r="N624" s="119" t="str">
        <f>IF(MOD(INT(K624),10) = 0, VLOOKUP(K624,'COG CONAC'!$A$2:$B$427,2,FALSE),"DESAGREGADA")</f>
        <v>DESAGREGADA</v>
      </c>
      <c r="O624" s="120" t="str">
        <f t="shared" si="29"/>
        <v>296</v>
      </c>
      <c r="P624" s="119" t="str">
        <f>IF(MOD(O625,10)&gt;0,IF(INT(TEXT(D625,"00"))=0,IF(COUNTIF($O$3:O972,O625)&gt;1,"No Utilizar","Utilizar"),"Utilizar"),"No Utilizar")</f>
        <v>Utilizar</v>
      </c>
      <c r="Q624" s="119">
        <f>COUNTIF('Presupuesto 2015'!$AF$10:AF1324,K624)</f>
        <v>0</v>
      </c>
      <c r="R624" s="119" t="s">
        <v>1329</v>
      </c>
    </row>
    <row r="625" spans="1:18" x14ac:dyDescent="0.2">
      <c r="A625" s="120">
        <v>2</v>
      </c>
      <c r="B625" s="120">
        <v>9</v>
      </c>
      <c r="C625" s="120">
        <v>6</v>
      </c>
      <c r="D625" s="120">
        <v>20</v>
      </c>
      <c r="I625" s="121" t="s">
        <v>1630</v>
      </c>
      <c r="K625" s="120" t="str">
        <f t="shared" si="28"/>
        <v>29620</v>
      </c>
      <c r="L625" s="119" t="str">
        <f t="shared" ref="L625:L642" si="30">CONCATENATE(F625,G625,H625,I625)</f>
        <v>Filtro para Combustible</v>
      </c>
      <c r="M625" s="120" t="str">
        <f>IF(MOD(INT(K625),30) = 0, VLOOKUP(K625,'COG CONAC'!$A$2:$B$427,1,FALSE),"DESAGREGADA")</f>
        <v>DESAGREGADA</v>
      </c>
      <c r="N625" s="119" t="str">
        <f>IF(MOD(INT(K625),30) = 0, VLOOKUP(K625,'COG CONAC'!$A$2:$B$427,2,FALSE),"DESAGREGADA")</f>
        <v>DESAGREGADA</v>
      </c>
      <c r="O625" s="120" t="str">
        <f t="shared" si="29"/>
        <v>296</v>
      </c>
      <c r="P625" s="119" t="str">
        <f>IF(MOD(O626,10)&gt;0,IF(INT(TEXT(D626,"00"))=0,IF(COUNTIF($O$3:O973,O626)&gt;1,"No Utilizar","Utilizar"),"Utilizar"),"No Utilizar")</f>
        <v>Utilizar</v>
      </c>
      <c r="Q625" s="119">
        <f>COUNTIF('Presupuesto 2015'!$AF$10:AF1325,K625)</f>
        <v>0</v>
      </c>
      <c r="R625" s="119" t="s">
        <v>1329</v>
      </c>
    </row>
    <row r="626" spans="1:18" x14ac:dyDescent="0.2">
      <c r="A626" s="120">
        <v>2</v>
      </c>
      <c r="B626" s="120">
        <v>9</v>
      </c>
      <c r="C626" s="120">
        <v>6</v>
      </c>
      <c r="D626" s="120">
        <v>21</v>
      </c>
      <c r="I626" s="121" t="s">
        <v>1913</v>
      </c>
      <c r="K626" s="120" t="str">
        <f t="shared" si="28"/>
        <v>29621</v>
      </c>
      <c r="L626" s="119" t="str">
        <f t="shared" si="30"/>
        <v>Gato Mecánico o Hidráulico</v>
      </c>
      <c r="M626" s="120" t="str">
        <f>IF(MOD(INT(K626),10) = 0, VLOOKUP(K626,'COG CONAC'!$A$2:$B$427,1,FALSE),"DESAGREGADA")</f>
        <v>DESAGREGADA</v>
      </c>
      <c r="N626" s="119" t="str">
        <f>IF(MOD(INT(K626),10) = 0, VLOOKUP(K626,'COG CONAC'!$A$2:$B$427,2,FALSE),"DESAGREGADA")</f>
        <v>DESAGREGADA</v>
      </c>
      <c r="O626" s="120" t="str">
        <f t="shared" si="29"/>
        <v>296</v>
      </c>
      <c r="P626" s="119" t="str">
        <f>IF(MOD(O627,10)&gt;0,IF(INT(TEXT(D627,"00"))=0,IF(COUNTIF($O$3:O974,O627)&gt;1,"No Utilizar","Utilizar"),"Utilizar"),"No Utilizar")</f>
        <v>Utilizar</v>
      </c>
      <c r="Q626" s="119">
        <f>COUNTIF('Presupuesto 2015'!$AF$10:AF1326,K626)</f>
        <v>0</v>
      </c>
      <c r="R626" s="119" t="s">
        <v>1329</v>
      </c>
    </row>
    <row r="627" spans="1:18" x14ac:dyDescent="0.2">
      <c r="A627" s="120">
        <v>2</v>
      </c>
      <c r="B627" s="120">
        <v>9</v>
      </c>
      <c r="C627" s="120">
        <v>6</v>
      </c>
      <c r="D627" s="120">
        <v>22</v>
      </c>
      <c r="I627" s="121" t="s">
        <v>1914</v>
      </c>
      <c r="K627" s="120" t="str">
        <f t="shared" si="28"/>
        <v>29622</v>
      </c>
      <c r="L627" s="119" t="str">
        <f t="shared" si="30"/>
        <v>Llantas Automóvil</v>
      </c>
      <c r="M627" s="120" t="str">
        <f>IF(MOD(INT(K627),10) = 0, VLOOKUP(K627,'COG CONAC'!$A$2:$B$427,1,FALSE),"DESAGREGADA")</f>
        <v>DESAGREGADA</v>
      </c>
      <c r="N627" s="119" t="str">
        <f>IF(MOD(INT(K627),10) = 0, VLOOKUP(K627,'COG CONAC'!$A$2:$B$427,2,FALSE),"DESAGREGADA")</f>
        <v>DESAGREGADA</v>
      </c>
      <c r="O627" s="120" t="str">
        <f t="shared" si="29"/>
        <v>296</v>
      </c>
      <c r="P627" s="119" t="str">
        <f>IF(MOD(O628,10)&gt;0,IF(INT(TEXT(D628,"00"))=0,IF(COUNTIF($O$3:O975,O628)&gt;1,"No Utilizar","Utilizar"),"Utilizar"),"No Utilizar")</f>
        <v>Utilizar</v>
      </c>
      <c r="Q627" s="119">
        <f>COUNTIF('Presupuesto 2015'!$AF$10:AF1327,K627)</f>
        <v>0</v>
      </c>
      <c r="R627" s="119" t="s">
        <v>1329</v>
      </c>
    </row>
    <row r="628" spans="1:18" x14ac:dyDescent="0.2">
      <c r="A628" s="120">
        <v>2</v>
      </c>
      <c r="B628" s="120">
        <v>9</v>
      </c>
      <c r="C628" s="120">
        <v>6</v>
      </c>
      <c r="D628" s="120">
        <v>23</v>
      </c>
      <c r="I628" s="121" t="s">
        <v>1631</v>
      </c>
      <c r="K628" s="120" t="str">
        <f t="shared" si="28"/>
        <v>29623</v>
      </c>
      <c r="L628" s="119" t="str">
        <f t="shared" si="30"/>
        <v>Llantas para Bicicletas</v>
      </c>
      <c r="M628" s="120" t="str">
        <f>IF(MOD(INT(K628),10) = 0, VLOOKUP(K628,'COG CONAC'!$A$2:$B$427,1,FALSE),"DESAGREGADA")</f>
        <v>DESAGREGADA</v>
      </c>
      <c r="N628" s="119" t="str">
        <f>IF(MOD(INT(K628),10) = 0, VLOOKUP(K628,'COG CONAC'!$A$2:$B$427,2,FALSE),"DESAGREGADA")</f>
        <v>DESAGREGADA</v>
      </c>
      <c r="O628" s="120" t="str">
        <f t="shared" si="29"/>
        <v>296</v>
      </c>
      <c r="P628" s="119" t="str">
        <f>IF(MOD(O629,10)&gt;0,IF(INT(TEXT(D629,"00"))=0,IF(COUNTIF($O$3:O976,O629)&gt;1,"No Utilizar","Utilizar"),"Utilizar"),"No Utilizar")</f>
        <v>Utilizar</v>
      </c>
      <c r="Q628" s="119">
        <f>COUNTIF('Presupuesto 2015'!$AF$10:AF1328,K628)</f>
        <v>0</v>
      </c>
      <c r="R628" s="119" t="s">
        <v>1329</v>
      </c>
    </row>
    <row r="629" spans="1:18" x14ac:dyDescent="0.2">
      <c r="A629" s="120">
        <v>2</v>
      </c>
      <c r="B629" s="120">
        <v>9</v>
      </c>
      <c r="C629" s="120">
        <v>6</v>
      </c>
      <c r="D629" s="120">
        <v>24</v>
      </c>
      <c r="I629" s="121" t="s">
        <v>1632</v>
      </c>
      <c r="K629" s="120" t="str">
        <f t="shared" si="28"/>
        <v>29624</v>
      </c>
      <c r="L629" s="119" t="str">
        <f t="shared" si="30"/>
        <v>Llantas para Motocicletas</v>
      </c>
      <c r="M629" s="120" t="str">
        <f>IF(MOD(INT(K629),10) = 0, VLOOKUP(K629,'COG CONAC'!$A$2:$B$427,1,FALSE),"DESAGREGADA")</f>
        <v>DESAGREGADA</v>
      </c>
      <c r="N629" s="119" t="str">
        <f>IF(MOD(INT(K629),10) = 0, VLOOKUP(K629,'COG CONAC'!$A$2:$B$427,2,FALSE),"DESAGREGADA")</f>
        <v>DESAGREGADA</v>
      </c>
      <c r="O629" s="120" t="str">
        <f t="shared" si="29"/>
        <v>296</v>
      </c>
      <c r="P629" s="119" t="str">
        <f>IF(MOD(O630,10)&gt;0,IF(INT(TEXT(D630,"00"))=0,IF(COUNTIF($O$3:O977,O630)&gt;1,"No Utilizar","Utilizar"),"Utilizar"),"No Utilizar")</f>
        <v>Utilizar</v>
      </c>
      <c r="Q629" s="119">
        <f>COUNTIF('Presupuesto 2015'!$AF$10:AF1329,K629)</f>
        <v>0</v>
      </c>
      <c r="R629" s="119" t="s">
        <v>1329</v>
      </c>
    </row>
    <row r="630" spans="1:18" x14ac:dyDescent="0.2">
      <c r="A630" s="120">
        <v>2</v>
      </c>
      <c r="B630" s="120">
        <v>9</v>
      </c>
      <c r="C630" s="120">
        <v>6</v>
      </c>
      <c r="D630" s="120">
        <v>25</v>
      </c>
      <c r="E630" s="129"/>
      <c r="I630" s="121" t="s">
        <v>1633</v>
      </c>
      <c r="K630" s="120" t="str">
        <f t="shared" si="28"/>
        <v>29625</v>
      </c>
      <c r="L630" s="119" t="str">
        <f t="shared" si="30"/>
        <v>Llaves de Cruz</v>
      </c>
      <c r="M630" s="120" t="str">
        <f>IF(MOD(INT(K630),10) = 0, VLOOKUP(K630,'COG CONAC'!$A$2:$B$427,1,FALSE),"DESAGREGADA")</f>
        <v>DESAGREGADA</v>
      </c>
      <c r="N630" s="119" t="str">
        <f>IF(MOD(INT(K630),10) = 0, VLOOKUP(K630,'COG CONAC'!$A$2:$B$427,2,FALSE),"DESAGREGADA")</f>
        <v>DESAGREGADA</v>
      </c>
      <c r="O630" s="120" t="str">
        <f t="shared" si="29"/>
        <v>296</v>
      </c>
      <c r="P630" s="119" t="str">
        <f>IF(MOD(O631,10)&gt;0,IF(INT(TEXT(D631,"00"))=0,IF(COUNTIF($O$3:O978,O631)&gt;1,"No Utilizar","Utilizar"),"Utilizar"),"No Utilizar")</f>
        <v>Utilizar</v>
      </c>
      <c r="Q630" s="119">
        <f>COUNTIF('Presupuesto 2015'!$AF$10:AF1330,K630)</f>
        <v>0</v>
      </c>
      <c r="R630" s="119" t="s">
        <v>1329</v>
      </c>
    </row>
    <row r="631" spans="1:18" x14ac:dyDescent="0.2">
      <c r="A631" s="120">
        <v>2</v>
      </c>
      <c r="B631" s="120">
        <v>9</v>
      </c>
      <c r="C631" s="120">
        <v>6</v>
      </c>
      <c r="D631" s="120">
        <v>26</v>
      </c>
      <c r="I631" s="121" t="s">
        <v>1915</v>
      </c>
      <c r="K631" s="120" t="str">
        <f t="shared" si="28"/>
        <v>29626</v>
      </c>
      <c r="L631" s="119" t="str">
        <f t="shared" si="30"/>
        <v>Parches para Neumáticos</v>
      </c>
      <c r="M631" s="120" t="str">
        <f>IF(MOD(INT(K631),10) = 0, VLOOKUP(K631,'COG CONAC'!$A$2:$B$427,1,FALSE),"DESAGREGADA")</f>
        <v>DESAGREGADA</v>
      </c>
      <c r="N631" s="119" t="str">
        <f>IF(MOD(INT(K631),10) = 0, VLOOKUP(K631,'COG CONAC'!$A$2:$B$427,2,FALSE),"DESAGREGADA")</f>
        <v>DESAGREGADA</v>
      </c>
      <c r="O631" s="120" t="str">
        <f t="shared" si="29"/>
        <v>296</v>
      </c>
      <c r="P631" s="119" t="str">
        <f>IF(MOD(O632,10)&gt;0,IF(INT(TEXT(D632,"00"))=0,IF(COUNTIF($O$3:O980,O632)&gt;1,"No Utilizar","Utilizar"),"Utilizar"),"No Utilizar")</f>
        <v>Utilizar</v>
      </c>
      <c r="Q631" s="119">
        <f>COUNTIF('Presupuesto 2015'!$AF$10:AF1331,K631)</f>
        <v>0</v>
      </c>
      <c r="R631" s="119" t="s">
        <v>1329</v>
      </c>
    </row>
    <row r="632" spans="1:18" x14ac:dyDescent="0.2">
      <c r="A632" s="120">
        <v>2</v>
      </c>
      <c r="B632" s="120">
        <v>9</v>
      </c>
      <c r="C632" s="120">
        <v>6</v>
      </c>
      <c r="D632" s="120">
        <v>27</v>
      </c>
      <c r="I632" s="121" t="s">
        <v>1634</v>
      </c>
      <c r="K632" s="120" t="str">
        <f t="shared" si="28"/>
        <v>29627</v>
      </c>
      <c r="L632" s="119" t="str">
        <f t="shared" si="30"/>
        <v>Purgador de Frenos</v>
      </c>
      <c r="M632" s="120" t="str">
        <f>IF(MOD(INT(K632),10) = 0, VLOOKUP(K632,'COG CONAC'!$A$2:$B$427,1,FALSE),"DESAGREGADA")</f>
        <v>DESAGREGADA</v>
      </c>
      <c r="N632" s="119" t="str">
        <f>IF(MOD(INT(K632),10) = 0, VLOOKUP(K632,'COG CONAC'!$A$2:$B$427,2,FALSE),"DESAGREGADA")</f>
        <v>DESAGREGADA</v>
      </c>
      <c r="O632" s="120" t="str">
        <f t="shared" si="29"/>
        <v>296</v>
      </c>
      <c r="P632" s="119" t="str">
        <f>IF(MOD(O633,10)&gt;0,IF(INT(TEXT(D633,"00"))=0,IF(COUNTIF($O$3:O981,O633)&gt;1,"No Utilizar","Utilizar"),"Utilizar"),"No Utilizar")</f>
        <v>Utilizar</v>
      </c>
      <c r="Q632" s="119">
        <f>COUNTIF('Presupuesto 2015'!$AF$10:AF1332,K632)</f>
        <v>0</v>
      </c>
      <c r="R632" s="119" t="s">
        <v>1329</v>
      </c>
    </row>
    <row r="633" spans="1:18" x14ac:dyDescent="0.2">
      <c r="A633" s="120">
        <v>2</v>
      </c>
      <c r="B633" s="120">
        <v>9</v>
      </c>
      <c r="C633" s="120">
        <v>6</v>
      </c>
      <c r="D633" s="120">
        <v>28</v>
      </c>
      <c r="E633" s="129"/>
      <c r="I633" s="121" t="s">
        <v>1635</v>
      </c>
      <c r="K633" s="120" t="str">
        <f t="shared" si="28"/>
        <v>29628</v>
      </c>
      <c r="L633" s="119" t="str">
        <f t="shared" si="30"/>
        <v>Sellador Juntas</v>
      </c>
      <c r="M633" s="120" t="str">
        <f>IF(MOD(INT(K633),10) = 0, VLOOKUP(K633,'COG CONAC'!$A$2:$B$427,1,FALSE),"DESAGREGADA")</f>
        <v>DESAGREGADA</v>
      </c>
      <c r="N633" s="119" t="str">
        <f>IF(MOD(INT(K633),10) = 0, VLOOKUP(K633,'COG CONAC'!$A$2:$B$427,2,FALSE),"DESAGREGADA")</f>
        <v>DESAGREGADA</v>
      </c>
      <c r="O633" s="120" t="str">
        <f t="shared" si="29"/>
        <v>296</v>
      </c>
      <c r="P633" s="119" t="str">
        <f>IF(MOD(O634,10)&gt;0,IF(INT(TEXT(D634,"00"))=0,IF(COUNTIF($O$3:O982,O634)&gt;1,"No Utilizar","Utilizar"),"Utilizar"),"No Utilizar")</f>
        <v>Utilizar</v>
      </c>
      <c r="Q633" s="119">
        <f>COUNTIF('Presupuesto 2015'!$AF$10:AF1333,K633)</f>
        <v>0</v>
      </c>
      <c r="R633" s="119" t="s">
        <v>1329</v>
      </c>
    </row>
    <row r="634" spans="1:18" x14ac:dyDescent="0.2">
      <c r="A634" s="120">
        <v>2</v>
      </c>
      <c r="B634" s="120">
        <v>9</v>
      </c>
      <c r="C634" s="120">
        <v>6</v>
      </c>
      <c r="D634" s="120">
        <v>29</v>
      </c>
      <c r="I634" s="121" t="s">
        <v>1636</v>
      </c>
      <c r="K634" s="120" t="str">
        <f t="shared" si="28"/>
        <v>29629</v>
      </c>
      <c r="L634" s="119" t="str">
        <f t="shared" si="30"/>
        <v>Aspas de Ventilador Automotriz</v>
      </c>
      <c r="M634" s="120" t="str">
        <f>IF(MOD(INT(K634),10) = 0, VLOOKUP(K634,'COG CONAC'!$A$2:$B$427,1,FALSE),"DESAGREGADA")</f>
        <v>DESAGREGADA</v>
      </c>
      <c r="N634" s="119" t="str">
        <f>IF(MOD(INT(K634),10) = 0, VLOOKUP(K634,'COG CONAC'!$A$2:$B$427,2,FALSE),"DESAGREGADA")</f>
        <v>DESAGREGADA</v>
      </c>
      <c r="O634" s="120" t="str">
        <f t="shared" si="29"/>
        <v>296</v>
      </c>
      <c r="P634" s="119" t="str">
        <f>IF(MOD(O635,10)&gt;0,IF(INT(TEXT(D635,"00"))=0,IF(COUNTIF($O$3:O983,O635)&gt;1,"No Utilizar","Utilizar"),"Utilizar"),"No Utilizar")</f>
        <v>Utilizar</v>
      </c>
      <c r="Q634" s="119">
        <f>COUNTIF('Presupuesto 2015'!$AF$10:AF1334,K634)</f>
        <v>0</v>
      </c>
      <c r="R634" s="119" t="s">
        <v>1329</v>
      </c>
    </row>
    <row r="635" spans="1:18" x14ac:dyDescent="0.2">
      <c r="A635" s="120">
        <v>2</v>
      </c>
      <c r="B635" s="120">
        <v>9</v>
      </c>
      <c r="C635" s="120">
        <v>6</v>
      </c>
      <c r="D635" s="120">
        <v>30</v>
      </c>
      <c r="I635" s="121" t="s">
        <v>1637</v>
      </c>
      <c r="K635" s="120" t="str">
        <f t="shared" ref="K635:K642" si="31">CONCATENATE(A635,TEXT(B635,"0"),TEXT(C635,"0"),TEXT(D635,"00"))</f>
        <v>29630</v>
      </c>
      <c r="L635" s="119" t="str">
        <f t="shared" si="30"/>
        <v>Abrazaderas</v>
      </c>
      <c r="M635" s="120" t="str">
        <f>IF(MOD(INT(K635),30) = 0, VLOOKUP(K635,'COG CONAC'!$A$2:$B$427,1,FALSE),"DESAGREGADA")</f>
        <v>DESAGREGADA</v>
      </c>
      <c r="N635" s="119" t="str">
        <f>IF(MOD(INT(K635),30) = 0, VLOOKUP(K635,'COG CONAC'!$A$2:$B$427,2,FALSE),"DESAGREGADA")</f>
        <v>DESAGREGADA</v>
      </c>
      <c r="O635" s="120" t="str">
        <f t="shared" ref="O635:O642" si="32">CONCATENATE(A635,TEXT(B635,"0"),TEXT(C635,"0"))</f>
        <v>296</v>
      </c>
      <c r="P635" s="119" t="str">
        <f>IF(MOD(O636,10)&gt;0,IF(INT(TEXT(D636,"00"))=0,IF(COUNTIF($O$3:O984,O636)&gt;1,"No Utilizar","Utilizar"),"Utilizar"),"No Utilizar")</f>
        <v>Utilizar</v>
      </c>
      <c r="Q635" s="119">
        <f>COUNTIF('Presupuesto 2015'!$AF$10:AF1335,K635)</f>
        <v>0</v>
      </c>
      <c r="R635" s="119" t="s">
        <v>1329</v>
      </c>
    </row>
    <row r="636" spans="1:18" x14ac:dyDescent="0.2">
      <c r="A636" s="120">
        <v>2</v>
      </c>
      <c r="B636" s="120">
        <v>9</v>
      </c>
      <c r="C636" s="120">
        <v>7</v>
      </c>
      <c r="E636" s="129"/>
      <c r="H636" s="121" t="s">
        <v>338</v>
      </c>
      <c r="K636" s="120" t="str">
        <f t="shared" si="31"/>
        <v>29700</v>
      </c>
      <c r="L636" s="119" t="str">
        <f t="shared" si="30"/>
        <v>Refacciones y accesorios menores de equipo de defensa y seguridad</v>
      </c>
      <c r="M636" s="120" t="str">
        <f>IF(MOD(INT(K636),10) = 0, VLOOKUP(K636,'COG CONAC'!$A$2:$B$427,1,FALSE),"DESAGREGADA")</f>
        <v>29700</v>
      </c>
      <c r="N636" s="119" t="str">
        <f>IF(MOD(INT(K636),10) = 0, VLOOKUP(K636,'COG CONAC'!$A$2:$B$427,2,FALSE),"DESAGREGADA")</f>
        <v>Refacciones y accesorios menores de equipo de defensa y seguridad</v>
      </c>
      <c r="O636" s="120" t="str">
        <f t="shared" si="32"/>
        <v>297</v>
      </c>
      <c r="P636" s="119" t="str">
        <f>IF(MOD(O637,10)&gt;0,IF(INT(TEXT(D637,"00"))=0,IF(COUNTIF($O$3:O985,O637)&gt;1,"No Utilizar","Utilizar"),"Utilizar"),"No Utilizar")</f>
        <v>No Utilizar</v>
      </c>
      <c r="Q636" s="119">
        <f>COUNTIF('Presupuesto 2015'!$AF$10:AF1336,K636)</f>
        <v>0</v>
      </c>
      <c r="R636" s="119" t="s">
        <v>1329</v>
      </c>
    </row>
    <row r="637" spans="1:18" x14ac:dyDescent="0.2">
      <c r="A637" s="120">
        <v>2</v>
      </c>
      <c r="B637" s="120">
        <v>9</v>
      </c>
      <c r="C637" s="120">
        <v>8</v>
      </c>
      <c r="H637" s="121" t="s">
        <v>337</v>
      </c>
      <c r="K637" s="120" t="str">
        <f t="shared" si="31"/>
        <v>29800</v>
      </c>
      <c r="L637" s="119" t="str">
        <f t="shared" si="30"/>
        <v>Refacciones y accesorios menores de maquinaria y otros equipos</v>
      </c>
      <c r="M637" s="120" t="str">
        <f>IF(MOD(INT(K637),10) = 0, VLOOKUP(K637,'COG CONAC'!$A$2:$B$427,1,FALSE),"DESAGREGADA")</f>
        <v>29800</v>
      </c>
      <c r="N637" s="119" t="str">
        <f>IF(MOD(INT(K637),10) = 0, VLOOKUP(K637,'COG CONAC'!$A$2:$B$427,2,FALSE),"DESAGREGADA")</f>
        <v>Refacciones y accesorios menores de maquinaria y otros equipos</v>
      </c>
      <c r="O637" s="120" t="str">
        <f t="shared" si="32"/>
        <v>298</v>
      </c>
      <c r="P637" s="119" t="str">
        <f>IF(MOD(O638,10)&gt;0,IF(INT(TEXT(D638,"00"))=0,IF(COUNTIF($O$3:O986,O638)&gt;1,"No Utilizar","Utilizar"),"Utilizar"),"No Utilizar")</f>
        <v>Utilizar</v>
      </c>
      <c r="Q637" s="119">
        <f>COUNTIF('Presupuesto 2015'!$AF$10:AF1337,K637)</f>
        <v>0</v>
      </c>
      <c r="R637" s="119" t="s">
        <v>1329</v>
      </c>
    </row>
    <row r="638" spans="1:18" x14ac:dyDescent="0.2">
      <c r="A638" s="120">
        <v>2</v>
      </c>
      <c r="B638" s="120">
        <v>9</v>
      </c>
      <c r="C638" s="120">
        <v>8</v>
      </c>
      <c r="D638" s="120">
        <v>1</v>
      </c>
      <c r="E638" s="129"/>
      <c r="I638" s="121" t="s">
        <v>1638</v>
      </c>
      <c r="K638" s="120" t="str">
        <f t="shared" si="31"/>
        <v>29801</v>
      </c>
      <c r="L638" s="119" t="str">
        <f t="shared" si="30"/>
        <v>Refacciones y accesorios menores de maquinaria</v>
      </c>
      <c r="M638" s="120" t="str">
        <f>IF(MOD(INT(K638),10) = 0, VLOOKUP(K638,'COG CONAC'!$A$2:$B$427,1,FALSE),"DESAGREGADA")</f>
        <v>DESAGREGADA</v>
      </c>
      <c r="N638" s="119" t="str">
        <f>IF(MOD(INT(K638),10) = 0, VLOOKUP(K638,'COG CONAC'!$A$2:$B$427,2,FALSE),"DESAGREGADA")</f>
        <v>DESAGREGADA</v>
      </c>
      <c r="O638" s="120" t="str">
        <f t="shared" si="32"/>
        <v>298</v>
      </c>
      <c r="P638" s="119" t="str">
        <f>IF(MOD(O639,10)&gt;0,IF(INT(TEXT(D639,"00"))=0,IF(COUNTIF($O$3:O987,O639)&gt;1,"No Utilizar","Utilizar"),"Utilizar"),"No Utilizar")</f>
        <v>Utilizar</v>
      </c>
      <c r="Q638" s="119">
        <f>COUNTIF('Presupuesto 2015'!$AF$10:AF1338,K638)</f>
        <v>2</v>
      </c>
      <c r="R638" s="119" t="s">
        <v>1329</v>
      </c>
    </row>
    <row r="639" spans="1:18" x14ac:dyDescent="0.2">
      <c r="A639" s="120">
        <v>2</v>
      </c>
      <c r="B639" s="120">
        <v>9</v>
      </c>
      <c r="C639" s="120">
        <v>8</v>
      </c>
      <c r="D639" s="120">
        <v>2</v>
      </c>
      <c r="I639" s="121" t="s">
        <v>1639</v>
      </c>
      <c r="K639" s="120" t="str">
        <f t="shared" si="31"/>
        <v>29802</v>
      </c>
      <c r="L639" s="119" t="str">
        <f t="shared" si="30"/>
        <v>Candado y Seguros</v>
      </c>
      <c r="M639" s="120" t="str">
        <f>IF(MOD(INT(K639),10) = 0, VLOOKUP(K639,'COG CONAC'!$A$2:$B$427,1,FALSE),"DESAGREGADA")</f>
        <v>DESAGREGADA</v>
      </c>
      <c r="N639" s="119" t="str">
        <f>IF(MOD(INT(K639),10) = 0, VLOOKUP(K639,'COG CONAC'!$A$2:$B$427,2,FALSE),"DESAGREGADA")</f>
        <v>DESAGREGADA</v>
      </c>
      <c r="O639" s="120" t="str">
        <f t="shared" si="32"/>
        <v>298</v>
      </c>
      <c r="P639" s="119" t="str">
        <f>IF(MOD(O640,10)&gt;0,IF(INT(TEXT(D640,"00"))=0,IF(COUNTIF($O$3:O988,O640)&gt;1,"No Utilizar","Utilizar"),"Utilizar"),"No Utilizar")</f>
        <v>Utilizar</v>
      </c>
      <c r="Q639" s="119">
        <f>COUNTIF('Presupuesto 2015'!$AF$10:AF1339,K639)</f>
        <v>0</v>
      </c>
      <c r="R639" s="119" t="s">
        <v>1329</v>
      </c>
    </row>
    <row r="640" spans="1:18" x14ac:dyDescent="0.2">
      <c r="A640" s="120">
        <v>2</v>
      </c>
      <c r="B640" s="120">
        <v>9</v>
      </c>
      <c r="C640" s="120">
        <v>8</v>
      </c>
      <c r="D640" s="120">
        <v>3</v>
      </c>
      <c r="I640" s="121" t="s">
        <v>1640</v>
      </c>
      <c r="K640" s="120" t="str">
        <f t="shared" si="31"/>
        <v>29803</v>
      </c>
      <c r="L640" s="119" t="str">
        <f t="shared" si="30"/>
        <v>Rodamiento</v>
      </c>
      <c r="M640" s="120" t="str">
        <f>IF(MOD(INT(K640),10) = 0, VLOOKUP(K640,'COG CONAC'!$A$2:$B$427,1,FALSE),"DESAGREGADA")</f>
        <v>DESAGREGADA</v>
      </c>
      <c r="N640" s="119" t="str">
        <f>IF(MOD(INT(K640),10) = 0, VLOOKUP(K640,'COG CONAC'!$A$2:$B$427,2,FALSE),"DESAGREGADA")</f>
        <v>DESAGREGADA</v>
      </c>
      <c r="O640" s="120" t="str">
        <f t="shared" si="32"/>
        <v>298</v>
      </c>
      <c r="P640" s="119" t="str">
        <f>IF(MOD(O641,10)&gt;0,IF(INT(TEXT(D641,"00"))=0,IF(COUNTIF($O$3:O989,O641)&gt;1,"No Utilizar","Utilizar"),"Utilizar"),"No Utilizar")</f>
        <v>Utilizar</v>
      </c>
      <c r="Q640" s="119">
        <f>COUNTIF('Presupuesto 2015'!$AF$10:AF1340,K640)</f>
        <v>0</v>
      </c>
      <c r="R640" s="119" t="s">
        <v>1329</v>
      </c>
    </row>
    <row r="641" spans="1:18" x14ac:dyDescent="0.2">
      <c r="A641" s="120">
        <v>2</v>
      </c>
      <c r="B641" s="120">
        <v>9</v>
      </c>
      <c r="C641" s="120">
        <v>8</v>
      </c>
      <c r="D641" s="120">
        <v>4</v>
      </c>
      <c r="E641" s="129"/>
      <c r="I641" s="121" t="s">
        <v>1641</v>
      </c>
      <c r="K641" s="120" t="str">
        <f t="shared" si="31"/>
        <v>29804</v>
      </c>
      <c r="L641" s="119" t="str">
        <f t="shared" si="30"/>
        <v>Baleros</v>
      </c>
      <c r="M641" s="120" t="str">
        <f>IF(MOD(INT(K641),10) = 0, VLOOKUP(K641,'COG CONAC'!$A$2:$B$427,1,FALSE),"DESAGREGADA")</f>
        <v>DESAGREGADA</v>
      </c>
      <c r="N641" s="119" t="str">
        <f>IF(MOD(INT(K641),10) = 0, VLOOKUP(K641,'COG CONAC'!$A$2:$B$427,2,FALSE),"DESAGREGADA")</f>
        <v>DESAGREGADA</v>
      </c>
      <c r="O641" s="120" t="str">
        <f t="shared" si="32"/>
        <v>298</v>
      </c>
      <c r="P641" s="119" t="str">
        <f>IF(MOD(O642,10)&gt;0,IF(INT(TEXT(D642,"00"))=0,IF(COUNTIF($O$3:O990,O642)&gt;1,"No Utilizar","Utilizar"),"Utilizar"),"No Utilizar")</f>
        <v>No Utilizar</v>
      </c>
      <c r="Q641" s="119">
        <f>COUNTIF('Presupuesto 2015'!$AF$10:AF1341,K641)</f>
        <v>0</v>
      </c>
      <c r="R641" s="119" t="s">
        <v>1329</v>
      </c>
    </row>
    <row r="642" spans="1:18" x14ac:dyDescent="0.2">
      <c r="A642" s="120">
        <v>2</v>
      </c>
      <c r="B642" s="120">
        <v>9</v>
      </c>
      <c r="C642" s="120">
        <v>9</v>
      </c>
      <c r="H642" s="121" t="s">
        <v>336</v>
      </c>
      <c r="K642" s="120" t="str">
        <f t="shared" si="31"/>
        <v>29900</v>
      </c>
      <c r="L642" s="119" t="str">
        <f t="shared" si="30"/>
        <v>Refacciones y accesorios menores otros bienes muebles</v>
      </c>
      <c r="M642" s="120" t="str">
        <f>IF(MOD(INT(K642),10) = 0, VLOOKUP(K642,'COG CONAC'!$A$2:$B$427,1,FALSE),"DESAGREGADA")</f>
        <v>29900</v>
      </c>
      <c r="N642" s="119" t="str">
        <f>IF(MOD(INT(K642),10) = 0, VLOOKUP(K642,'COG CONAC'!$A$2:$B$427,2,FALSE),"DESAGREGADA")</f>
        <v>Refacciones y accesorios menores otros bienes muebles</v>
      </c>
      <c r="O642" s="120" t="str">
        <f t="shared" si="32"/>
        <v>299</v>
      </c>
      <c r="P642" s="119" t="str">
        <f>IF(MOD(O643,10)&gt;0,IF(INT(TEXT(D643,"00"))=0,IF(COUNTIF($O$3:O991,O643)&gt;1,"No Utilizar","Utilizar"),"Utilizar"),"No Utilizar")</f>
        <v>Utilizar</v>
      </c>
      <c r="Q642" s="119">
        <f>COUNTIF('Presupuesto 2015'!$AF$10:AF1342,K642)</f>
        <v>0</v>
      </c>
      <c r="R642" s="119" t="s">
        <v>1329</v>
      </c>
    </row>
    <row r="643" spans="1:18" x14ac:dyDescent="0.2">
      <c r="A643" s="120">
        <v>2</v>
      </c>
      <c r="B643" s="120">
        <v>9</v>
      </c>
      <c r="C643" s="120">
        <v>9</v>
      </c>
      <c r="D643" s="120">
        <v>1</v>
      </c>
      <c r="I643" s="121" t="s">
        <v>1642</v>
      </c>
      <c r="K643" s="120" t="str">
        <f t="shared" ref="K643:K707" si="33">CONCATENATE(A643,TEXT(B643,"0"),TEXT(C643,"0"),TEXT(D643,"00"))</f>
        <v>29901</v>
      </c>
      <c r="L643" s="119" t="str">
        <f t="shared" ref="L643:L707" si="34">CONCATENATE(F643,G643,H643,I643)</f>
        <v>Materiales - Diversos</v>
      </c>
      <c r="M643" s="120" t="str">
        <f>IF(MOD(INT(K643),10) = 0, VLOOKUP(K643,'COG CONAC'!$A$2:$B$427,1,FALSE),"DESAGREGADA")</f>
        <v>DESAGREGADA</v>
      </c>
      <c r="N643" s="119" t="str">
        <f>IF(MOD(INT(K643),10) = 0, VLOOKUP(K643,'COG CONAC'!$A$2:$B$427,2,FALSE),"DESAGREGADA")</f>
        <v>DESAGREGADA</v>
      </c>
      <c r="O643" s="120" t="str">
        <f t="shared" ref="O643:O707" si="35">CONCATENATE(A643,TEXT(B643,"0"),TEXT(C643,"0"))</f>
        <v>299</v>
      </c>
      <c r="P643" s="119" t="str">
        <f>IF(MOD(O644,10)&gt;0,IF(INT(TEXT(D644,"00"))=0,IF(COUNTIF($O$3:O992,O644)&gt;1,"No Utilizar","Utilizar"),"Utilizar"),"No Utilizar")</f>
        <v>Utilizar</v>
      </c>
    </row>
    <row r="644" spans="1:18" x14ac:dyDescent="0.2">
      <c r="A644" s="120">
        <v>2</v>
      </c>
      <c r="B644" s="120">
        <v>9</v>
      </c>
      <c r="C644" s="120">
        <v>9</v>
      </c>
      <c r="D644" s="120">
        <v>2</v>
      </c>
      <c r="I644" s="121" t="s">
        <v>1642</v>
      </c>
      <c r="K644" s="120" t="str">
        <f t="shared" si="33"/>
        <v>29902</v>
      </c>
      <c r="L644" s="119" t="str">
        <f t="shared" si="34"/>
        <v>Materiales - Diversos</v>
      </c>
      <c r="M644" s="120" t="str">
        <f>IF(MOD(INT(K644),10) = 0, VLOOKUP(K644,'COG CONAC'!$A$2:$B$427,1,FALSE),"DESAGREGADA")</f>
        <v>DESAGREGADA</v>
      </c>
      <c r="N644" s="119" t="str">
        <f>IF(MOD(INT(K644),10) = 0, VLOOKUP(K644,'COG CONAC'!$A$2:$B$427,2,FALSE),"DESAGREGADA")</f>
        <v>DESAGREGADA</v>
      </c>
      <c r="O644" s="120" t="str">
        <f t="shared" si="35"/>
        <v>299</v>
      </c>
      <c r="P644" s="119" t="str">
        <f>IF(MOD(O645,10)&gt;0,IF(INT(TEXT(D645,"00"))=0,IF(COUNTIF($O$3:O993,O645)&gt;1,"No Utilizar","Utilizar"),"Utilizar"),"No Utilizar")</f>
        <v>No Utilizar</v>
      </c>
    </row>
    <row r="645" spans="1:18" s="113" customFormat="1" x14ac:dyDescent="0.2">
      <c r="A645" s="111">
        <v>3</v>
      </c>
      <c r="B645" s="111"/>
      <c r="C645" s="111"/>
      <c r="D645" s="111"/>
      <c r="E645" s="111"/>
      <c r="F645" s="112" t="s">
        <v>335</v>
      </c>
      <c r="G645" s="112"/>
      <c r="H645" s="112"/>
      <c r="I645" s="112"/>
      <c r="J645" s="112"/>
      <c r="K645" s="111" t="str">
        <f t="shared" si="33"/>
        <v>30000</v>
      </c>
      <c r="L645" s="113" t="str">
        <f t="shared" si="34"/>
        <v>SERVICIOS GENERALES</v>
      </c>
      <c r="M645" s="111" t="str">
        <f>IF(MOD(INT(K645),10) = 0, VLOOKUP(K645,'COG CONAC'!$A$2:$B$427,1,FALSE),"DESAGREGADA")</f>
        <v>30000</v>
      </c>
      <c r="N645" s="113" t="str">
        <f>IF(MOD(INT(K645),10) = 0, VLOOKUP(K645,'COG CONAC'!$A$2:$B$427,2,FALSE),"DESAGREGADA")</f>
        <v>SERVICIOS GENERALES</v>
      </c>
      <c r="O645" s="111" t="str">
        <f t="shared" si="35"/>
        <v>300</v>
      </c>
      <c r="P645" s="113" t="str">
        <f>IF(MOD(O646,10)&gt;0,IF(INT(TEXT(D646,"00"))=0,IF(COUNTIF($O$3:O994,O646)&gt;1,"No Utilizar","Utilizar"),"Utilizar"),"No Utilizar")</f>
        <v>No Utilizar</v>
      </c>
      <c r="R645" s="119"/>
    </row>
    <row r="646" spans="1:18" s="118" customFormat="1" x14ac:dyDescent="0.2">
      <c r="A646" s="117">
        <v>3</v>
      </c>
      <c r="B646" s="117">
        <v>1</v>
      </c>
      <c r="C646" s="117"/>
      <c r="D646" s="117"/>
      <c r="E646" s="117"/>
      <c r="F646" s="116"/>
      <c r="G646" s="116" t="s">
        <v>700</v>
      </c>
      <c r="H646" s="116"/>
      <c r="I646" s="116"/>
      <c r="J646" s="116"/>
      <c r="K646" s="117" t="str">
        <f t="shared" si="33"/>
        <v>31000</v>
      </c>
      <c r="L646" s="118" t="str">
        <f t="shared" si="34"/>
        <v>SERVICIOS BASICOS</v>
      </c>
      <c r="M646" s="117" t="str">
        <f>IF(MOD(INT(K646),10) = 0, VLOOKUP(K646,'COG CONAC'!$A$2:$B$427,1,FALSE),"DESAGREGADA")</f>
        <v>31000</v>
      </c>
      <c r="N646" s="118" t="str">
        <f>IF(MOD(INT(K646),10) = 0, VLOOKUP(K646,'COG CONAC'!$A$2:$B$427,2,FALSE),"DESAGREGADA")</f>
        <v>SERVICIOS BASICOS</v>
      </c>
      <c r="O646" s="117" t="str">
        <f t="shared" si="35"/>
        <v>310</v>
      </c>
      <c r="P646" s="118" t="str">
        <f>IF(MOD(O647,10)&gt;0,IF(INT(TEXT(D647,"00"))=0,IF(COUNTIF($O$3:O995,O647)&gt;1,"No Utilizar","Utilizar"),"Utilizar"),"No Utilizar")</f>
        <v>No Utilizar</v>
      </c>
      <c r="R646" s="119"/>
    </row>
    <row r="647" spans="1:18" x14ac:dyDescent="0.2">
      <c r="A647" s="120">
        <v>3</v>
      </c>
      <c r="B647" s="120">
        <v>1</v>
      </c>
      <c r="C647" s="120">
        <v>1</v>
      </c>
      <c r="H647" s="121" t="s">
        <v>334</v>
      </c>
      <c r="K647" s="120" t="str">
        <f t="shared" si="33"/>
        <v>31100</v>
      </c>
      <c r="L647" s="119" t="str">
        <f t="shared" si="34"/>
        <v>Energía eléctrica</v>
      </c>
      <c r="M647" s="120" t="str">
        <f>IF(MOD(INT(K647),10) = 0, VLOOKUP(K647,'COG CONAC'!$A$2:$B$427,1,FALSE),"DESAGREGADA")</f>
        <v>31100</v>
      </c>
      <c r="N647" s="119" t="str">
        <f>IF(MOD(INT(K647),10) = 0, VLOOKUP(K647,'COG CONAC'!$A$2:$B$427,2,FALSE),"DESAGREGADA")</f>
        <v>Energía eléctrica</v>
      </c>
      <c r="O647" s="120" t="str">
        <f t="shared" si="35"/>
        <v>311</v>
      </c>
      <c r="P647" s="119" t="str">
        <f>IF(MOD(O648,10)&gt;0,IF(INT(TEXT(D648,"00"))=0,IF(COUNTIF($O$3:O996,O648)&gt;1,"No Utilizar","Utilizar"),"Utilizar"),"No Utilizar")</f>
        <v>Utilizar</v>
      </c>
    </row>
    <row r="648" spans="1:18" x14ac:dyDescent="0.2">
      <c r="A648" s="120">
        <v>3</v>
      </c>
      <c r="B648" s="120">
        <v>1</v>
      </c>
      <c r="C648" s="120">
        <v>1</v>
      </c>
      <c r="D648" s="120">
        <v>1</v>
      </c>
      <c r="I648" s="121" t="s">
        <v>1293</v>
      </c>
      <c r="K648" s="120" t="str">
        <f t="shared" si="33"/>
        <v>31101</v>
      </c>
      <c r="L648" s="119" t="str">
        <f t="shared" si="34"/>
        <v>Servicio de Energía Eléctrica</v>
      </c>
      <c r="M648" s="120" t="str">
        <f>IF(MOD(INT(K648),10) = 0, VLOOKUP(K648,'COG CONAC'!$A$2:$B$427,1,FALSE),"DESAGREGADA")</f>
        <v>DESAGREGADA</v>
      </c>
      <c r="N648" s="119" t="str">
        <f>IF(MOD(INT(K648),10) = 0, VLOOKUP(K648,'COG CONAC'!$A$2:$B$427,2,FALSE),"DESAGREGADA")</f>
        <v>DESAGREGADA</v>
      </c>
      <c r="O648" s="120" t="str">
        <f t="shared" si="35"/>
        <v>311</v>
      </c>
      <c r="P648" s="119" t="str">
        <f>IF(MOD(O649,10)&gt;0,IF(INT(TEXT(D649,"00"))=0,IF(COUNTIF($O$3:O997,O649)&gt;1,"No Utilizar","Utilizar"),"Utilizar"),"No Utilizar")</f>
        <v>Utilizar</v>
      </c>
    </row>
    <row r="649" spans="1:18" x14ac:dyDescent="0.2">
      <c r="A649" s="120">
        <v>3</v>
      </c>
      <c r="B649" s="120">
        <v>1</v>
      </c>
      <c r="C649" s="120">
        <v>1</v>
      </c>
      <c r="D649" s="120">
        <v>2</v>
      </c>
      <c r="I649" s="121" t="s">
        <v>1062</v>
      </c>
      <c r="K649" s="120" t="str">
        <f t="shared" si="33"/>
        <v>31102</v>
      </c>
      <c r="L649" s="119" t="str">
        <f t="shared" si="34"/>
        <v>Alumbrado Público</v>
      </c>
      <c r="M649" s="120" t="str">
        <f>IF(MOD(INT(K649),10) = 0, VLOOKUP(K649,'COG CONAC'!$A$2:$B$427,1,FALSE),"DESAGREGADA")</f>
        <v>DESAGREGADA</v>
      </c>
      <c r="N649" s="119" t="str">
        <f>IF(MOD(INT(K649),10) = 0, VLOOKUP(K649,'COG CONAC'!$A$2:$B$427,2,FALSE),"DESAGREGADA")</f>
        <v>DESAGREGADA</v>
      </c>
      <c r="O649" s="120" t="str">
        <f t="shared" si="35"/>
        <v>311</v>
      </c>
      <c r="P649" s="119" t="str">
        <f>IF(MOD(O650,10)&gt;0,IF(INT(TEXT(D650,"00"))=0,IF(COUNTIF($O$3:O998,O650)&gt;1,"No Utilizar","Utilizar"),"Utilizar"),"No Utilizar")</f>
        <v>No Utilizar</v>
      </c>
    </row>
    <row r="650" spans="1:18" x14ac:dyDescent="0.2">
      <c r="A650" s="120">
        <v>3</v>
      </c>
      <c r="B650" s="120">
        <v>1</v>
      </c>
      <c r="C650" s="120">
        <v>2</v>
      </c>
      <c r="H650" s="121" t="s">
        <v>333</v>
      </c>
      <c r="K650" s="120" t="str">
        <f t="shared" si="33"/>
        <v>31200</v>
      </c>
      <c r="L650" s="119" t="str">
        <f t="shared" si="34"/>
        <v>Gas</v>
      </c>
      <c r="M650" s="120" t="str">
        <f>IF(MOD(INT(K650),10) = 0, VLOOKUP(K650,'COG CONAC'!$A$2:$B$427,1,FALSE),"DESAGREGADA")</f>
        <v>31200</v>
      </c>
      <c r="N650" s="119" t="str">
        <f>IF(MOD(INT(K650),10) = 0, VLOOKUP(K650,'COG CONAC'!$A$2:$B$427,2,FALSE),"DESAGREGADA")</f>
        <v>Gas</v>
      </c>
      <c r="O650" s="120" t="str">
        <f t="shared" si="35"/>
        <v>312</v>
      </c>
      <c r="P650" s="119" t="str">
        <f>IF(MOD(O651,10)&gt;0,IF(INT(TEXT(D651,"00"))=0,IF(COUNTIF($O$3:O999,O651)&gt;1,"No Utilizar","Utilizar"),"Utilizar"),"No Utilizar")</f>
        <v>Utilizar</v>
      </c>
    </row>
    <row r="651" spans="1:18" x14ac:dyDescent="0.2">
      <c r="A651" s="120">
        <v>3</v>
      </c>
      <c r="B651" s="120">
        <v>1</v>
      </c>
      <c r="C651" s="120">
        <v>2</v>
      </c>
      <c r="D651" s="120">
        <v>1</v>
      </c>
      <c r="I651" s="121" t="s">
        <v>333</v>
      </c>
      <c r="K651" s="120" t="str">
        <f t="shared" si="33"/>
        <v>31201</v>
      </c>
      <c r="L651" s="119" t="str">
        <f t="shared" si="34"/>
        <v>Gas</v>
      </c>
      <c r="M651" s="120" t="str">
        <f>IF(MOD(INT(K651),10) = 0, VLOOKUP(K651,'COG CONAC'!$A$2:$B$427,1,FALSE),"DESAGREGADA")</f>
        <v>DESAGREGADA</v>
      </c>
      <c r="N651" s="119" t="str">
        <f>IF(MOD(INT(K651),10) = 0, VLOOKUP(K651,'COG CONAC'!$A$2:$B$427,2,FALSE),"DESAGREGADA")</f>
        <v>DESAGREGADA</v>
      </c>
      <c r="O651" s="120" t="str">
        <f t="shared" si="35"/>
        <v>312</v>
      </c>
      <c r="P651" s="119" t="str">
        <f>IF(MOD(O652,10)&gt;0,IF(INT(TEXT(D652,"00"))=0,IF(COUNTIF($O$3:O1000,O652)&gt;1,"No Utilizar","Utilizar"),"Utilizar"),"No Utilizar")</f>
        <v>No Utilizar</v>
      </c>
    </row>
    <row r="652" spans="1:18" x14ac:dyDescent="0.2">
      <c r="A652" s="120">
        <v>3</v>
      </c>
      <c r="B652" s="120">
        <v>1</v>
      </c>
      <c r="C652" s="120">
        <v>3</v>
      </c>
      <c r="H652" s="121" t="s">
        <v>332</v>
      </c>
      <c r="K652" s="120" t="str">
        <f t="shared" si="33"/>
        <v>31300</v>
      </c>
      <c r="L652" s="119" t="str">
        <f t="shared" si="34"/>
        <v>Agua</v>
      </c>
      <c r="M652" s="120" t="str">
        <f>IF(MOD(INT(K652),10) = 0, VLOOKUP(K652,'COG CONAC'!$A$2:$B$427,1,FALSE),"DESAGREGADA")</f>
        <v>31300</v>
      </c>
      <c r="N652" s="119" t="str">
        <f>IF(MOD(INT(K652),10) = 0, VLOOKUP(K652,'COG CONAC'!$A$2:$B$427,2,FALSE),"DESAGREGADA")</f>
        <v>Agua</v>
      </c>
      <c r="O652" s="120" t="str">
        <f t="shared" si="35"/>
        <v>313</v>
      </c>
      <c r="P652" s="119" t="str">
        <f>IF(MOD(O653,10)&gt;0,IF(INT(TEXT(D653,"00"))=0,IF(COUNTIF($O$3:O1001,O653)&gt;1,"No Utilizar","Utilizar"),"Utilizar"),"No Utilizar")</f>
        <v>Utilizar</v>
      </c>
    </row>
    <row r="653" spans="1:18" x14ac:dyDescent="0.2">
      <c r="A653" s="120">
        <v>3</v>
      </c>
      <c r="B653" s="120">
        <v>1</v>
      </c>
      <c r="C653" s="120">
        <v>3</v>
      </c>
      <c r="D653" s="120">
        <v>1</v>
      </c>
      <c r="I653" s="121" t="s">
        <v>1294</v>
      </c>
      <c r="K653" s="120" t="str">
        <f t="shared" si="33"/>
        <v>31301</v>
      </c>
      <c r="L653" s="119" t="str">
        <f t="shared" si="34"/>
        <v>Agua Potable</v>
      </c>
      <c r="M653" s="120" t="str">
        <f>IF(MOD(INT(K653),10) = 0, VLOOKUP(K653,'COG CONAC'!$A$2:$B$427,1,FALSE),"DESAGREGADA")</f>
        <v>DESAGREGADA</v>
      </c>
      <c r="N653" s="119" t="str">
        <f>IF(MOD(INT(K653),10) = 0, VLOOKUP(K653,'COG CONAC'!$A$2:$B$427,2,FALSE),"DESAGREGADA")</f>
        <v>DESAGREGADA</v>
      </c>
      <c r="O653" s="120" t="str">
        <f t="shared" si="35"/>
        <v>313</v>
      </c>
      <c r="P653" s="119" t="str">
        <f>IF(MOD(O654,10)&gt;0,IF(INT(TEXT(D654,"00"))=0,IF(COUNTIF($O$3:O1002,O654)&gt;1,"No Utilizar","Utilizar"),"Utilizar"),"No Utilizar")</f>
        <v>No Utilizar</v>
      </c>
    </row>
    <row r="654" spans="1:18" x14ac:dyDescent="0.2">
      <c r="A654" s="120">
        <v>3</v>
      </c>
      <c r="B654" s="120">
        <v>1</v>
      </c>
      <c r="C654" s="120">
        <v>4</v>
      </c>
      <c r="H654" s="121" t="s">
        <v>331</v>
      </c>
      <c r="K654" s="120" t="str">
        <f t="shared" si="33"/>
        <v>31400</v>
      </c>
      <c r="L654" s="119" t="str">
        <f t="shared" si="34"/>
        <v>Telefonía tradicional</v>
      </c>
      <c r="M654" s="120" t="str">
        <f>IF(MOD(INT(K654),10) = 0, VLOOKUP(K654,'COG CONAC'!$A$2:$B$427,1,FALSE),"DESAGREGADA")</f>
        <v>31400</v>
      </c>
      <c r="N654" s="119" t="str">
        <f>IF(MOD(INT(K654),10) = 0, VLOOKUP(K654,'COG CONAC'!$A$2:$B$427,2,FALSE),"DESAGREGADA")</f>
        <v>Telefonía tradicional</v>
      </c>
      <c r="O654" s="120" t="str">
        <f t="shared" si="35"/>
        <v>314</v>
      </c>
      <c r="P654" s="119" t="str">
        <f>IF(MOD(O655,10)&gt;0,IF(INT(TEXT(D655,"00"))=0,IF(COUNTIF($O$3:O1003,O655)&gt;1,"No Utilizar","Utilizar"),"Utilizar"),"No Utilizar")</f>
        <v>Utilizar</v>
      </c>
    </row>
    <row r="655" spans="1:18" x14ac:dyDescent="0.2">
      <c r="A655" s="120">
        <v>3</v>
      </c>
      <c r="B655" s="120">
        <v>1</v>
      </c>
      <c r="C655" s="120">
        <v>4</v>
      </c>
      <c r="D655" s="120">
        <v>1</v>
      </c>
      <c r="I655" s="121" t="s">
        <v>331</v>
      </c>
      <c r="K655" s="120" t="str">
        <f t="shared" si="33"/>
        <v>31401</v>
      </c>
      <c r="L655" s="119" t="str">
        <f t="shared" si="34"/>
        <v>Telefonía tradicional</v>
      </c>
      <c r="M655" s="120" t="str">
        <f>IF(MOD(INT(K655),10) = 0, VLOOKUP(K655,'COG CONAC'!$A$2:$B$427,1,FALSE),"DESAGREGADA")</f>
        <v>DESAGREGADA</v>
      </c>
      <c r="N655" s="119" t="str">
        <f>IF(MOD(INT(K655),10) = 0, VLOOKUP(K655,'COG CONAC'!$A$2:$B$427,2,FALSE),"DESAGREGADA")</f>
        <v>DESAGREGADA</v>
      </c>
      <c r="O655" s="120" t="str">
        <f t="shared" si="35"/>
        <v>314</v>
      </c>
      <c r="P655" s="119" t="str">
        <f>IF(MOD(O656,10)&gt;0,IF(INT(TEXT(D656,"00"))=0,IF(COUNTIF($O$3:O1004,O656)&gt;1,"No Utilizar","Utilizar"),"Utilizar"),"No Utilizar")</f>
        <v>Utilizar</v>
      </c>
    </row>
    <row r="656" spans="1:18" x14ac:dyDescent="0.2">
      <c r="A656" s="120">
        <v>3</v>
      </c>
      <c r="B656" s="120">
        <v>1</v>
      </c>
      <c r="C656" s="120">
        <v>4</v>
      </c>
      <c r="D656" s="120">
        <v>2</v>
      </c>
      <c r="I656" s="121" t="s">
        <v>1643</v>
      </c>
      <c r="K656" s="120" t="str">
        <f t="shared" si="33"/>
        <v>31402</v>
      </c>
      <c r="L656" s="119" t="str">
        <f t="shared" si="34"/>
        <v xml:space="preserve"> Tel 744 4855244</v>
      </c>
      <c r="M656" s="120" t="str">
        <f>IF(MOD(INT(K656),10) = 0, VLOOKUP(K656,'COG CONAC'!$A$2:$B$427,1,FALSE),"DESAGREGADA")</f>
        <v>DESAGREGADA</v>
      </c>
      <c r="N656" s="119" t="str">
        <f>IF(MOD(INT(K656),10) = 0, VLOOKUP(K656,'COG CONAC'!$A$2:$B$427,2,FALSE),"DESAGREGADA")</f>
        <v>DESAGREGADA</v>
      </c>
      <c r="O656" s="120" t="str">
        <f t="shared" si="35"/>
        <v>314</v>
      </c>
      <c r="P656" s="119" t="str">
        <f>IF(MOD(O657,10)&gt;0,IF(INT(TEXT(D657,"00"))=0,IF(COUNTIF($O$3:O1005,O657)&gt;1,"No Utilizar","Utilizar"),"Utilizar"),"No Utilizar")</f>
        <v>Utilizar</v>
      </c>
    </row>
    <row r="657" spans="1:16" x14ac:dyDescent="0.2">
      <c r="A657" s="120">
        <v>3</v>
      </c>
      <c r="B657" s="120">
        <v>1</v>
      </c>
      <c r="C657" s="120">
        <v>4</v>
      </c>
      <c r="D657" s="120">
        <v>3</v>
      </c>
      <c r="I657" s="121" t="s">
        <v>1644</v>
      </c>
      <c r="K657" s="120" t="str">
        <f t="shared" si="33"/>
        <v>31403</v>
      </c>
      <c r="L657" s="119" t="str">
        <f t="shared" si="34"/>
        <v>Tel 744 4866950</v>
      </c>
      <c r="M657" s="120" t="str">
        <f>IF(MOD(INT(K657),10) = 0, VLOOKUP(K657,'COG CONAC'!$A$2:$B$427,1,FALSE),"DESAGREGADA")</f>
        <v>DESAGREGADA</v>
      </c>
      <c r="N657" s="119" t="str">
        <f>IF(MOD(INT(K657),10) = 0, VLOOKUP(K657,'COG CONAC'!$A$2:$B$427,2,FALSE),"DESAGREGADA")</f>
        <v>DESAGREGADA</v>
      </c>
      <c r="O657" s="120" t="str">
        <f t="shared" si="35"/>
        <v>314</v>
      </c>
      <c r="P657" s="119" t="str">
        <f>IF(MOD(O658,10)&gt;0,IF(INT(TEXT(D658,"00"))=0,IF(COUNTIF($O$3:O1006,O658)&gt;1,"No Utilizar","Utilizar"),"Utilizar"),"No Utilizar")</f>
        <v>Utilizar</v>
      </c>
    </row>
    <row r="658" spans="1:16" x14ac:dyDescent="0.2">
      <c r="A658" s="120">
        <v>3</v>
      </c>
      <c r="B658" s="120">
        <v>1</v>
      </c>
      <c r="C658" s="120">
        <v>4</v>
      </c>
      <c r="D658" s="120">
        <v>4</v>
      </c>
      <c r="I658" s="121" t="s">
        <v>1645</v>
      </c>
      <c r="K658" s="120" t="str">
        <f t="shared" si="33"/>
        <v>31404</v>
      </c>
      <c r="L658" s="119" t="str">
        <f t="shared" si="34"/>
        <v>Tel 744 4856837</v>
      </c>
      <c r="M658" s="120" t="str">
        <f>IF(MOD(INT(K658),10) = 0, VLOOKUP(K658,'COG CONAC'!$A$2:$B$427,1,FALSE),"DESAGREGADA")</f>
        <v>DESAGREGADA</v>
      </c>
      <c r="N658" s="119" t="str">
        <f>IF(MOD(INT(K658),10) = 0, VLOOKUP(K658,'COG CONAC'!$A$2:$B$427,2,FALSE),"DESAGREGADA")</f>
        <v>DESAGREGADA</v>
      </c>
      <c r="O658" s="120" t="str">
        <f t="shared" si="35"/>
        <v>314</v>
      </c>
      <c r="P658" s="119" t="str">
        <f>IF(MOD(O659,10)&gt;0,IF(INT(TEXT(D659,"00"))=0,IF(COUNTIF($O$3:O1007,O659)&gt;1,"No Utilizar","Utilizar"),"Utilizar"),"No Utilizar")</f>
        <v>No Utilizar</v>
      </c>
    </row>
    <row r="659" spans="1:16" x14ac:dyDescent="0.2">
      <c r="A659" s="120">
        <v>3</v>
      </c>
      <c r="B659" s="120">
        <v>1</v>
      </c>
      <c r="C659" s="120">
        <v>5</v>
      </c>
      <c r="H659" s="121" t="s">
        <v>330</v>
      </c>
      <c r="K659" s="120" t="str">
        <f t="shared" si="33"/>
        <v>31500</v>
      </c>
      <c r="L659" s="119" t="str">
        <f t="shared" si="34"/>
        <v>Telefonía celular</v>
      </c>
      <c r="M659" s="120" t="str">
        <f>IF(MOD(INT(K659),10) = 0, VLOOKUP(K659,'COG CONAC'!$A$2:$B$427,1,FALSE),"DESAGREGADA")</f>
        <v>31500</v>
      </c>
      <c r="N659" s="119" t="str">
        <f>IF(MOD(INT(K659),10) = 0, VLOOKUP(K659,'COG CONAC'!$A$2:$B$427,2,FALSE),"DESAGREGADA")</f>
        <v>Telefonía celular</v>
      </c>
      <c r="O659" s="120" t="str">
        <f t="shared" si="35"/>
        <v>315</v>
      </c>
      <c r="P659" s="119" t="str">
        <f>IF(MOD(O660,10)&gt;0,IF(INT(TEXT(D660,"00"))=0,IF(COUNTIF($O$3:O1008,O660)&gt;1,"No Utilizar","Utilizar"),"Utilizar"),"No Utilizar")</f>
        <v>Utilizar</v>
      </c>
    </row>
    <row r="660" spans="1:16" x14ac:dyDescent="0.2">
      <c r="A660" s="120">
        <v>3</v>
      </c>
      <c r="B660" s="120">
        <v>1</v>
      </c>
      <c r="C660" s="120">
        <v>5</v>
      </c>
      <c r="D660" s="120">
        <v>1</v>
      </c>
      <c r="I660" s="121" t="s">
        <v>330</v>
      </c>
      <c r="K660" s="120" t="str">
        <f t="shared" si="33"/>
        <v>31501</v>
      </c>
      <c r="L660" s="119" t="str">
        <f t="shared" si="34"/>
        <v>Telefonía celular</v>
      </c>
      <c r="M660" s="120" t="str">
        <f>IF(MOD(INT(K660),10) = 0, VLOOKUP(K660,'COG CONAC'!$A$2:$B$427,1,FALSE),"DESAGREGADA")</f>
        <v>DESAGREGADA</v>
      </c>
      <c r="N660" s="119" t="str">
        <f>IF(MOD(INT(K660),10) = 0, VLOOKUP(K660,'COG CONAC'!$A$2:$B$427,2,FALSE),"DESAGREGADA")</f>
        <v>DESAGREGADA</v>
      </c>
      <c r="O660" s="120" t="str">
        <f t="shared" si="35"/>
        <v>315</v>
      </c>
      <c r="P660" s="119" t="str">
        <f>IF(MOD(O661,10)&gt;0,IF(INT(TEXT(D661,"00"))=0,IF(COUNTIF($O$3:O1009,O661)&gt;1,"No Utilizar","Utilizar"),"Utilizar"),"No Utilizar")</f>
        <v>No Utilizar</v>
      </c>
    </row>
    <row r="661" spans="1:16" x14ac:dyDescent="0.2">
      <c r="A661" s="120">
        <v>3</v>
      </c>
      <c r="B661" s="120">
        <v>1</v>
      </c>
      <c r="C661" s="120">
        <v>6</v>
      </c>
      <c r="H661" s="121" t="s">
        <v>329</v>
      </c>
      <c r="K661" s="120" t="str">
        <f t="shared" si="33"/>
        <v>31600</v>
      </c>
      <c r="L661" s="119" t="str">
        <f t="shared" si="34"/>
        <v>Servicios de telecomunicaciones y satélites</v>
      </c>
      <c r="M661" s="120" t="str">
        <f>IF(MOD(INT(K661),10) = 0, VLOOKUP(K661,'COG CONAC'!$A$2:$B$427,1,FALSE),"DESAGREGADA")</f>
        <v>31600</v>
      </c>
      <c r="N661" s="119" t="str">
        <f>IF(MOD(INT(K661),10) = 0, VLOOKUP(K661,'COG CONAC'!$A$2:$B$427,2,FALSE),"DESAGREGADA")</f>
        <v>Servicios de telecomunicaciones y satélites</v>
      </c>
      <c r="O661" s="120" t="str">
        <f t="shared" si="35"/>
        <v>316</v>
      </c>
      <c r="P661" s="119" t="str">
        <f>IF(MOD(O662,10)&gt;0,IF(INT(TEXT(D662,"00"))=0,IF(COUNTIF($O$3:O1010,O662)&gt;1,"No Utilizar","Utilizar"),"Utilizar"),"No Utilizar")</f>
        <v>Utilizar</v>
      </c>
    </row>
    <row r="662" spans="1:16" x14ac:dyDescent="0.2">
      <c r="A662" s="120">
        <v>3</v>
      </c>
      <c r="B662" s="120">
        <v>1</v>
      </c>
      <c r="C662" s="120">
        <v>6</v>
      </c>
      <c r="D662" s="120">
        <v>1</v>
      </c>
      <c r="I662" s="121" t="s">
        <v>1164</v>
      </c>
      <c r="K662" s="120" t="str">
        <f t="shared" si="33"/>
        <v>31601</v>
      </c>
      <c r="L662" s="119" t="str">
        <f t="shared" si="34"/>
        <v>Servicio de Radio localización</v>
      </c>
      <c r="M662" s="120" t="str">
        <f>IF(MOD(INT(K662),10) = 0, VLOOKUP(K662,'COG CONAC'!$A$2:$B$427,1,FALSE),"DESAGREGADA")</f>
        <v>DESAGREGADA</v>
      </c>
      <c r="N662" s="119" t="str">
        <f>IF(MOD(INT(K662),10) = 0, VLOOKUP(K662,'COG CONAC'!$A$2:$B$427,2,FALSE),"DESAGREGADA")</f>
        <v>DESAGREGADA</v>
      </c>
      <c r="O662" s="120" t="str">
        <f t="shared" si="35"/>
        <v>316</v>
      </c>
      <c r="P662" s="119" t="str">
        <f>IF(MOD(O663,10)&gt;0,IF(INT(TEXT(D663,"00"))=0,IF(COUNTIF($O$3:O1011,O663)&gt;1,"No Utilizar","Utilizar"),"Utilizar"),"No Utilizar")</f>
        <v>Utilizar</v>
      </c>
    </row>
    <row r="663" spans="1:16" x14ac:dyDescent="0.2">
      <c r="A663" s="120">
        <v>3</v>
      </c>
      <c r="B663" s="120">
        <v>1</v>
      </c>
      <c r="C663" s="120">
        <v>6</v>
      </c>
      <c r="D663" s="120">
        <v>2</v>
      </c>
      <c r="I663" s="121" t="s">
        <v>1165</v>
      </c>
      <c r="K663" s="120" t="str">
        <f t="shared" si="33"/>
        <v>31602</v>
      </c>
      <c r="L663" s="119" t="str">
        <f t="shared" si="34"/>
        <v>Servicio de Telecomunicaciones</v>
      </c>
      <c r="M663" s="120" t="str">
        <f>IF(MOD(INT(K663),10) = 0, VLOOKUP(K663,'COG CONAC'!$A$2:$B$427,1,FALSE),"DESAGREGADA")</f>
        <v>DESAGREGADA</v>
      </c>
      <c r="N663" s="119" t="str">
        <f>IF(MOD(INT(K663),10) = 0, VLOOKUP(K663,'COG CONAC'!$A$2:$B$427,2,FALSE),"DESAGREGADA")</f>
        <v>DESAGREGADA</v>
      </c>
      <c r="O663" s="120" t="str">
        <f t="shared" si="35"/>
        <v>316</v>
      </c>
      <c r="P663" s="119" t="str">
        <f>IF(MOD(O664,10)&gt;0,IF(INT(TEXT(D664,"00"))=0,IF(COUNTIF($O$3:O1012,O664)&gt;1,"No Utilizar","Utilizar"),"Utilizar"),"No Utilizar")</f>
        <v>No Utilizar</v>
      </c>
    </row>
    <row r="664" spans="1:16" x14ac:dyDescent="0.2">
      <c r="A664" s="120">
        <v>3</v>
      </c>
      <c r="B664" s="120">
        <v>1</v>
      </c>
      <c r="C664" s="120">
        <v>7</v>
      </c>
      <c r="H664" s="121" t="s">
        <v>328</v>
      </c>
      <c r="K664" s="120" t="str">
        <f t="shared" si="33"/>
        <v>31700</v>
      </c>
      <c r="L664" s="119" t="str">
        <f t="shared" si="34"/>
        <v>Servicios de acceso de Internet, redes y procesamiento de información</v>
      </c>
      <c r="M664" s="120" t="str">
        <f>IF(MOD(INT(K664),10) = 0, VLOOKUP(K664,'COG CONAC'!$A$2:$B$427,1,FALSE),"DESAGREGADA")</f>
        <v>31700</v>
      </c>
      <c r="N664" s="119" t="str">
        <f>IF(MOD(INT(K664),10) = 0, VLOOKUP(K664,'COG CONAC'!$A$2:$B$427,2,FALSE),"DESAGREGADA")</f>
        <v>Servicios de acceso de Internet, redes y procesamiento de información</v>
      </c>
      <c r="O664" s="120" t="str">
        <f t="shared" si="35"/>
        <v>317</v>
      </c>
      <c r="P664" s="119" t="str">
        <f>IF(MOD(O665,10)&gt;0,IF(INT(TEXT(D665,"00"))=0,IF(COUNTIF($O$3:O1013,O665)&gt;1,"No Utilizar","Utilizar"),"Utilizar"),"No Utilizar")</f>
        <v>Utilizar</v>
      </c>
    </row>
    <row r="665" spans="1:16" x14ac:dyDescent="0.2">
      <c r="A665" s="120">
        <v>3</v>
      </c>
      <c r="B665" s="120">
        <v>1</v>
      </c>
      <c r="C665" s="120">
        <v>7</v>
      </c>
      <c r="D665" s="120">
        <v>1</v>
      </c>
      <c r="I665" s="121" t="s">
        <v>1166</v>
      </c>
      <c r="K665" s="120" t="str">
        <f t="shared" si="33"/>
        <v>31701</v>
      </c>
      <c r="L665" s="119" t="str">
        <f t="shared" si="34"/>
        <v>Servicio de Conducción de Señales Analógicas y Digitales</v>
      </c>
      <c r="M665" s="120" t="str">
        <f>IF(MOD(INT(K665),10) = 0, VLOOKUP(K665,'COG CONAC'!$A$2:$B$427,1,FALSE),"DESAGREGADA")</f>
        <v>DESAGREGADA</v>
      </c>
      <c r="N665" s="119" t="str">
        <f>IF(MOD(INT(K665),10) = 0, VLOOKUP(K665,'COG CONAC'!$A$2:$B$427,2,FALSE),"DESAGREGADA")</f>
        <v>DESAGREGADA</v>
      </c>
      <c r="O665" s="120" t="str">
        <f t="shared" si="35"/>
        <v>317</v>
      </c>
      <c r="P665" s="119" t="str">
        <f>IF(MOD(O666,10)&gt;0,IF(INT(TEXT(D666,"00"))=0,IF(COUNTIF($O$3:O1014,O666)&gt;1,"No Utilizar","Utilizar"),"Utilizar"),"No Utilizar")</f>
        <v>No Utilizar</v>
      </c>
    </row>
    <row r="666" spans="1:16" x14ac:dyDescent="0.2">
      <c r="A666" s="120">
        <v>3</v>
      </c>
      <c r="B666" s="120">
        <v>1</v>
      </c>
      <c r="C666" s="120">
        <v>8</v>
      </c>
      <c r="H666" s="121" t="s">
        <v>327</v>
      </c>
      <c r="K666" s="120" t="str">
        <f t="shared" si="33"/>
        <v>31800</v>
      </c>
      <c r="L666" s="119" t="str">
        <f t="shared" si="34"/>
        <v>Servicios postales y telegráficos</v>
      </c>
      <c r="M666" s="120" t="str">
        <f>IF(MOD(INT(K666),10) = 0, VLOOKUP(K666,'COG CONAC'!$A$2:$B$427,1,FALSE),"DESAGREGADA")</f>
        <v>31800</v>
      </c>
      <c r="N666" s="119" t="str">
        <f>IF(MOD(INT(K666),10) = 0, VLOOKUP(K666,'COG CONAC'!$A$2:$B$427,2,FALSE),"DESAGREGADA")</f>
        <v>Servicios postales y telegráficos</v>
      </c>
      <c r="O666" s="120" t="str">
        <f t="shared" si="35"/>
        <v>318</v>
      </c>
      <c r="P666" s="119" t="str">
        <f>IF(MOD(O667,10)&gt;0,IF(INT(TEXT(D667,"00"))=0,IF(COUNTIF($O$3:O1015,O667)&gt;1,"No Utilizar","Utilizar"),"Utilizar"),"No Utilizar")</f>
        <v>Utilizar</v>
      </c>
    </row>
    <row r="667" spans="1:16" x14ac:dyDescent="0.2">
      <c r="A667" s="120">
        <v>3</v>
      </c>
      <c r="B667" s="120">
        <v>1</v>
      </c>
      <c r="C667" s="120">
        <v>8</v>
      </c>
      <c r="D667" s="120">
        <v>1</v>
      </c>
      <c r="I667" s="121" t="s">
        <v>1167</v>
      </c>
      <c r="K667" s="120" t="str">
        <f t="shared" si="33"/>
        <v>31801</v>
      </c>
      <c r="L667" s="119" t="str">
        <f t="shared" si="34"/>
        <v>Servicio Postal</v>
      </c>
      <c r="M667" s="120" t="str">
        <f>IF(MOD(INT(K667),10) = 0, VLOOKUP(K667,'COG CONAC'!$A$2:$B$427,1,FALSE),"DESAGREGADA")</f>
        <v>DESAGREGADA</v>
      </c>
      <c r="N667" s="119" t="str">
        <f>IF(MOD(INT(K667),10) = 0, VLOOKUP(K667,'COG CONAC'!$A$2:$B$427,2,FALSE),"DESAGREGADA")</f>
        <v>DESAGREGADA</v>
      </c>
      <c r="O667" s="120" t="str">
        <f t="shared" si="35"/>
        <v>318</v>
      </c>
      <c r="P667" s="119" t="str">
        <f>IF(MOD(O668,10)&gt;0,IF(INT(TEXT(D668,"00"))=0,IF(COUNTIF($O$3:O1016,O668)&gt;1,"No Utilizar","Utilizar"),"Utilizar"),"No Utilizar")</f>
        <v>Utilizar</v>
      </c>
    </row>
    <row r="668" spans="1:16" x14ac:dyDescent="0.2">
      <c r="A668" s="120">
        <v>3</v>
      </c>
      <c r="B668" s="120">
        <v>1</v>
      </c>
      <c r="C668" s="120">
        <v>8</v>
      </c>
      <c r="D668" s="120">
        <v>2</v>
      </c>
      <c r="I668" s="121" t="s">
        <v>1168</v>
      </c>
      <c r="K668" s="120" t="str">
        <f t="shared" si="33"/>
        <v>31802</v>
      </c>
      <c r="L668" s="119" t="str">
        <f t="shared" si="34"/>
        <v>Servicio Telegráfico</v>
      </c>
      <c r="M668" s="120" t="str">
        <f>IF(MOD(INT(K668),10) = 0, VLOOKUP(K668,'COG CONAC'!$A$2:$B$427,1,FALSE),"DESAGREGADA")</f>
        <v>DESAGREGADA</v>
      </c>
      <c r="N668" s="119" t="str">
        <f>IF(MOD(INT(K668),10) = 0, VLOOKUP(K668,'COG CONAC'!$A$2:$B$427,2,FALSE),"DESAGREGADA")</f>
        <v>DESAGREGADA</v>
      </c>
      <c r="O668" s="120" t="str">
        <f t="shared" si="35"/>
        <v>318</v>
      </c>
      <c r="P668" s="119" t="str">
        <f>IF(MOD(O670,10)&gt;0,IF(INT(TEXT(D670,"00"))=0,IF(COUNTIF($O$3:O1017,O670)&gt;1,"No Utilizar","Utilizar"),"Utilizar"),"No Utilizar")</f>
        <v>No Utilizar</v>
      </c>
    </row>
    <row r="669" spans="1:16" x14ac:dyDescent="0.2">
      <c r="A669" s="120">
        <v>3</v>
      </c>
      <c r="B669" s="120">
        <v>1</v>
      </c>
      <c r="C669" s="120">
        <v>8</v>
      </c>
      <c r="D669" s="120">
        <v>3</v>
      </c>
      <c r="I669" s="121" t="s">
        <v>1972</v>
      </c>
      <c r="K669" s="120" t="str">
        <f t="shared" si="33"/>
        <v>31803</v>
      </c>
      <c r="L669" s="119" t="str">
        <f t="shared" si="34"/>
        <v>Mensajeria y Paqueteria</v>
      </c>
      <c r="M669" s="120" t="s">
        <v>1957</v>
      </c>
      <c r="N669" s="119" t="s">
        <v>1957</v>
      </c>
      <c r="O669" s="120" t="str">
        <f t="shared" si="35"/>
        <v>318</v>
      </c>
      <c r="P669" s="119" t="s">
        <v>1956</v>
      </c>
    </row>
    <row r="670" spans="1:16" x14ac:dyDescent="0.2">
      <c r="A670" s="120">
        <v>3</v>
      </c>
      <c r="B670" s="120">
        <v>1</v>
      </c>
      <c r="C670" s="120">
        <v>9</v>
      </c>
      <c r="H670" s="121" t="s">
        <v>326</v>
      </c>
      <c r="K670" s="120" t="str">
        <f t="shared" si="33"/>
        <v>31900</v>
      </c>
      <c r="L670" s="119" t="str">
        <f t="shared" si="34"/>
        <v>Servicios integrales y otros servicios</v>
      </c>
      <c r="M670" s="120" t="str">
        <f>IF(MOD(INT(K670),10) = 0, VLOOKUP(K670,'COG CONAC'!$A$2:$B$427,1,FALSE),"DESAGREGADA")</f>
        <v>31900</v>
      </c>
      <c r="N670" s="119" t="str">
        <f>IF(MOD(INT(K670),10) = 0, VLOOKUP(K670,'COG CONAC'!$A$2:$B$427,2,FALSE),"DESAGREGADA")</f>
        <v>Servicios integrales y otros servicios</v>
      </c>
      <c r="O670" s="120" t="str">
        <f t="shared" si="35"/>
        <v>319</v>
      </c>
      <c r="P670" s="119" t="str">
        <f>IF(MOD(O671,10)&gt;0,IF(INT(TEXT(D671,"00"))=0,IF(COUNTIF($O$3:O1018,O671)&gt;1,"No Utilizar","Utilizar"),"Utilizar"),"No Utilizar")</f>
        <v>Utilizar</v>
      </c>
    </row>
    <row r="671" spans="1:16" x14ac:dyDescent="0.2">
      <c r="A671" s="120">
        <v>3</v>
      </c>
      <c r="B671" s="120">
        <v>1</v>
      </c>
      <c r="C671" s="120">
        <v>9</v>
      </c>
      <c r="D671" s="120">
        <v>1</v>
      </c>
      <c r="I671" s="121" t="s">
        <v>1169</v>
      </c>
      <c r="K671" s="120" t="str">
        <f t="shared" si="33"/>
        <v>31901</v>
      </c>
      <c r="L671" s="119" t="str">
        <f t="shared" si="34"/>
        <v>Servicios Integrales de Telecomunicación</v>
      </c>
      <c r="M671" s="120" t="str">
        <f>IF(MOD(INT(K671),10) = 0, VLOOKUP(K671,'COG CONAC'!$A$2:$B$427,1,FALSE),"DESAGREGADA")</f>
        <v>DESAGREGADA</v>
      </c>
      <c r="N671" s="119" t="str">
        <f>IF(MOD(INT(K671),10) = 0, VLOOKUP(K671,'COG CONAC'!$A$2:$B$427,2,FALSE),"DESAGREGADA")</f>
        <v>DESAGREGADA</v>
      </c>
      <c r="O671" s="120" t="str">
        <f t="shared" si="35"/>
        <v>319</v>
      </c>
      <c r="P671" s="119" t="str">
        <f>IF(MOD(O672,10)&gt;0,IF(INT(TEXT(D672,"00"))=0,IF(COUNTIF($O$3:O1019,O672)&gt;1,"No Utilizar","Utilizar"),"Utilizar"),"No Utilizar")</f>
        <v>Utilizar</v>
      </c>
    </row>
    <row r="672" spans="1:16" x14ac:dyDescent="0.2">
      <c r="A672" s="120">
        <v>3</v>
      </c>
      <c r="B672" s="120">
        <v>1</v>
      </c>
      <c r="C672" s="120">
        <v>9</v>
      </c>
      <c r="D672" s="120">
        <v>2</v>
      </c>
      <c r="I672" s="121" t="s">
        <v>1170</v>
      </c>
      <c r="K672" s="120" t="str">
        <f t="shared" si="33"/>
        <v>31902</v>
      </c>
      <c r="L672" s="119" t="str">
        <f t="shared" si="34"/>
        <v>Contratación de otros Servicios</v>
      </c>
      <c r="M672" s="120" t="str">
        <f>IF(MOD(INT(K672),10) = 0, VLOOKUP(K672,'COG CONAC'!$A$2:$B$427,1,FALSE),"DESAGREGADA")</f>
        <v>DESAGREGADA</v>
      </c>
      <c r="N672" s="119" t="str">
        <f>IF(MOD(INT(K672),10) = 0, VLOOKUP(K672,'COG CONAC'!$A$2:$B$427,2,FALSE),"DESAGREGADA")</f>
        <v>DESAGREGADA</v>
      </c>
      <c r="O672" s="120" t="str">
        <f t="shared" si="35"/>
        <v>319</v>
      </c>
      <c r="P672" s="119" t="str">
        <f>IF(MOD(O673,10)&gt;0,IF(INT(TEXT(D673,"00"))=0,IF(COUNTIF($O$3:O1020,O673)&gt;1,"No Utilizar","Utilizar"),"Utilizar"),"No Utilizar")</f>
        <v>Utilizar</v>
      </c>
    </row>
    <row r="673" spans="1:18" x14ac:dyDescent="0.2">
      <c r="A673" s="120">
        <v>3</v>
      </c>
      <c r="B673" s="120">
        <v>1</v>
      </c>
      <c r="C673" s="120">
        <v>9</v>
      </c>
      <c r="D673" s="120">
        <v>3</v>
      </c>
      <c r="I673" s="121" t="s">
        <v>1916</v>
      </c>
      <c r="K673" s="120" t="str">
        <f t="shared" si="33"/>
        <v>31903</v>
      </c>
      <c r="L673" s="119" t="str">
        <f t="shared" si="34"/>
        <v>Servicio de Informática</v>
      </c>
      <c r="M673" s="120" t="str">
        <f>IF(MOD(INT(K673),10) = 0, VLOOKUP(K673,'COG CONAC'!$A$2:$B$427,1,FALSE),"DESAGREGADA")</f>
        <v>DESAGREGADA</v>
      </c>
      <c r="N673" s="119" t="str">
        <f>IF(MOD(INT(K673),10) = 0, VLOOKUP(K673,'COG CONAC'!$A$2:$B$427,2,FALSE),"DESAGREGADA")</f>
        <v>DESAGREGADA</v>
      </c>
      <c r="O673" s="120" t="str">
        <f t="shared" si="35"/>
        <v>319</v>
      </c>
      <c r="P673" s="119" t="str">
        <f>IF(MOD(O674,10)&gt;0,IF(INT(TEXT(D674,"00"))=0,IF(COUNTIF($O$3:O1021,O674)&gt;1,"No Utilizar","Utilizar"),"Utilizar"),"No Utilizar")</f>
        <v>No Utilizar</v>
      </c>
    </row>
    <row r="674" spans="1:18" s="118" customFormat="1" x14ac:dyDescent="0.2">
      <c r="A674" s="117">
        <v>3</v>
      </c>
      <c r="B674" s="117">
        <v>2</v>
      </c>
      <c r="C674" s="117"/>
      <c r="D674" s="117"/>
      <c r="E674" s="117"/>
      <c r="F674" s="116"/>
      <c r="G674" s="116" t="s">
        <v>325</v>
      </c>
      <c r="H674" s="116"/>
      <c r="I674" s="116"/>
      <c r="J674" s="116"/>
      <c r="K674" s="117" t="str">
        <f t="shared" si="33"/>
        <v>32000</v>
      </c>
      <c r="L674" s="118" t="str">
        <f t="shared" si="34"/>
        <v>SERVICIOS DE ARRENDAMIENTO</v>
      </c>
      <c r="M674" s="117" t="str">
        <f>IF(MOD(INT(K674),10) = 0, VLOOKUP(K674,'COG CONAC'!$A$2:$B$427,1,FALSE),"DESAGREGADA")</f>
        <v>32000</v>
      </c>
      <c r="N674" s="118" t="str">
        <f>IF(MOD(INT(K674),10) = 0, VLOOKUP(K674,'COG CONAC'!$A$2:$B$427,2,FALSE),"DESAGREGADA")</f>
        <v>SERVICIOS DE ARRENDAMIENTO</v>
      </c>
      <c r="O674" s="117" t="str">
        <f t="shared" si="35"/>
        <v>320</v>
      </c>
      <c r="P674" s="118" t="str">
        <f>IF(MOD(O675,10)&gt;0,IF(INT(TEXT(D675,"00"))=0,IF(COUNTIF($O$3:O1022,O675)&gt;1,"No Utilizar","Utilizar"),"Utilizar"),"No Utilizar")</f>
        <v>No Utilizar</v>
      </c>
      <c r="R674" s="119"/>
    </row>
    <row r="675" spans="1:18" x14ac:dyDescent="0.2">
      <c r="A675" s="120">
        <v>3</v>
      </c>
      <c r="B675" s="120">
        <v>2</v>
      </c>
      <c r="C675" s="120">
        <v>1</v>
      </c>
      <c r="H675" s="121" t="s">
        <v>712</v>
      </c>
      <c r="K675" s="120" t="str">
        <f t="shared" si="33"/>
        <v>32100</v>
      </c>
      <c r="L675" s="119" t="str">
        <f t="shared" si="34"/>
        <v>Arrendamiento de terrenos</v>
      </c>
      <c r="M675" s="120" t="str">
        <f>IF(MOD(INT(K675),10) = 0, VLOOKUP(K675,'COG CONAC'!$A$2:$B$427,1,FALSE),"DESAGREGADA")</f>
        <v>32100</v>
      </c>
      <c r="N675" s="119" t="str">
        <f>IF(MOD(INT(K675),10) = 0, VLOOKUP(K675,'COG CONAC'!$A$2:$B$427,2,FALSE),"DESAGREGADA")</f>
        <v>Arrendamiento de terrenos</v>
      </c>
      <c r="O675" s="120" t="str">
        <f t="shared" si="35"/>
        <v>321</v>
      </c>
      <c r="P675" s="119" t="str">
        <f>IF(MOD(O676,10)&gt;0,IF(INT(TEXT(D676,"00"))=0,IF(COUNTIF($O$3:O1023,O676)&gt;1,"No Utilizar","Utilizar"),"Utilizar"),"No Utilizar")</f>
        <v>Utilizar</v>
      </c>
    </row>
    <row r="676" spans="1:18" x14ac:dyDescent="0.2">
      <c r="A676" s="120">
        <v>3</v>
      </c>
      <c r="B676" s="120">
        <v>2</v>
      </c>
      <c r="C676" s="120">
        <v>1</v>
      </c>
      <c r="D676" s="120">
        <v>1</v>
      </c>
      <c r="I676" s="121" t="s">
        <v>1171</v>
      </c>
      <c r="K676" s="120" t="str">
        <f t="shared" si="33"/>
        <v>32101</v>
      </c>
      <c r="L676" s="119" t="str">
        <f t="shared" si="34"/>
        <v>Arrendamiento de Terrenos</v>
      </c>
      <c r="M676" s="120" t="str">
        <f>IF(MOD(INT(K676),10) = 0, VLOOKUP(K676,'COG CONAC'!$A$2:$B$427,1,FALSE),"DESAGREGADA")</f>
        <v>DESAGREGADA</v>
      </c>
      <c r="N676" s="119" t="str">
        <f>IF(MOD(INT(K676),10) = 0, VLOOKUP(K676,'COG CONAC'!$A$2:$B$427,2,FALSE),"DESAGREGADA")</f>
        <v>DESAGREGADA</v>
      </c>
      <c r="O676" s="120" t="str">
        <f t="shared" si="35"/>
        <v>321</v>
      </c>
      <c r="P676" s="119" t="str">
        <f>IF(MOD(O677,10)&gt;0,IF(INT(TEXT(D677,"00"))=0,IF(COUNTIF($O$3:O1024,O677)&gt;1,"No Utilizar","Utilizar"),"Utilizar"),"No Utilizar")</f>
        <v>No Utilizar</v>
      </c>
    </row>
    <row r="677" spans="1:18" x14ac:dyDescent="0.2">
      <c r="A677" s="120">
        <v>3</v>
      </c>
      <c r="B677" s="120">
        <v>2</v>
      </c>
      <c r="C677" s="120">
        <v>2</v>
      </c>
      <c r="H677" s="121" t="s">
        <v>324</v>
      </c>
      <c r="K677" s="120" t="str">
        <f t="shared" si="33"/>
        <v>32200</v>
      </c>
      <c r="L677" s="119" t="str">
        <f t="shared" si="34"/>
        <v>Arrendamiento de edificios</v>
      </c>
      <c r="M677" s="120" t="str">
        <f>IF(MOD(INT(K677),10) = 0, VLOOKUP(K677,'COG CONAC'!$A$2:$B$427,1,FALSE),"DESAGREGADA")</f>
        <v>32200</v>
      </c>
      <c r="N677" s="119" t="str">
        <f>IF(MOD(INT(K677),10) = 0, VLOOKUP(K677,'COG CONAC'!$A$2:$B$427,2,FALSE),"DESAGREGADA")</f>
        <v>Arrendamiento de edificios</v>
      </c>
      <c r="O677" s="120" t="str">
        <f t="shared" si="35"/>
        <v>322</v>
      </c>
      <c r="P677" s="119" t="str">
        <f>IF(MOD(O678,10)&gt;0,IF(INT(TEXT(D678,"00"))=0,IF(COUNTIF($O$3:O1025,O678)&gt;1,"No Utilizar","Utilizar"),"Utilizar"),"No Utilizar")</f>
        <v>Utilizar</v>
      </c>
    </row>
    <row r="678" spans="1:18" x14ac:dyDescent="0.2">
      <c r="A678" s="120">
        <v>3</v>
      </c>
      <c r="B678" s="120">
        <v>2</v>
      </c>
      <c r="C678" s="120">
        <v>2</v>
      </c>
      <c r="D678" s="120">
        <v>1</v>
      </c>
      <c r="I678" s="121" t="s">
        <v>324</v>
      </c>
      <c r="K678" s="120" t="str">
        <f t="shared" si="33"/>
        <v>32201</v>
      </c>
      <c r="L678" s="119" t="str">
        <f t="shared" si="34"/>
        <v>Arrendamiento de edificios</v>
      </c>
      <c r="M678" s="120" t="str">
        <f>IF(MOD(INT(K678),10) = 0, VLOOKUP(K678,'COG CONAC'!$A$2:$B$427,1,FALSE),"DESAGREGADA")</f>
        <v>DESAGREGADA</v>
      </c>
      <c r="N678" s="119" t="str">
        <f>IF(MOD(INT(K678),10) = 0, VLOOKUP(K678,'COG CONAC'!$A$2:$B$427,2,FALSE),"DESAGREGADA")</f>
        <v>DESAGREGADA</v>
      </c>
      <c r="O678" s="120" t="str">
        <f t="shared" si="35"/>
        <v>322</v>
      </c>
      <c r="P678" s="119" t="str">
        <f>IF(MOD(O679,10)&gt;0,IF(INT(TEXT(D679,"00"))=0,IF(COUNTIF($O$3:O1026,O679)&gt;1,"No Utilizar","Utilizar"),"Utilizar"),"No Utilizar")</f>
        <v>No Utilizar</v>
      </c>
    </row>
    <row r="679" spans="1:18" x14ac:dyDescent="0.2">
      <c r="A679" s="120">
        <v>3</v>
      </c>
      <c r="B679" s="120">
        <v>2</v>
      </c>
      <c r="C679" s="120">
        <v>3</v>
      </c>
      <c r="H679" s="121" t="s">
        <v>323</v>
      </c>
      <c r="K679" s="120" t="str">
        <f t="shared" si="33"/>
        <v>32300</v>
      </c>
      <c r="L679" s="119" t="str">
        <f t="shared" si="34"/>
        <v>Arrendamiento de mobiliario y equipo de administración, educacional y recreativo</v>
      </c>
      <c r="M679" s="120" t="str">
        <f>IF(MOD(INT(K679),10) = 0, VLOOKUP(K679,'COG CONAC'!$A$2:$B$427,1,FALSE),"DESAGREGADA")</f>
        <v>32300</v>
      </c>
      <c r="N679" s="119" t="str">
        <f>IF(MOD(INT(K679),10) = 0, VLOOKUP(K679,'COG CONAC'!$A$2:$B$427,2,FALSE),"DESAGREGADA")</f>
        <v>Arrendamiento de mobiliario y equipo de administración, educacional y recreativo</v>
      </c>
      <c r="O679" s="120" t="str">
        <f t="shared" si="35"/>
        <v>323</v>
      </c>
      <c r="P679" s="119" t="str">
        <f>IF(MOD(O680,10)&gt;0,IF(INT(TEXT(D680,"00"))=0,IF(COUNTIF($O$3:O1027,O680)&gt;1,"No Utilizar","Utilizar"),"Utilizar"),"No Utilizar")</f>
        <v>Utilizar</v>
      </c>
    </row>
    <row r="680" spans="1:18" x14ac:dyDescent="0.2">
      <c r="A680" s="120">
        <v>3</v>
      </c>
      <c r="B680" s="120">
        <v>2</v>
      </c>
      <c r="C680" s="120">
        <v>3</v>
      </c>
      <c r="D680" s="120">
        <v>1</v>
      </c>
      <c r="I680" s="121" t="s">
        <v>1917</v>
      </c>
      <c r="K680" s="120" t="str">
        <f t="shared" si="33"/>
        <v>32301</v>
      </c>
      <c r="L680" s="119" t="str">
        <f t="shared" si="34"/>
        <v>Arrendamiento Mobiliario, Equipo Educacional  y Bienes Informáticos</v>
      </c>
      <c r="M680" s="120" t="str">
        <f>IF(MOD(INT(K680),10) = 0, VLOOKUP(K680,'COG CONAC'!$A$2:$B$427,1,FALSE),"DESAGREGADA")</f>
        <v>DESAGREGADA</v>
      </c>
      <c r="N680" s="119" t="str">
        <f>IF(MOD(INT(K680),10) = 0, VLOOKUP(K680,'COG CONAC'!$A$2:$B$427,2,FALSE),"DESAGREGADA")</f>
        <v>DESAGREGADA</v>
      </c>
      <c r="O680" s="120" t="str">
        <f t="shared" si="35"/>
        <v>323</v>
      </c>
      <c r="P680" s="119" t="str">
        <f>IF(MOD(O681,10)&gt;0,IF(INT(TEXT(D681,"00"))=0,IF(COUNTIF($O$3:O1028,O681)&gt;1,"No Utilizar","Utilizar"),"Utilizar"),"No Utilizar")</f>
        <v>Utilizar</v>
      </c>
    </row>
    <row r="681" spans="1:18" x14ac:dyDescent="0.2">
      <c r="A681" s="120">
        <v>3</v>
      </c>
      <c r="B681" s="120">
        <v>2</v>
      </c>
      <c r="C681" s="120">
        <v>3</v>
      </c>
      <c r="D681" s="120">
        <v>2</v>
      </c>
      <c r="I681" s="121" t="s">
        <v>1172</v>
      </c>
      <c r="K681" s="120" t="str">
        <f t="shared" si="33"/>
        <v>32302</v>
      </c>
      <c r="L681" s="119" t="str">
        <f t="shared" si="34"/>
        <v>Arrendamiento de Mobiliario</v>
      </c>
      <c r="M681" s="120" t="str">
        <f>IF(MOD(INT(K681),10) = 0, VLOOKUP(K681,'COG CONAC'!$A$2:$B$427,1,FALSE),"DESAGREGADA")</f>
        <v>DESAGREGADA</v>
      </c>
      <c r="N681" s="119" t="str">
        <f>IF(MOD(INT(K681),10) = 0, VLOOKUP(K681,'COG CONAC'!$A$2:$B$427,2,FALSE),"DESAGREGADA")</f>
        <v>DESAGREGADA</v>
      </c>
      <c r="O681" s="120" t="str">
        <f t="shared" si="35"/>
        <v>323</v>
      </c>
      <c r="P681" s="119" t="str">
        <f>IF(MOD(O682,10)&gt;0,IF(INT(TEXT(D682,"00"))=0,IF(COUNTIF($O$3:O1029,O682)&gt;1,"No Utilizar","Utilizar"),"Utilizar"),"No Utilizar")</f>
        <v>Utilizar</v>
      </c>
    </row>
    <row r="682" spans="1:18" x14ac:dyDescent="0.2">
      <c r="A682" s="120">
        <v>3</v>
      </c>
      <c r="B682" s="120">
        <v>2</v>
      </c>
      <c r="C682" s="120">
        <v>3</v>
      </c>
      <c r="D682" s="120">
        <v>3</v>
      </c>
      <c r="I682" s="121" t="s">
        <v>1295</v>
      </c>
      <c r="K682" s="120" t="str">
        <f t="shared" si="33"/>
        <v>32303</v>
      </c>
      <c r="L682" s="119" t="str">
        <f t="shared" si="34"/>
        <v>Arrendamiento de bienes muebles</v>
      </c>
      <c r="M682" s="120" t="str">
        <f>IF(MOD(INT(K682),10) = 0, VLOOKUP(K682,'COG CONAC'!$A$2:$B$427,1,FALSE),"DESAGREGADA")</f>
        <v>DESAGREGADA</v>
      </c>
      <c r="N682" s="119" t="str">
        <f>IF(MOD(INT(K682),10) = 0, VLOOKUP(K682,'COG CONAC'!$A$2:$B$427,2,FALSE),"DESAGREGADA")</f>
        <v>DESAGREGADA</v>
      </c>
      <c r="O682" s="120" t="str">
        <f t="shared" si="35"/>
        <v>323</v>
      </c>
      <c r="P682" s="119" t="str">
        <f>IF(MOD(O683,10)&gt;0,IF(INT(TEXT(D683,"00"))=0,IF(COUNTIF($O$3:O1030,O683)&gt;1,"No Utilizar","Utilizar"),"Utilizar"),"No Utilizar")</f>
        <v>Utilizar</v>
      </c>
    </row>
    <row r="683" spans="1:18" x14ac:dyDescent="0.2">
      <c r="A683" s="120">
        <v>3</v>
      </c>
      <c r="B683" s="120">
        <v>2</v>
      </c>
      <c r="C683" s="120">
        <v>3</v>
      </c>
      <c r="D683" s="120">
        <v>4</v>
      </c>
      <c r="I683" s="121" t="s">
        <v>323</v>
      </c>
      <c r="K683" s="120" t="str">
        <f t="shared" si="33"/>
        <v>32304</v>
      </c>
      <c r="L683" s="119" t="str">
        <f t="shared" si="34"/>
        <v>Arrendamiento de mobiliario y equipo de administración, educacional y recreativo</v>
      </c>
      <c r="M683" s="120" t="str">
        <f>IF(MOD(INT(K683),10) = 0, VLOOKUP(K683,'COG CONAC'!$A$2:$B$427,1,FALSE),"DESAGREGADA")</f>
        <v>DESAGREGADA</v>
      </c>
      <c r="N683" s="119" t="str">
        <f>IF(MOD(INT(K683),10) = 0, VLOOKUP(K683,'COG CONAC'!$A$2:$B$427,2,FALSE),"DESAGREGADA")</f>
        <v>DESAGREGADA</v>
      </c>
      <c r="O683" s="120" t="str">
        <f t="shared" si="35"/>
        <v>323</v>
      </c>
      <c r="P683" s="119" t="str">
        <f>IF(MOD(O684,10)&gt;0,IF(INT(TEXT(D684,"00"))=0,IF(COUNTIF($O$3:O1031,O684)&gt;1,"No Utilizar","Utilizar"),"Utilizar"),"No Utilizar")</f>
        <v>No Utilizar</v>
      </c>
    </row>
    <row r="684" spans="1:18" x14ac:dyDescent="0.2">
      <c r="A684" s="120">
        <v>3</v>
      </c>
      <c r="B684" s="120">
        <v>2</v>
      </c>
      <c r="C684" s="120">
        <v>4</v>
      </c>
      <c r="H684" s="121" t="s">
        <v>322</v>
      </c>
      <c r="K684" s="120" t="str">
        <f t="shared" si="33"/>
        <v>32400</v>
      </c>
      <c r="L684" s="119" t="str">
        <f t="shared" si="34"/>
        <v>Arrendamiento de equipo e instrumental médico y de laboratorio</v>
      </c>
      <c r="M684" s="120" t="str">
        <f>IF(MOD(INT(K684),10) = 0, VLOOKUP(K684,'COG CONAC'!$A$2:$B$427,1,FALSE),"DESAGREGADA")</f>
        <v>32400</v>
      </c>
      <c r="N684" s="119" t="str">
        <f>IF(MOD(INT(K684),10) = 0, VLOOKUP(K684,'COG CONAC'!$A$2:$B$427,2,FALSE),"DESAGREGADA")</f>
        <v>Arrendamiento de equipo e instrumental médico y de laboratorio</v>
      </c>
      <c r="O684" s="120" t="str">
        <f t="shared" si="35"/>
        <v>324</v>
      </c>
      <c r="P684" s="119" t="str">
        <f>IF(MOD(O685,10)&gt;0,IF(INT(TEXT(D685,"00"))=0,IF(COUNTIF($O$3:O1033,O685)&gt;1,"No Utilizar","Utilizar"),"Utilizar"),"No Utilizar")</f>
        <v>Utilizar</v>
      </c>
    </row>
    <row r="685" spans="1:18" x14ac:dyDescent="0.2">
      <c r="A685" s="120">
        <v>3</v>
      </c>
      <c r="B685" s="120">
        <v>2</v>
      </c>
      <c r="C685" s="120">
        <v>4</v>
      </c>
      <c r="D685" s="120">
        <v>1</v>
      </c>
      <c r="I685" s="121" t="s">
        <v>1173</v>
      </c>
      <c r="K685" s="120" t="str">
        <f t="shared" si="33"/>
        <v>32401</v>
      </c>
      <c r="L685" s="119" t="str">
        <f t="shared" si="34"/>
        <v>Arrendamiento de Equipos Médicos</v>
      </c>
      <c r="M685" s="120" t="str">
        <f>IF(MOD(INT(K685),10) = 0, VLOOKUP(K685,'COG CONAC'!$A$2:$B$427,1,FALSE),"DESAGREGADA")</f>
        <v>DESAGREGADA</v>
      </c>
      <c r="N685" s="119" t="str">
        <f>IF(MOD(INT(K685),10) = 0, VLOOKUP(K685,'COG CONAC'!$A$2:$B$427,2,FALSE),"DESAGREGADA")</f>
        <v>DESAGREGADA</v>
      </c>
      <c r="O685" s="120" t="str">
        <f t="shared" si="35"/>
        <v>324</v>
      </c>
      <c r="P685" s="119" t="str">
        <f>IF(MOD(O686,10)&gt;0,IF(INT(TEXT(D686,"00"))=0,IF(COUNTIF($O$3:O1034,O686)&gt;1,"No Utilizar","Utilizar"),"Utilizar"),"No Utilizar")</f>
        <v>Utilizar</v>
      </c>
    </row>
    <row r="686" spans="1:18" x14ac:dyDescent="0.2">
      <c r="A686" s="120">
        <v>3</v>
      </c>
      <c r="B686" s="120">
        <v>2</v>
      </c>
      <c r="C686" s="120">
        <v>4</v>
      </c>
      <c r="D686" s="120">
        <v>2</v>
      </c>
      <c r="I686" s="121" t="s">
        <v>1174</v>
      </c>
      <c r="K686" s="120" t="str">
        <f t="shared" si="33"/>
        <v>32402</v>
      </c>
      <c r="L686" s="119" t="str">
        <f t="shared" si="34"/>
        <v>Arrendamiento de Equipos de Laboratorio</v>
      </c>
      <c r="M686" s="120" t="str">
        <f>IF(MOD(INT(K686),10) = 0, VLOOKUP(K686,'COG CONAC'!$A$2:$B$427,1,FALSE),"DESAGREGADA")</f>
        <v>DESAGREGADA</v>
      </c>
      <c r="N686" s="119" t="str">
        <f>IF(MOD(INT(K686),10) = 0, VLOOKUP(K686,'COG CONAC'!$A$2:$B$427,2,FALSE),"DESAGREGADA")</f>
        <v>DESAGREGADA</v>
      </c>
      <c r="O686" s="120" t="str">
        <f t="shared" si="35"/>
        <v>324</v>
      </c>
      <c r="P686" s="119" t="str">
        <f>IF(MOD(O687,10)&gt;0,IF(INT(TEXT(D687,"00"))=0,IF(COUNTIF($O$3:O1035,O687)&gt;1,"No Utilizar","Utilizar"),"Utilizar"),"No Utilizar")</f>
        <v>No Utilizar</v>
      </c>
    </row>
    <row r="687" spans="1:18" x14ac:dyDescent="0.2">
      <c r="A687" s="120">
        <v>3</v>
      </c>
      <c r="B687" s="120">
        <v>2</v>
      </c>
      <c r="C687" s="120">
        <v>5</v>
      </c>
      <c r="H687" s="121" t="s">
        <v>321</v>
      </c>
      <c r="K687" s="120" t="str">
        <f t="shared" si="33"/>
        <v>32500</v>
      </c>
      <c r="L687" s="119" t="str">
        <f t="shared" si="34"/>
        <v>Arrendamiento de equipo de transporte</v>
      </c>
      <c r="M687" s="120" t="str">
        <f>IF(MOD(INT(K687),10) = 0, VLOOKUP(K687,'COG CONAC'!$A$2:$B$427,1,FALSE),"DESAGREGADA")</f>
        <v>32500</v>
      </c>
      <c r="N687" s="119" t="str">
        <f>IF(MOD(INT(K687),10) = 0, VLOOKUP(K687,'COG CONAC'!$A$2:$B$427,2,FALSE),"DESAGREGADA")</f>
        <v>Arrendamiento de equipo de transporte</v>
      </c>
      <c r="O687" s="120" t="str">
        <f t="shared" si="35"/>
        <v>325</v>
      </c>
      <c r="P687" s="119" t="str">
        <f>IF(MOD(O688,10)&gt;0,IF(INT(TEXT(D688,"00"))=0,IF(COUNTIF($O$3:O1036,O688)&gt;1,"No Utilizar","Utilizar"),"Utilizar"),"No Utilizar")</f>
        <v>Utilizar</v>
      </c>
    </row>
    <row r="688" spans="1:18" x14ac:dyDescent="0.2">
      <c r="A688" s="120">
        <v>3</v>
      </c>
      <c r="B688" s="120">
        <v>2</v>
      </c>
      <c r="C688" s="120">
        <v>5</v>
      </c>
      <c r="D688" s="120">
        <v>1</v>
      </c>
      <c r="I688" s="121" t="s">
        <v>1218</v>
      </c>
      <c r="K688" s="120" t="str">
        <f t="shared" si="33"/>
        <v>32501</v>
      </c>
      <c r="L688" s="119" t="str">
        <f t="shared" si="34"/>
        <v>Arrendamiento de Vehículos Terrestres</v>
      </c>
      <c r="M688" s="120" t="str">
        <f>IF(MOD(INT(K688),10) = 0, VLOOKUP(K688,'COG CONAC'!$A$2:$B$427,1,FALSE),"DESAGREGADA")</f>
        <v>DESAGREGADA</v>
      </c>
      <c r="N688" s="119" t="str">
        <f>IF(MOD(INT(K688),10) = 0, VLOOKUP(K688,'COG CONAC'!$A$2:$B$427,2,FALSE),"DESAGREGADA")</f>
        <v>DESAGREGADA</v>
      </c>
      <c r="O688" s="120" t="str">
        <f t="shared" si="35"/>
        <v>325</v>
      </c>
      <c r="P688" s="119" t="str">
        <f>IF(MOD(O689,10)&gt;0,IF(INT(TEXT(D689,"00"))=0,IF(COUNTIF($O$3:O1037,O689)&gt;1,"No Utilizar","Utilizar"),"Utilizar"),"No Utilizar")</f>
        <v>Utilizar</v>
      </c>
    </row>
    <row r="689" spans="1:18" x14ac:dyDescent="0.2">
      <c r="A689" s="120">
        <v>3</v>
      </c>
      <c r="B689" s="120">
        <v>2</v>
      </c>
      <c r="C689" s="120">
        <v>5</v>
      </c>
      <c r="D689" s="120">
        <v>2</v>
      </c>
      <c r="I689" s="121" t="s">
        <v>1219</v>
      </c>
      <c r="K689" s="120" t="str">
        <f t="shared" si="33"/>
        <v>32502</v>
      </c>
      <c r="L689" s="119" t="str">
        <f t="shared" si="34"/>
        <v>Arrendamiento de Vehículos Aéreos</v>
      </c>
      <c r="M689" s="120" t="str">
        <f>IF(MOD(INT(K689),10) = 0, VLOOKUP(K689,'COG CONAC'!$A$2:$B$427,1,FALSE),"DESAGREGADA")</f>
        <v>DESAGREGADA</v>
      </c>
      <c r="N689" s="119" t="str">
        <f>IF(MOD(INT(K689),10) = 0, VLOOKUP(K689,'COG CONAC'!$A$2:$B$427,2,FALSE),"DESAGREGADA")</f>
        <v>DESAGREGADA</v>
      </c>
      <c r="O689" s="120" t="str">
        <f t="shared" si="35"/>
        <v>325</v>
      </c>
      <c r="P689" s="119" t="str">
        <f>IF(MOD(O690,10)&gt;0,IF(INT(TEXT(D690,"00"))=0,IF(COUNTIF($O$3:O1038,O690)&gt;1,"No Utilizar","Utilizar"),"Utilizar"),"No Utilizar")</f>
        <v>Utilizar</v>
      </c>
    </row>
    <row r="690" spans="1:18" x14ac:dyDescent="0.2">
      <c r="A690" s="120">
        <v>3</v>
      </c>
      <c r="B690" s="120">
        <v>2</v>
      </c>
      <c r="C690" s="120">
        <v>5</v>
      </c>
      <c r="D690" s="120">
        <v>3</v>
      </c>
      <c r="I690" s="121" t="s">
        <v>1220</v>
      </c>
      <c r="K690" s="120" t="str">
        <f t="shared" si="33"/>
        <v>32503</v>
      </c>
      <c r="L690" s="119" t="str">
        <f t="shared" si="34"/>
        <v>Arrendamiento de Vehículos Marítimos</v>
      </c>
      <c r="M690" s="120" t="str">
        <f>IF(MOD(INT(K690),10) = 0, VLOOKUP(K690,'COG CONAC'!$A$2:$B$427,1,FALSE),"DESAGREGADA")</f>
        <v>DESAGREGADA</v>
      </c>
      <c r="N690" s="119" t="str">
        <f>IF(MOD(INT(K690),10) = 0, VLOOKUP(K690,'COG CONAC'!$A$2:$B$427,2,FALSE),"DESAGREGADA")</f>
        <v>DESAGREGADA</v>
      </c>
      <c r="O690" s="120" t="str">
        <f t="shared" si="35"/>
        <v>325</v>
      </c>
      <c r="P690" s="119" t="str">
        <f>IF(MOD(O691,10)&gt;0,IF(INT(TEXT(D691,"00"))=0,IF(COUNTIF($O$3:O1039,O691)&gt;1,"No Utilizar","Utilizar"),"Utilizar"),"No Utilizar")</f>
        <v>Utilizar</v>
      </c>
    </row>
    <row r="691" spans="1:18" x14ac:dyDescent="0.2">
      <c r="A691" s="120">
        <v>3</v>
      </c>
      <c r="B691" s="120">
        <v>2</v>
      </c>
      <c r="C691" s="120">
        <v>5</v>
      </c>
      <c r="D691" s="120">
        <v>4</v>
      </c>
      <c r="I691" s="121" t="s">
        <v>1646</v>
      </c>
      <c r="K691" s="120" t="str">
        <f t="shared" si="33"/>
        <v>32504</v>
      </c>
      <c r="L691" s="119" t="str">
        <f t="shared" si="34"/>
        <v>Arrendamiento de Vehículos Fluviales</v>
      </c>
      <c r="M691" s="120" t="str">
        <f>IF(MOD(INT(K691),10) = 0, VLOOKUP(K691,'COG CONAC'!$A$2:$B$427,1,FALSE),"DESAGREGADA")</f>
        <v>DESAGREGADA</v>
      </c>
      <c r="N691" s="119" t="str">
        <f>IF(MOD(INT(K691),10) = 0, VLOOKUP(K691,'COG CONAC'!$A$2:$B$427,2,FALSE),"DESAGREGADA")</f>
        <v>DESAGREGADA</v>
      </c>
      <c r="O691" s="120" t="str">
        <f t="shared" si="35"/>
        <v>325</v>
      </c>
      <c r="P691" s="119" t="str">
        <f>IF(MOD(O692,10)&gt;0,IF(INT(TEXT(D692,"00"))=0,IF(COUNTIF($O$3:O1040,O692)&gt;1,"No Utilizar","Utilizar"),"Utilizar"),"No Utilizar")</f>
        <v>Utilizar</v>
      </c>
    </row>
    <row r="692" spans="1:18" x14ac:dyDescent="0.2">
      <c r="A692" s="120">
        <v>3</v>
      </c>
      <c r="B692" s="120">
        <v>2</v>
      </c>
      <c r="C692" s="120">
        <v>5</v>
      </c>
      <c r="D692" s="120">
        <v>5</v>
      </c>
      <c r="I692" s="121" t="s">
        <v>321</v>
      </c>
      <c r="K692" s="120" t="str">
        <f t="shared" si="33"/>
        <v>32505</v>
      </c>
      <c r="L692" s="119" t="str">
        <f t="shared" si="34"/>
        <v>Arrendamiento de equipo de transporte</v>
      </c>
      <c r="M692" s="120" t="str">
        <f>IF(MOD(INT(K692),10) = 0, VLOOKUP(K692,'COG CONAC'!$A$2:$B$427,1,FALSE),"DESAGREGADA")</f>
        <v>DESAGREGADA</v>
      </c>
      <c r="N692" s="119" t="str">
        <f>IF(MOD(INT(K692),10) = 0, VLOOKUP(K692,'COG CONAC'!$A$2:$B$427,2,FALSE),"DESAGREGADA")</f>
        <v>DESAGREGADA</v>
      </c>
      <c r="O692" s="120" t="str">
        <f t="shared" si="35"/>
        <v>325</v>
      </c>
      <c r="P692" s="119" t="str">
        <f>IF(MOD(O693,10)&gt;0,IF(INT(TEXT(D693,"00"))=0,IF(COUNTIF($O$3:O1041,O693)&gt;1,"No Utilizar","Utilizar"),"Utilizar"),"No Utilizar")</f>
        <v>No Utilizar</v>
      </c>
    </row>
    <row r="693" spans="1:18" x14ac:dyDescent="0.2">
      <c r="A693" s="120">
        <v>3</v>
      </c>
      <c r="B693" s="120">
        <v>2</v>
      </c>
      <c r="C693" s="120">
        <v>6</v>
      </c>
      <c r="H693" s="121" t="s">
        <v>320</v>
      </c>
      <c r="K693" s="120" t="str">
        <f t="shared" si="33"/>
        <v>32600</v>
      </c>
      <c r="L693" s="119" t="str">
        <f t="shared" si="34"/>
        <v>Arrendamiento de maquinaria, otros equipos y herramientas</v>
      </c>
      <c r="M693" s="120" t="str">
        <f>IF(MOD(INT(K693),10) = 0, VLOOKUP(K693,'COG CONAC'!$A$2:$B$427,1,FALSE),"DESAGREGADA")</f>
        <v>32600</v>
      </c>
      <c r="N693" s="119" t="str">
        <f>IF(MOD(INT(K693),10) = 0, VLOOKUP(K693,'COG CONAC'!$A$2:$B$427,2,FALSE),"DESAGREGADA")</f>
        <v>Arrendamiento de maquinaria, otros equipos y herramientas</v>
      </c>
      <c r="O693" s="120" t="str">
        <f t="shared" si="35"/>
        <v>326</v>
      </c>
      <c r="P693" s="119" t="str">
        <f>IF(MOD(O694,10)&gt;0,IF(INT(TEXT(D694,"00"))=0,IF(COUNTIF($O$3:O1042,O694)&gt;1,"No Utilizar","Utilizar"),"Utilizar"),"No Utilizar")</f>
        <v>Utilizar</v>
      </c>
    </row>
    <row r="694" spans="1:18" x14ac:dyDescent="0.2">
      <c r="A694" s="120">
        <v>3</v>
      </c>
      <c r="B694" s="120">
        <v>2</v>
      </c>
      <c r="C694" s="120">
        <v>6</v>
      </c>
      <c r="D694" s="120">
        <v>1</v>
      </c>
      <c r="I694" s="121" t="s">
        <v>320</v>
      </c>
      <c r="K694" s="120" t="str">
        <f t="shared" si="33"/>
        <v>32601</v>
      </c>
      <c r="L694" s="119" t="str">
        <f t="shared" si="34"/>
        <v>Arrendamiento de maquinaria, otros equipos y herramientas</v>
      </c>
      <c r="M694" s="120" t="str">
        <f>IF(MOD(INT(K694),10) = 0, VLOOKUP(K694,'COG CONAC'!$A$2:$B$427,1,FALSE),"DESAGREGADA")</f>
        <v>DESAGREGADA</v>
      </c>
      <c r="N694" s="119" t="str">
        <f>IF(MOD(INT(K694),10) = 0, VLOOKUP(K694,'COG CONAC'!$A$2:$B$427,2,FALSE),"DESAGREGADA")</f>
        <v>DESAGREGADA</v>
      </c>
      <c r="O694" s="120" t="str">
        <f t="shared" si="35"/>
        <v>326</v>
      </c>
      <c r="P694" s="119" t="str">
        <f>IF(MOD(O695,10)&gt;0,IF(INT(TEXT(D695,"00"))=0,IF(COUNTIF($O$3:O1043,O695)&gt;1,"No Utilizar","Utilizar"),"Utilizar"),"No Utilizar")</f>
        <v>No Utilizar</v>
      </c>
    </row>
    <row r="695" spans="1:18" x14ac:dyDescent="0.2">
      <c r="A695" s="120">
        <v>3</v>
      </c>
      <c r="B695" s="120">
        <v>2</v>
      </c>
      <c r="C695" s="120">
        <v>7</v>
      </c>
      <c r="H695" s="121" t="s">
        <v>319</v>
      </c>
      <c r="K695" s="120" t="str">
        <f t="shared" si="33"/>
        <v>32700</v>
      </c>
      <c r="L695" s="119" t="str">
        <f t="shared" si="34"/>
        <v>Arrendamiento de activos intangibles</v>
      </c>
      <c r="M695" s="120" t="str">
        <f>IF(MOD(INT(K695),10) = 0, VLOOKUP(K695,'COG CONAC'!$A$2:$B$427,1,FALSE),"DESAGREGADA")</f>
        <v>32700</v>
      </c>
      <c r="N695" s="119" t="str">
        <f>IF(MOD(INT(K695),10) = 0, VLOOKUP(K695,'COG CONAC'!$A$2:$B$427,2,FALSE),"DESAGREGADA")</f>
        <v>Arrendamiento de activos intangibles</v>
      </c>
      <c r="O695" s="120" t="str">
        <f t="shared" si="35"/>
        <v>327</v>
      </c>
      <c r="P695" s="119" t="str">
        <f>IF(MOD(O696,10)&gt;0,IF(INT(TEXT(D696,"00"))=0,IF(COUNTIF($O$3:O1044,O696)&gt;1,"No Utilizar","Utilizar"),"Utilizar"),"No Utilizar")</f>
        <v>Utilizar</v>
      </c>
    </row>
    <row r="696" spans="1:18" x14ac:dyDescent="0.2">
      <c r="A696" s="120">
        <v>3</v>
      </c>
      <c r="B696" s="120">
        <v>2</v>
      </c>
      <c r="C696" s="120">
        <v>7</v>
      </c>
      <c r="D696" s="120">
        <v>1</v>
      </c>
      <c r="I696" s="121" t="s">
        <v>319</v>
      </c>
      <c r="K696" s="120" t="str">
        <f t="shared" si="33"/>
        <v>32701</v>
      </c>
      <c r="L696" s="119" t="str">
        <f t="shared" si="34"/>
        <v>Arrendamiento de activos intangibles</v>
      </c>
      <c r="M696" s="120" t="str">
        <f>IF(MOD(INT(K696),10) = 0, VLOOKUP(K696,'COG CONAC'!$A$2:$B$427,1,FALSE),"DESAGREGADA")</f>
        <v>DESAGREGADA</v>
      </c>
      <c r="N696" s="119" t="str">
        <f>IF(MOD(INT(K696),10) = 0, VLOOKUP(K696,'COG CONAC'!$A$2:$B$427,2,FALSE),"DESAGREGADA")</f>
        <v>DESAGREGADA</v>
      </c>
      <c r="O696" s="120" t="str">
        <f t="shared" si="35"/>
        <v>327</v>
      </c>
      <c r="P696" s="119" t="str">
        <f>IF(MOD(O697,10)&gt;0,IF(INT(TEXT(D697,"00"))=0,IF(COUNTIF($O$3:O1045,O697)&gt;1,"No Utilizar","Utilizar"),"Utilizar"),"No Utilizar")</f>
        <v>No Utilizar</v>
      </c>
    </row>
    <row r="697" spans="1:18" x14ac:dyDescent="0.2">
      <c r="A697" s="120">
        <v>3</v>
      </c>
      <c r="B697" s="120">
        <v>2</v>
      </c>
      <c r="C697" s="120">
        <v>8</v>
      </c>
      <c r="H697" s="121" t="s">
        <v>318</v>
      </c>
      <c r="K697" s="120" t="str">
        <f t="shared" si="33"/>
        <v>32800</v>
      </c>
      <c r="L697" s="119" t="str">
        <f t="shared" si="34"/>
        <v>Arrendamiento financiero</v>
      </c>
      <c r="M697" s="120" t="str">
        <f>IF(MOD(INT(K697),10) = 0, VLOOKUP(K697,'COG CONAC'!$A$2:$B$427,1,FALSE),"DESAGREGADA")</f>
        <v>32800</v>
      </c>
      <c r="N697" s="119" t="str">
        <f>IF(MOD(INT(K697),10) = 0, VLOOKUP(K697,'COG CONAC'!$A$2:$B$427,2,FALSE),"DESAGREGADA")</f>
        <v>Arrendamiento financiero</v>
      </c>
      <c r="O697" s="120" t="str">
        <f t="shared" si="35"/>
        <v>328</v>
      </c>
      <c r="P697" s="119" t="str">
        <f>IF(MOD(O698,10)&gt;0,IF(INT(TEXT(D698,"00"))=0,IF(COUNTIF($O$3:O1046,O698)&gt;1,"No Utilizar","Utilizar"),"Utilizar"),"No Utilizar")</f>
        <v>Utilizar</v>
      </c>
    </row>
    <row r="698" spans="1:18" x14ac:dyDescent="0.2">
      <c r="A698" s="120">
        <v>3</v>
      </c>
      <c r="B698" s="120">
        <v>2</v>
      </c>
      <c r="C698" s="120">
        <v>8</v>
      </c>
      <c r="D698" s="120">
        <v>1</v>
      </c>
      <c r="I698" s="121" t="s">
        <v>1175</v>
      </c>
      <c r="K698" s="120" t="str">
        <f t="shared" si="33"/>
        <v>32801</v>
      </c>
      <c r="L698" s="119" t="str">
        <f t="shared" si="34"/>
        <v>Bienes Muebles por Arrendamiento Financiero</v>
      </c>
      <c r="M698" s="120" t="str">
        <f>IF(MOD(INT(K698),10) = 0, VLOOKUP(K698,'COG CONAC'!$A$2:$B$427,1,FALSE),"DESAGREGADA")</f>
        <v>DESAGREGADA</v>
      </c>
      <c r="N698" s="119" t="str">
        <f>IF(MOD(INT(K698),10) = 0, VLOOKUP(K698,'COG CONAC'!$A$2:$B$427,2,FALSE),"DESAGREGADA")</f>
        <v>DESAGREGADA</v>
      </c>
      <c r="O698" s="120" t="str">
        <f t="shared" si="35"/>
        <v>328</v>
      </c>
      <c r="P698" s="119" t="str">
        <f>IF(MOD(O699,10)&gt;0,IF(INT(TEXT(D699,"00"))=0,IF(COUNTIF($O$3:O1047,O699)&gt;1,"No Utilizar","Utilizar"),"Utilizar"),"No Utilizar")</f>
        <v>No Utilizar</v>
      </c>
    </row>
    <row r="699" spans="1:18" x14ac:dyDescent="0.2">
      <c r="A699" s="120">
        <v>3</v>
      </c>
      <c r="B699" s="120">
        <v>2</v>
      </c>
      <c r="C699" s="120">
        <v>9</v>
      </c>
      <c r="H699" s="121" t="s">
        <v>317</v>
      </c>
      <c r="K699" s="120" t="str">
        <f t="shared" si="33"/>
        <v>32900</v>
      </c>
      <c r="L699" s="119" t="str">
        <f t="shared" si="34"/>
        <v>Otros arrendamientos</v>
      </c>
      <c r="M699" s="120" t="str">
        <f>IF(MOD(INT(K699),10) = 0, VLOOKUP(K699,'COG CONAC'!$A$2:$B$427,1,FALSE),"DESAGREGADA")</f>
        <v>32900</v>
      </c>
      <c r="N699" s="119" t="str">
        <f>IF(MOD(INT(K699),10) = 0, VLOOKUP(K699,'COG CONAC'!$A$2:$B$427,2,FALSE),"DESAGREGADA")</f>
        <v>Otros arrendamientos</v>
      </c>
      <c r="O699" s="120" t="str">
        <f t="shared" si="35"/>
        <v>329</v>
      </c>
      <c r="P699" s="119" t="str">
        <f>IF(MOD(O700,10)&gt;0,IF(INT(TEXT(D700,"00"))=0,IF(COUNTIF($O$3:O1048,O700)&gt;1,"No Utilizar","Utilizar"),"Utilizar"),"No Utilizar")</f>
        <v>Utilizar</v>
      </c>
    </row>
    <row r="700" spans="1:18" x14ac:dyDescent="0.2">
      <c r="A700" s="120">
        <v>3</v>
      </c>
      <c r="B700" s="120">
        <v>2</v>
      </c>
      <c r="C700" s="120">
        <v>9</v>
      </c>
      <c r="D700" s="120">
        <v>1</v>
      </c>
      <c r="I700" s="121" t="s">
        <v>1647</v>
      </c>
      <c r="K700" s="120" t="str">
        <f t="shared" si="33"/>
        <v>32901</v>
      </c>
      <c r="L700" s="119" t="str">
        <f t="shared" si="34"/>
        <v>Arrendamiento por extracción de Agua</v>
      </c>
      <c r="M700" s="120" t="str">
        <f>IF(MOD(INT(K700),10) = 0, VLOOKUP(K700,'COG CONAC'!$A$2:$B$427,1,FALSE),"DESAGREGADA")</f>
        <v>DESAGREGADA</v>
      </c>
      <c r="N700" s="119" t="str">
        <f>IF(MOD(INT(K700),10) = 0, VLOOKUP(K700,'COG CONAC'!$A$2:$B$427,2,FALSE),"DESAGREGADA")</f>
        <v>DESAGREGADA</v>
      </c>
      <c r="O700" s="120" t="str">
        <f t="shared" si="35"/>
        <v>329</v>
      </c>
      <c r="P700" s="119" t="str">
        <f>IF(MOD(O701,10)&gt;0,IF(INT(TEXT(D701,"00"))=0,IF(COUNTIF($O$3:O1049,O701)&gt;1,"No Utilizar","Utilizar"),"Utilizar"),"No Utilizar")</f>
        <v>Utilizar</v>
      </c>
    </row>
    <row r="701" spans="1:18" x14ac:dyDescent="0.2">
      <c r="A701" s="120">
        <v>3</v>
      </c>
      <c r="B701" s="120">
        <v>2</v>
      </c>
      <c r="C701" s="120">
        <v>9</v>
      </c>
      <c r="D701" s="120">
        <v>2</v>
      </c>
      <c r="I701" s="121" t="s">
        <v>317</v>
      </c>
      <c r="K701" s="120" t="str">
        <f t="shared" si="33"/>
        <v>32902</v>
      </c>
      <c r="L701" s="119" t="str">
        <f t="shared" si="34"/>
        <v>Otros arrendamientos</v>
      </c>
      <c r="M701" s="120" t="str">
        <f>IF(MOD(INT(K701),10) = 0, VLOOKUP(K701,'COG CONAC'!$A$2:$B$427,1,FALSE),"DESAGREGADA")</f>
        <v>DESAGREGADA</v>
      </c>
      <c r="N701" s="119" t="str">
        <f>IF(MOD(INT(K701),10) = 0, VLOOKUP(K701,'COG CONAC'!$A$2:$B$427,2,FALSE),"DESAGREGADA")</f>
        <v>DESAGREGADA</v>
      </c>
      <c r="O701" s="120" t="str">
        <f t="shared" si="35"/>
        <v>329</v>
      </c>
      <c r="P701" s="119" t="str">
        <f>IF(MOD(O702,10)&gt;0,IF(INT(TEXT(D702,"00"))=0,IF(COUNTIF($O$3:O1050,O702)&gt;1,"No Utilizar","Utilizar"),"Utilizar"),"No Utilizar")</f>
        <v>No Utilizar</v>
      </c>
    </row>
    <row r="702" spans="1:18" s="118" customFormat="1" x14ac:dyDescent="0.2">
      <c r="A702" s="117">
        <v>3</v>
      </c>
      <c r="B702" s="117">
        <v>3</v>
      </c>
      <c r="C702" s="117"/>
      <c r="D702" s="117"/>
      <c r="E702" s="117"/>
      <c r="F702" s="116"/>
      <c r="G702" s="116" t="s">
        <v>722</v>
      </c>
      <c r="H702" s="116"/>
      <c r="I702" s="116"/>
      <c r="J702" s="116"/>
      <c r="K702" s="117" t="str">
        <f t="shared" si="33"/>
        <v>33000</v>
      </c>
      <c r="L702" s="118" t="str">
        <f t="shared" si="34"/>
        <v>SERVICIOS PROFESIONALES, CIENTIFICOS, TECNICOS Y OTROS SERVICIOS</v>
      </c>
      <c r="M702" s="117" t="str">
        <f>IF(MOD(INT(K702),10) = 0, VLOOKUP(K702,'COG CONAC'!$A$2:$B$427,1,FALSE),"DESAGREGADA")</f>
        <v>33000</v>
      </c>
      <c r="N702" s="118" t="str">
        <f>IF(MOD(INT(K702),10) = 0, VLOOKUP(K702,'COG CONAC'!$A$2:$B$427,2,FALSE),"DESAGREGADA")</f>
        <v>SERVICIOS PROFESIONALES, CIENTIFICOS, TECNICOS Y OTROS SERVICIOS</v>
      </c>
      <c r="O702" s="117" t="str">
        <f t="shared" si="35"/>
        <v>330</v>
      </c>
      <c r="P702" s="118" t="str">
        <f>IF(MOD(O703,10)&gt;0,IF(INT(TEXT(D703,"00"))=0,IF(COUNTIF($O$3:O1051,O703)&gt;1,"No Utilizar","Utilizar"),"Utilizar"),"No Utilizar")</f>
        <v>No Utilizar</v>
      </c>
      <c r="R702" s="119"/>
    </row>
    <row r="703" spans="1:18" x14ac:dyDescent="0.2">
      <c r="A703" s="120">
        <v>3</v>
      </c>
      <c r="B703" s="120">
        <v>3</v>
      </c>
      <c r="C703" s="120">
        <v>1</v>
      </c>
      <c r="H703" s="121" t="s">
        <v>316</v>
      </c>
      <c r="K703" s="120" t="str">
        <f t="shared" si="33"/>
        <v>33100</v>
      </c>
      <c r="L703" s="119" t="str">
        <f t="shared" si="34"/>
        <v>Servicios legales, de contabilidad, auditoría y relacionados</v>
      </c>
      <c r="M703" s="120" t="str">
        <f>IF(MOD(INT(K703),10) = 0, VLOOKUP(K703,'COG CONAC'!$A$2:$B$427,1,FALSE),"DESAGREGADA")</f>
        <v>33100</v>
      </c>
      <c r="N703" s="119" t="str">
        <f>IF(MOD(INT(K703),10) = 0, VLOOKUP(K703,'COG CONAC'!$A$2:$B$427,2,FALSE),"DESAGREGADA")</f>
        <v>Servicios legales, de contabilidad, auditoría y relacionados</v>
      </c>
      <c r="O703" s="120" t="str">
        <f t="shared" si="35"/>
        <v>331</v>
      </c>
      <c r="P703" s="119" t="str">
        <f>IF(MOD(O704,10)&gt;0,IF(INT(TEXT(D704,"00"))=0,IF(COUNTIF($O$3:O1052,O704)&gt;1,"No Utilizar","Utilizar"),"Utilizar"),"No Utilizar")</f>
        <v>Utilizar</v>
      </c>
    </row>
    <row r="704" spans="1:18" x14ac:dyDescent="0.2">
      <c r="A704" s="120">
        <v>3</v>
      </c>
      <c r="B704" s="120">
        <v>3</v>
      </c>
      <c r="C704" s="120">
        <v>1</v>
      </c>
      <c r="D704" s="120">
        <v>1</v>
      </c>
      <c r="I704" s="121" t="s">
        <v>1648</v>
      </c>
      <c r="K704" s="120" t="str">
        <f t="shared" si="33"/>
        <v>33101</v>
      </c>
      <c r="L704" s="119" t="str">
        <f t="shared" si="34"/>
        <v>Servicios legales</v>
      </c>
      <c r="M704" s="120" t="str">
        <f>IF(MOD(INT(K704),10) = 0, VLOOKUP(K704,'COG CONAC'!$A$2:$B$427,1,FALSE),"DESAGREGADA")</f>
        <v>DESAGREGADA</v>
      </c>
      <c r="N704" s="119" t="str">
        <f>IF(MOD(INT(K704),10) = 0, VLOOKUP(K704,'COG CONAC'!$A$2:$B$427,2,FALSE),"DESAGREGADA")</f>
        <v>DESAGREGADA</v>
      </c>
      <c r="O704" s="120" t="str">
        <f t="shared" si="35"/>
        <v>331</v>
      </c>
      <c r="P704" s="119" t="str">
        <f>IF(MOD(O705,10)&gt;0,IF(INT(TEXT(D705,"00"))=0,IF(COUNTIF($O$3:O1053,O705)&gt;1,"No Utilizar","Utilizar"),"Utilizar"),"No Utilizar")</f>
        <v>Utilizar</v>
      </c>
    </row>
    <row r="705" spans="1:16" x14ac:dyDescent="0.2">
      <c r="A705" s="120">
        <v>3</v>
      </c>
      <c r="B705" s="120">
        <v>3</v>
      </c>
      <c r="C705" s="120">
        <v>1</v>
      </c>
      <c r="D705" s="120">
        <v>2</v>
      </c>
      <c r="I705" s="121" t="s">
        <v>1918</v>
      </c>
      <c r="K705" s="120" t="str">
        <f t="shared" si="33"/>
        <v>33102</v>
      </c>
      <c r="L705" s="119" t="str">
        <f t="shared" si="34"/>
        <v>Asesoría Contable</v>
      </c>
      <c r="M705" s="120" t="str">
        <f>IF(MOD(INT(K705),10) = 0, VLOOKUP(K705,'COG CONAC'!$A$2:$B$427,1,FALSE),"DESAGREGADA")</f>
        <v>DESAGREGADA</v>
      </c>
      <c r="N705" s="119" t="str">
        <f>IF(MOD(INT(K705),10) = 0, VLOOKUP(K705,'COG CONAC'!$A$2:$B$427,2,FALSE),"DESAGREGADA")</f>
        <v>DESAGREGADA</v>
      </c>
      <c r="O705" s="120" t="str">
        <f t="shared" si="35"/>
        <v>331</v>
      </c>
      <c r="P705" s="119" t="str">
        <f>IF(MOD(O706,10)&gt;0,IF(INT(TEXT(D706,"00"))=0,IF(COUNTIF($O$3:O1054,O706)&gt;1,"No Utilizar","Utilizar"),"Utilizar"),"No Utilizar")</f>
        <v>Utilizar</v>
      </c>
    </row>
    <row r="706" spans="1:16" x14ac:dyDescent="0.2">
      <c r="A706" s="120">
        <v>3</v>
      </c>
      <c r="B706" s="120">
        <v>3</v>
      </c>
      <c r="C706" s="120">
        <v>1</v>
      </c>
      <c r="D706" s="120">
        <v>3</v>
      </c>
      <c r="I706" s="121" t="s">
        <v>1649</v>
      </c>
      <c r="K706" s="120" t="str">
        <f t="shared" si="33"/>
        <v>33103</v>
      </c>
      <c r="L706" s="119" t="str">
        <f t="shared" si="34"/>
        <v>Auditorias Financieras</v>
      </c>
      <c r="M706" s="120" t="str">
        <f>IF(MOD(INT(K706),10) = 0, VLOOKUP(K706,'COG CONAC'!$A$2:$B$427,1,FALSE),"DESAGREGADA")</f>
        <v>DESAGREGADA</v>
      </c>
      <c r="N706" s="119" t="str">
        <f>IF(MOD(INT(K706),10) = 0, VLOOKUP(K706,'COG CONAC'!$A$2:$B$427,2,FALSE),"DESAGREGADA")</f>
        <v>DESAGREGADA</v>
      </c>
      <c r="O706" s="120" t="str">
        <f t="shared" si="35"/>
        <v>331</v>
      </c>
      <c r="P706" s="119" t="str">
        <f>IF(MOD(O707,10)&gt;0,IF(INT(TEXT(D707,"00"))=0,IF(COUNTIF($O$3:O1055,O707)&gt;1,"No Utilizar","Utilizar"),"Utilizar"),"No Utilizar")</f>
        <v>Utilizar</v>
      </c>
    </row>
    <row r="707" spans="1:16" x14ac:dyDescent="0.2">
      <c r="A707" s="120">
        <v>3</v>
      </c>
      <c r="B707" s="120">
        <v>3</v>
      </c>
      <c r="C707" s="120">
        <v>1</v>
      </c>
      <c r="D707" s="120">
        <v>4</v>
      </c>
      <c r="I707" s="121" t="s">
        <v>1650</v>
      </c>
      <c r="K707" s="120" t="str">
        <f t="shared" si="33"/>
        <v>33104</v>
      </c>
      <c r="L707" s="119" t="str">
        <f t="shared" si="34"/>
        <v>Otros servicios administrativos</v>
      </c>
      <c r="M707" s="120" t="str">
        <f>IF(MOD(INT(K707),10) = 0, VLOOKUP(K707,'COG CONAC'!$A$2:$B$427,1,FALSE),"DESAGREGADA")</f>
        <v>DESAGREGADA</v>
      </c>
      <c r="N707" s="119" t="str">
        <f>IF(MOD(INT(K707),10) = 0, VLOOKUP(K707,'COG CONAC'!$A$2:$B$427,2,FALSE),"DESAGREGADA")</f>
        <v>DESAGREGADA</v>
      </c>
      <c r="O707" s="120" t="str">
        <f t="shared" si="35"/>
        <v>331</v>
      </c>
      <c r="P707" s="119" t="str">
        <f>IF(MOD(O708,10)&gt;0,IF(INT(TEXT(D708,"00"))=0,IF(COUNTIF($O$3:O1056,O708)&gt;1,"No Utilizar","Utilizar"),"Utilizar"),"No Utilizar")</f>
        <v>Utilizar</v>
      </c>
    </row>
    <row r="708" spans="1:16" x14ac:dyDescent="0.2">
      <c r="A708" s="120">
        <v>3</v>
      </c>
      <c r="B708" s="120">
        <v>3</v>
      </c>
      <c r="C708" s="120">
        <v>1</v>
      </c>
      <c r="D708" s="120">
        <v>5</v>
      </c>
      <c r="I708" s="121" t="s">
        <v>316</v>
      </c>
      <c r="K708" s="120" t="str">
        <f t="shared" ref="K708:K771" si="36">CONCATENATE(A708,TEXT(B708,"0"),TEXT(C708,"0"),TEXT(D708,"00"))</f>
        <v>33105</v>
      </c>
      <c r="L708" s="119" t="str">
        <f t="shared" ref="L708:L771" si="37">CONCATENATE(F708,G708,H708,I708)</f>
        <v>Servicios legales, de contabilidad, auditoría y relacionados</v>
      </c>
      <c r="M708" s="120" t="str">
        <f>IF(MOD(INT(K708),10) = 0, VLOOKUP(K708,'COG CONAC'!$A$2:$B$427,1,FALSE),"DESAGREGADA")</f>
        <v>DESAGREGADA</v>
      </c>
      <c r="N708" s="119" t="str">
        <f>IF(MOD(INT(K708),10) = 0, VLOOKUP(K708,'COG CONAC'!$A$2:$B$427,2,FALSE),"DESAGREGADA")</f>
        <v>DESAGREGADA</v>
      </c>
      <c r="O708" s="120" t="str">
        <f t="shared" ref="O708:O771" si="38">CONCATENATE(A708,TEXT(B708,"0"),TEXT(C708,"0"))</f>
        <v>331</v>
      </c>
      <c r="P708" s="119" t="str">
        <f>IF(MOD(O709,10)&gt;0,IF(INT(TEXT(D709,"00"))=0,IF(COUNTIF($O$3:O1057,O709)&gt;1,"No Utilizar","Utilizar"),"Utilizar"),"No Utilizar")</f>
        <v>No Utilizar</v>
      </c>
    </row>
    <row r="709" spans="1:16" x14ac:dyDescent="0.2">
      <c r="A709" s="120">
        <v>3</v>
      </c>
      <c r="B709" s="120">
        <v>3</v>
      </c>
      <c r="C709" s="120">
        <v>2</v>
      </c>
      <c r="H709" s="121" t="s">
        <v>315</v>
      </c>
      <c r="K709" s="120" t="str">
        <f t="shared" si="36"/>
        <v>33200</v>
      </c>
      <c r="L709" s="119" t="str">
        <f t="shared" si="37"/>
        <v>Servicios de diseño, arquitectura, ingeniería y actividades relacionadas</v>
      </c>
      <c r="M709" s="120" t="str">
        <f>IF(MOD(INT(K709),10) = 0, VLOOKUP(K709,'COG CONAC'!$A$2:$B$427,1,FALSE),"DESAGREGADA")</f>
        <v>33200</v>
      </c>
      <c r="N709" s="119" t="str">
        <f>IF(MOD(INT(K709),10) = 0, VLOOKUP(K709,'COG CONAC'!$A$2:$B$427,2,FALSE),"DESAGREGADA")</f>
        <v>Servicios de diseño, arquitectura, ingeniería y actividades relacionadas</v>
      </c>
      <c r="O709" s="120" t="str">
        <f t="shared" si="38"/>
        <v>332</v>
      </c>
      <c r="P709" s="119" t="str">
        <f>IF(MOD(O710,10)&gt;0,IF(INT(TEXT(D710,"00"))=0,IF(COUNTIF($O$3:O1058,O710)&gt;1,"No Utilizar","Utilizar"),"Utilizar"),"No Utilizar")</f>
        <v>Utilizar</v>
      </c>
    </row>
    <row r="710" spans="1:16" x14ac:dyDescent="0.2">
      <c r="A710" s="120">
        <v>3</v>
      </c>
      <c r="B710" s="120">
        <v>3</v>
      </c>
      <c r="C710" s="120">
        <v>2</v>
      </c>
      <c r="D710" s="120">
        <v>1</v>
      </c>
      <c r="I710" s="121" t="s">
        <v>315</v>
      </c>
      <c r="K710" s="120" t="str">
        <f t="shared" si="36"/>
        <v>33201</v>
      </c>
      <c r="L710" s="119" t="str">
        <f t="shared" si="37"/>
        <v>Servicios de diseño, arquitectura, ingeniería y actividades relacionadas</v>
      </c>
      <c r="M710" s="120" t="str">
        <f>IF(MOD(INT(K710),10) = 0, VLOOKUP(K710,'COG CONAC'!$A$2:$B$427,1,FALSE),"DESAGREGADA")</f>
        <v>DESAGREGADA</v>
      </c>
      <c r="N710" s="119" t="str">
        <f>IF(MOD(INT(K710),10) = 0, VLOOKUP(K710,'COG CONAC'!$A$2:$B$427,2,FALSE),"DESAGREGADA")</f>
        <v>DESAGREGADA</v>
      </c>
      <c r="O710" s="120" t="str">
        <f t="shared" si="38"/>
        <v>332</v>
      </c>
      <c r="P710" s="119" t="str">
        <f>IF(MOD(O711,10)&gt;0,IF(INT(TEXT(D711,"00"))=0,IF(COUNTIF($O$3:O1059,O711)&gt;1,"No Utilizar","Utilizar"),"Utilizar"),"No Utilizar")</f>
        <v>Utilizar</v>
      </c>
    </row>
    <row r="711" spans="1:16" x14ac:dyDescent="0.2">
      <c r="A711" s="120">
        <v>3</v>
      </c>
      <c r="B711" s="120">
        <v>3</v>
      </c>
      <c r="C711" s="120">
        <v>2</v>
      </c>
      <c r="D711" s="120">
        <v>2</v>
      </c>
      <c r="I711" s="121" t="s">
        <v>1919</v>
      </c>
      <c r="K711" s="120" t="str">
        <f t="shared" si="36"/>
        <v>33202</v>
      </c>
      <c r="L711" s="119" t="str">
        <f t="shared" si="37"/>
        <v>Servicios de Ingeniería y Actividades relacionadas</v>
      </c>
      <c r="M711" s="120" t="str">
        <f>IF(MOD(INT(K711),10) = 0, VLOOKUP(K711,'COG CONAC'!$A$2:$B$427,1,FALSE),"DESAGREGADA")</f>
        <v>DESAGREGADA</v>
      </c>
      <c r="N711" s="119" t="str">
        <f>IF(MOD(INT(K711),10) = 0, VLOOKUP(K711,'COG CONAC'!$A$2:$B$427,2,FALSE),"DESAGREGADA")</f>
        <v>DESAGREGADA</v>
      </c>
      <c r="O711" s="120" t="str">
        <f t="shared" si="38"/>
        <v>332</v>
      </c>
      <c r="P711" s="119" t="str">
        <f>IF(MOD(O712,10)&gt;0,IF(INT(TEXT(D712,"00"))=0,IF(COUNTIF($O$3:O1060,O712)&gt;1,"No Utilizar","Utilizar"),"Utilizar"),"No Utilizar")</f>
        <v>No Utilizar</v>
      </c>
    </row>
    <row r="712" spans="1:16" x14ac:dyDescent="0.2">
      <c r="A712" s="120">
        <v>3</v>
      </c>
      <c r="B712" s="120">
        <v>3</v>
      </c>
      <c r="C712" s="120">
        <v>3</v>
      </c>
      <c r="H712" s="121" t="s">
        <v>314</v>
      </c>
      <c r="K712" s="120" t="str">
        <f t="shared" si="36"/>
        <v>33300</v>
      </c>
      <c r="L712" s="119" t="str">
        <f t="shared" si="37"/>
        <v>Servicios de consultoría administrativa, procesos, técnica y en tecnologías de la información</v>
      </c>
      <c r="M712" s="120" t="str">
        <f>IF(MOD(INT(K712),10) = 0, VLOOKUP(K712,'COG CONAC'!$A$2:$B$427,1,FALSE),"DESAGREGADA")</f>
        <v>33300</v>
      </c>
      <c r="N712" s="119" t="str">
        <f>IF(MOD(INT(K712),10) = 0, VLOOKUP(K712,'COG CONAC'!$A$2:$B$427,2,FALSE),"DESAGREGADA")</f>
        <v>Servicios de consultoría administrativa, procesos, técnica y en tecnologías de la información</v>
      </c>
      <c r="O712" s="120" t="str">
        <f t="shared" si="38"/>
        <v>333</v>
      </c>
      <c r="P712" s="119" t="str">
        <f>IF(MOD(O713,10)&gt;0,IF(INT(TEXT(D713,"00"))=0,IF(COUNTIF($O$3:O1061,O713)&gt;1,"No Utilizar","Utilizar"),"Utilizar"),"No Utilizar")</f>
        <v>Utilizar</v>
      </c>
    </row>
    <row r="713" spans="1:16" x14ac:dyDescent="0.2">
      <c r="A713" s="120">
        <v>3</v>
      </c>
      <c r="B713" s="120">
        <v>3</v>
      </c>
      <c r="C713" s="120">
        <v>3</v>
      </c>
      <c r="D713" s="120">
        <v>1</v>
      </c>
      <c r="I713" s="121" t="s">
        <v>314</v>
      </c>
      <c r="K713" s="120" t="str">
        <f t="shared" si="36"/>
        <v>33301</v>
      </c>
      <c r="L713" s="119" t="str">
        <f t="shared" si="37"/>
        <v>Servicios de consultoría administrativa, procesos, técnica y en tecnologías de la información</v>
      </c>
      <c r="M713" s="120" t="str">
        <f>IF(MOD(INT(K713),10) = 0, VLOOKUP(K713,'COG CONAC'!$A$2:$B$427,1,FALSE),"DESAGREGADA")</f>
        <v>DESAGREGADA</v>
      </c>
      <c r="N713" s="119" t="str">
        <f>IF(MOD(INT(K713),10) = 0, VLOOKUP(K713,'COG CONAC'!$A$2:$B$427,2,FALSE),"DESAGREGADA")</f>
        <v>DESAGREGADA</v>
      </c>
      <c r="O713" s="120" t="str">
        <f t="shared" si="38"/>
        <v>333</v>
      </c>
      <c r="P713" s="119" t="str">
        <f>IF(MOD(O714,10)&gt;0,IF(INT(TEXT(D714,"00"))=0,IF(COUNTIF($O$3:O1062,O714)&gt;1,"No Utilizar","Utilizar"),"Utilizar"),"No Utilizar")</f>
        <v>No Utilizar</v>
      </c>
    </row>
    <row r="714" spans="1:16" x14ac:dyDescent="0.2">
      <c r="A714" s="120">
        <v>3</v>
      </c>
      <c r="B714" s="120">
        <v>3</v>
      </c>
      <c r="C714" s="120">
        <v>4</v>
      </c>
      <c r="H714" s="121" t="s">
        <v>1296</v>
      </c>
      <c r="K714" s="120" t="str">
        <f t="shared" si="36"/>
        <v>33400</v>
      </c>
      <c r="L714" s="119" t="str">
        <f t="shared" si="37"/>
        <v>Servicios de capacitación</v>
      </c>
      <c r="M714" s="120" t="str">
        <f>IF(MOD(INT(K714),10) = 0, VLOOKUP(K714,'COG CONAC'!$A$2:$B$427,1,FALSE),"DESAGREGADA")</f>
        <v>33400</v>
      </c>
      <c r="N714" s="119" t="str">
        <f>IF(MOD(INT(K714),10) = 0, VLOOKUP(K714,'COG CONAC'!$A$2:$B$427,2,FALSE),"DESAGREGADA")</f>
        <v xml:space="preserve">Servicios de capacitación </v>
      </c>
      <c r="O714" s="120" t="str">
        <f t="shared" si="38"/>
        <v>334</v>
      </c>
      <c r="P714" s="119" t="str">
        <f>IF(MOD(O715,10)&gt;0,IF(INT(TEXT(D715,"00"))=0,IF(COUNTIF($O$3:O1064,O715)&gt;1,"No Utilizar","Utilizar"),"Utilizar"),"No Utilizar")</f>
        <v>Utilizar</v>
      </c>
    </row>
    <row r="715" spans="1:16" x14ac:dyDescent="0.2">
      <c r="A715" s="120">
        <v>3</v>
      </c>
      <c r="B715" s="120">
        <v>3</v>
      </c>
      <c r="C715" s="120">
        <v>4</v>
      </c>
      <c r="D715" s="120">
        <v>1</v>
      </c>
      <c r="I715" s="121" t="s">
        <v>1296</v>
      </c>
      <c r="K715" s="120" t="str">
        <f t="shared" si="36"/>
        <v>33401</v>
      </c>
      <c r="L715" s="119" t="str">
        <f t="shared" si="37"/>
        <v>Servicios de capacitación</v>
      </c>
      <c r="M715" s="120" t="str">
        <f>IF(MOD(INT(K715),10) = 0, VLOOKUP(K715,'COG CONAC'!$A$2:$B$427,1,FALSE),"DESAGREGADA")</f>
        <v>DESAGREGADA</v>
      </c>
      <c r="N715" s="119" t="str">
        <f>IF(MOD(INT(K715),10) = 0, VLOOKUP(K715,'COG CONAC'!$A$2:$B$427,2,FALSE),"DESAGREGADA")</f>
        <v>DESAGREGADA</v>
      </c>
      <c r="O715" s="120" t="str">
        <f t="shared" si="38"/>
        <v>334</v>
      </c>
      <c r="P715" s="119" t="str">
        <f>IF(MOD(O716,10)&gt;0,IF(INT(TEXT(D716,"00"))=0,IF(COUNTIF($O$3:O1065,O716)&gt;1,"No Utilizar","Utilizar"),"Utilizar"),"No Utilizar")</f>
        <v>Utilizar</v>
      </c>
    </row>
    <row r="716" spans="1:16" x14ac:dyDescent="0.2">
      <c r="A716" s="120">
        <v>3</v>
      </c>
      <c r="B716" s="120">
        <v>3</v>
      </c>
      <c r="C716" s="120">
        <v>4</v>
      </c>
      <c r="D716" s="120">
        <v>2</v>
      </c>
      <c r="I716" s="121" t="s">
        <v>1920</v>
      </c>
      <c r="K716" s="120" t="str">
        <f t="shared" si="36"/>
        <v>33402</v>
      </c>
      <c r="L716" s="119" t="str">
        <f t="shared" si="37"/>
        <v>Otras Asesorías para la operación de programas</v>
      </c>
      <c r="M716" s="120" t="str">
        <f>IF(MOD(INT(K716),10) = 0, VLOOKUP(K716,'COG CONAC'!$A$2:$B$427,1,FALSE),"DESAGREGADA")</f>
        <v>DESAGREGADA</v>
      </c>
      <c r="N716" s="119" t="str">
        <f>IF(MOD(INT(K716),10) = 0, VLOOKUP(K716,'COG CONAC'!$A$2:$B$427,2,FALSE),"DESAGREGADA")</f>
        <v>DESAGREGADA</v>
      </c>
      <c r="O716" s="120" t="str">
        <f t="shared" si="38"/>
        <v>334</v>
      </c>
      <c r="P716" s="119" t="str">
        <f>IF(MOD(O717,10)&gt;0,IF(INT(TEXT(D717,"00"))=0,IF(COUNTIF($O$3:O1066,O717)&gt;1,"No Utilizar","Utilizar"),"Utilizar"),"No Utilizar")</f>
        <v>No Utilizar</v>
      </c>
    </row>
    <row r="717" spans="1:16" x14ac:dyDescent="0.2">
      <c r="A717" s="120">
        <v>3</v>
      </c>
      <c r="B717" s="120">
        <v>3</v>
      </c>
      <c r="C717" s="120">
        <v>5</v>
      </c>
      <c r="H717" s="121" t="s">
        <v>313</v>
      </c>
      <c r="K717" s="120" t="str">
        <f t="shared" si="36"/>
        <v>33500</v>
      </c>
      <c r="L717" s="119" t="str">
        <f t="shared" si="37"/>
        <v>Servicios de investigación científica y desarrollo</v>
      </c>
      <c r="M717" s="120" t="str">
        <f>IF(MOD(INT(K717),10) = 0, VLOOKUP(K717,'COG CONAC'!$A$2:$B$427,1,FALSE),"DESAGREGADA")</f>
        <v>33500</v>
      </c>
      <c r="N717" s="119" t="str">
        <f>IF(MOD(INT(K717),10) = 0, VLOOKUP(K717,'COG CONAC'!$A$2:$B$427,2,FALSE),"DESAGREGADA")</f>
        <v>Servicios de investigación científica y desarrollo</v>
      </c>
      <c r="O717" s="120" t="str">
        <f t="shared" si="38"/>
        <v>335</v>
      </c>
      <c r="P717" s="119" t="str">
        <f>IF(MOD(O718,10)&gt;0,IF(INT(TEXT(D718,"00"))=0,IF(COUNTIF($O$3:O1067,O718)&gt;1,"No Utilizar","Utilizar"),"Utilizar"),"No Utilizar")</f>
        <v>Utilizar</v>
      </c>
    </row>
    <row r="718" spans="1:16" x14ac:dyDescent="0.2">
      <c r="A718" s="120">
        <v>3</v>
      </c>
      <c r="B718" s="120">
        <v>3</v>
      </c>
      <c r="C718" s="120">
        <v>5</v>
      </c>
      <c r="D718" s="120">
        <v>1</v>
      </c>
      <c r="I718" s="121" t="s">
        <v>1176</v>
      </c>
      <c r="K718" s="120" t="str">
        <f t="shared" si="36"/>
        <v>33501</v>
      </c>
      <c r="L718" s="119" t="str">
        <f t="shared" si="37"/>
        <v>Estudios de Investigación</v>
      </c>
      <c r="M718" s="120" t="str">
        <f>IF(MOD(INT(K718),10) = 0, VLOOKUP(K718,'COG CONAC'!$A$2:$B$427,1,FALSE),"DESAGREGADA")</f>
        <v>DESAGREGADA</v>
      </c>
      <c r="N718" s="119" t="str">
        <f>IF(MOD(INT(K718),10) = 0, VLOOKUP(K718,'COG CONAC'!$A$2:$B$427,2,FALSE),"DESAGREGADA")</f>
        <v>DESAGREGADA</v>
      </c>
      <c r="O718" s="120" t="str">
        <f t="shared" si="38"/>
        <v>335</v>
      </c>
      <c r="P718" s="119" t="str">
        <f>IF(MOD(O719,10)&gt;0,IF(INT(TEXT(D719,"00"))=0,IF(COUNTIF($O$3:O1068,O719)&gt;1,"No Utilizar","Utilizar"),"Utilizar"),"No Utilizar")</f>
        <v>Utilizar</v>
      </c>
    </row>
    <row r="719" spans="1:16" x14ac:dyDescent="0.2">
      <c r="A719" s="120">
        <v>3</v>
      </c>
      <c r="B719" s="120">
        <v>3</v>
      </c>
      <c r="C719" s="120">
        <v>5</v>
      </c>
      <c r="D719" s="120">
        <v>2</v>
      </c>
      <c r="I719" s="121" t="s">
        <v>1651</v>
      </c>
      <c r="K719" s="120" t="str">
        <f t="shared" si="36"/>
        <v>33502</v>
      </c>
      <c r="L719" s="119" t="str">
        <f t="shared" si="37"/>
        <v>Estudios y Proyectos Para Aguas Residuales</v>
      </c>
      <c r="M719" s="120" t="str">
        <f>IF(MOD(INT(K719),10) = 0, VLOOKUP(K719,'COG CONAC'!$A$2:$B$427,1,FALSE),"DESAGREGADA")</f>
        <v>DESAGREGADA</v>
      </c>
      <c r="N719" s="119" t="str">
        <f>IF(MOD(INT(K719),10) = 0, VLOOKUP(K719,'COG CONAC'!$A$2:$B$427,2,FALSE),"DESAGREGADA")</f>
        <v>DESAGREGADA</v>
      </c>
      <c r="O719" s="120" t="str">
        <f t="shared" si="38"/>
        <v>335</v>
      </c>
      <c r="P719" s="119" t="str">
        <f>IF(MOD(O720,10)&gt;0,IF(INT(TEXT(D720,"00"))=0,IF(COUNTIF($O$3:O1069,O720)&gt;1,"No Utilizar","Utilizar"),"Utilizar"),"No Utilizar")</f>
        <v>No Utilizar</v>
      </c>
    </row>
    <row r="720" spans="1:16" x14ac:dyDescent="0.2">
      <c r="A720" s="120">
        <v>3</v>
      </c>
      <c r="B720" s="120">
        <v>3</v>
      </c>
      <c r="C720" s="120">
        <v>6</v>
      </c>
      <c r="H720" s="121" t="s">
        <v>312</v>
      </c>
      <c r="K720" s="120" t="str">
        <f t="shared" si="36"/>
        <v>33600</v>
      </c>
      <c r="L720" s="119" t="str">
        <f t="shared" si="37"/>
        <v>Servicios de apoyo administrativo, traducción, fotocopiado e impresión</v>
      </c>
      <c r="M720" s="120" t="str">
        <f>IF(MOD(INT(K720),10) = 0, VLOOKUP(K720,'COG CONAC'!$A$2:$B$427,1,FALSE),"DESAGREGADA")</f>
        <v>33600</v>
      </c>
      <c r="N720" s="119" t="str">
        <f>IF(MOD(INT(K720),10) = 0, VLOOKUP(K720,'COG CONAC'!$A$2:$B$427,2,FALSE),"DESAGREGADA")</f>
        <v>Servicios de apoyo administrativo, traducción, fotocopiado e impresión</v>
      </c>
      <c r="O720" s="120" t="str">
        <f t="shared" si="38"/>
        <v>336</v>
      </c>
      <c r="P720" s="119" t="str">
        <f>IF(MOD(O721,10)&gt;0,IF(INT(TEXT(D721,"00"))=0,IF(COUNTIF($O$3:O1070,O721)&gt;1,"No Utilizar","Utilizar"),"Utilizar"),"No Utilizar")</f>
        <v>Utilizar</v>
      </c>
    </row>
    <row r="721" spans="1:16" x14ac:dyDescent="0.2">
      <c r="A721" s="120">
        <v>3</v>
      </c>
      <c r="B721" s="120">
        <v>3</v>
      </c>
      <c r="C721" s="120">
        <v>6</v>
      </c>
      <c r="D721" s="120">
        <v>1</v>
      </c>
      <c r="I721" s="121" t="s">
        <v>312</v>
      </c>
      <c r="K721" s="120" t="str">
        <f t="shared" si="36"/>
        <v>33601</v>
      </c>
      <c r="L721" s="119" t="str">
        <f t="shared" si="37"/>
        <v>Servicios de apoyo administrativo, traducción, fotocopiado e impresión</v>
      </c>
      <c r="M721" s="120" t="str">
        <f>IF(MOD(INT(K721),10) = 0, VLOOKUP(K721,'COG CONAC'!$A$2:$B$427,1,FALSE),"DESAGREGADA")</f>
        <v>DESAGREGADA</v>
      </c>
      <c r="N721" s="119" t="str">
        <f>IF(MOD(INT(K721),10) = 0, VLOOKUP(K721,'COG CONAC'!$A$2:$B$427,2,FALSE),"DESAGREGADA")</f>
        <v>DESAGREGADA</v>
      </c>
      <c r="O721" s="120" t="str">
        <f t="shared" si="38"/>
        <v>336</v>
      </c>
      <c r="P721" s="119" t="str">
        <f>IF(MOD(O722,10)&gt;0,IF(INT(TEXT(D722,"00"))=0,IF(COUNTIF($O$3:O1071,O722)&gt;1,"No Utilizar","Utilizar"),"Utilizar"),"No Utilizar")</f>
        <v>Utilizar</v>
      </c>
    </row>
    <row r="722" spans="1:16" x14ac:dyDescent="0.2">
      <c r="A722" s="120">
        <v>3</v>
      </c>
      <c r="B722" s="120">
        <v>3</v>
      </c>
      <c r="C722" s="120">
        <v>6</v>
      </c>
      <c r="D722" s="120">
        <v>2</v>
      </c>
      <c r="I722" s="121" t="s">
        <v>1177</v>
      </c>
      <c r="K722" s="120" t="str">
        <f t="shared" si="36"/>
        <v>33602</v>
      </c>
      <c r="L722" s="119" t="str">
        <f t="shared" si="37"/>
        <v>Servicio de fotografía, fotocopiado, microfilmación, video y grado</v>
      </c>
      <c r="M722" s="120" t="str">
        <f>IF(MOD(INT(K722),10) = 0, VLOOKUP(K722,'COG CONAC'!$A$2:$B$427,1,FALSE),"DESAGREGADA")</f>
        <v>DESAGREGADA</v>
      </c>
      <c r="N722" s="119" t="str">
        <f>IF(MOD(INT(K722),10) = 0, VLOOKUP(K722,'COG CONAC'!$A$2:$B$427,2,FALSE),"DESAGREGADA")</f>
        <v>DESAGREGADA</v>
      </c>
      <c r="O722" s="120" t="str">
        <f t="shared" si="38"/>
        <v>336</v>
      </c>
      <c r="P722" s="119" t="str">
        <f>IF(MOD(O723,10)&gt;0,IF(INT(TEXT(D723,"00"))=0,IF(COUNTIF($O$3:O1072,O723)&gt;1,"No Utilizar","Utilizar"),"Utilizar"),"No Utilizar")</f>
        <v>Utilizar</v>
      </c>
    </row>
    <row r="723" spans="1:16" x14ac:dyDescent="0.2">
      <c r="A723" s="120">
        <v>3</v>
      </c>
      <c r="B723" s="120">
        <v>3</v>
      </c>
      <c r="C723" s="120">
        <v>6</v>
      </c>
      <c r="D723" s="120">
        <v>3</v>
      </c>
      <c r="I723" s="121" t="s">
        <v>1652</v>
      </c>
      <c r="K723" s="120" t="str">
        <f t="shared" si="36"/>
        <v>33603</v>
      </c>
      <c r="L723" s="119" t="str">
        <f t="shared" si="37"/>
        <v>Servicios de Engargolado</v>
      </c>
      <c r="M723" s="120" t="str">
        <f>IF(MOD(INT(K723),10) = 0, VLOOKUP(K723,'COG CONAC'!$A$2:$B$427,1,FALSE),"DESAGREGADA")</f>
        <v>DESAGREGADA</v>
      </c>
      <c r="N723" s="119" t="str">
        <f>IF(MOD(INT(K723),10) = 0, VLOOKUP(K723,'COG CONAC'!$A$2:$B$427,2,FALSE),"DESAGREGADA")</f>
        <v>DESAGREGADA</v>
      </c>
      <c r="O723" s="120" t="str">
        <f t="shared" si="38"/>
        <v>336</v>
      </c>
      <c r="P723" s="119" t="str">
        <f>IF(MOD(O724,10)&gt;0,IF(INT(TEXT(D724,"00"))=0,IF(COUNTIF($O$3:O1073,O724)&gt;1,"No Utilizar","Utilizar"),"Utilizar"),"No Utilizar")</f>
        <v>Utilizar</v>
      </c>
    </row>
    <row r="724" spans="1:16" x14ac:dyDescent="0.2">
      <c r="A724" s="120">
        <v>3</v>
      </c>
      <c r="B724" s="120">
        <v>3</v>
      </c>
      <c r="C724" s="120">
        <v>6</v>
      </c>
      <c r="D724" s="120">
        <v>4</v>
      </c>
      <c r="I724" s="121" t="s">
        <v>1921</v>
      </c>
      <c r="K724" s="120" t="str">
        <f t="shared" si="36"/>
        <v>33604</v>
      </c>
      <c r="L724" s="119" t="str">
        <f t="shared" si="37"/>
        <v>Servicios de Impresión</v>
      </c>
      <c r="M724" s="120" t="str">
        <f>IF(MOD(INT(K724),10) = 0, VLOOKUP(K724,'COG CONAC'!$A$2:$B$427,1,FALSE),"DESAGREGADA")</f>
        <v>DESAGREGADA</v>
      </c>
      <c r="N724" s="119" t="str">
        <f>IF(MOD(INT(K724),10) = 0, VLOOKUP(K724,'COG CONAC'!$A$2:$B$427,2,FALSE),"DESAGREGADA")</f>
        <v>DESAGREGADA</v>
      </c>
      <c r="O724" s="120" t="str">
        <f t="shared" si="38"/>
        <v>336</v>
      </c>
      <c r="P724" s="119" t="str">
        <f>IF(MOD(O725,10)&gt;0,IF(INT(TEXT(D725,"00"))=0,IF(COUNTIF($O$3:O1074,O725)&gt;1,"No Utilizar","Utilizar"),"Utilizar"),"No Utilizar")</f>
        <v>Utilizar</v>
      </c>
    </row>
    <row r="725" spans="1:16" x14ac:dyDescent="0.2">
      <c r="A725" s="120">
        <v>3</v>
      </c>
      <c r="B725" s="120">
        <v>3</v>
      </c>
      <c r="C725" s="120">
        <v>6</v>
      </c>
      <c r="D725" s="120">
        <v>5</v>
      </c>
      <c r="I725" s="121" t="s">
        <v>2030</v>
      </c>
      <c r="K725" s="120" t="str">
        <f t="shared" si="36"/>
        <v>33605</v>
      </c>
      <c r="L725" s="119" t="str">
        <f t="shared" si="37"/>
        <v>Impresión de Mantas y rotulos</v>
      </c>
      <c r="M725" s="120" t="str">
        <f>IF(MOD(INT(K725),10) = 0, VLOOKUP(K725,'COG CONAC'!$A$2:$B$427,1,FALSE),"DESAGREGADA")</f>
        <v>DESAGREGADA</v>
      </c>
      <c r="N725" s="119" t="str">
        <f>IF(MOD(INT(K725),10) = 0, VLOOKUP(K725,'COG CONAC'!$A$2:$B$427,2,FALSE),"DESAGREGADA")</f>
        <v>DESAGREGADA</v>
      </c>
      <c r="O725" s="120" t="str">
        <f t="shared" si="38"/>
        <v>336</v>
      </c>
      <c r="P725" s="119" t="str">
        <f>IF(MOD(O726,10)&gt;0,IF(INT(TEXT(D726,"00"))=0,IF(COUNTIF($O$3:O1075,O726)&gt;1,"No Utilizar","Utilizar"),"Utilizar"),"No Utilizar")</f>
        <v>Utilizar</v>
      </c>
    </row>
    <row r="726" spans="1:16" x14ac:dyDescent="0.2">
      <c r="A726" s="120">
        <v>3</v>
      </c>
      <c r="B726" s="120">
        <v>3</v>
      </c>
      <c r="C726" s="120">
        <v>6</v>
      </c>
      <c r="D726" s="120">
        <v>6</v>
      </c>
      <c r="I726" s="121" t="s">
        <v>1922</v>
      </c>
      <c r="K726" s="120" t="str">
        <f t="shared" si="36"/>
        <v>33606</v>
      </c>
      <c r="L726" s="119" t="str">
        <f t="shared" si="37"/>
        <v>Impresión y Elaboración de Publicaciones Oficiales y de Información General</v>
      </c>
      <c r="M726" s="120" t="str">
        <f>IF(MOD(INT(K726),10) = 0, VLOOKUP(K726,'COG CONAC'!$A$2:$B$427,1,FALSE),"DESAGREGADA")</f>
        <v>DESAGREGADA</v>
      </c>
      <c r="N726" s="119" t="str">
        <f>IF(MOD(INT(K726),10) = 0, VLOOKUP(K726,'COG CONAC'!$A$2:$B$427,2,FALSE),"DESAGREGADA")</f>
        <v>DESAGREGADA</v>
      </c>
      <c r="O726" s="120" t="str">
        <f t="shared" si="38"/>
        <v>336</v>
      </c>
      <c r="P726" s="119" t="str">
        <f>IF(MOD(O727,10)&gt;0,IF(INT(TEXT(D727,"00"))=0,IF(COUNTIF($O$3:O1076,O727)&gt;1,"No Utilizar","Utilizar"),"Utilizar"),"No Utilizar")</f>
        <v>No Utilizar</v>
      </c>
    </row>
    <row r="727" spans="1:16" x14ac:dyDescent="0.2">
      <c r="A727" s="120">
        <v>3</v>
      </c>
      <c r="B727" s="120">
        <v>3</v>
      </c>
      <c r="C727" s="120">
        <v>7</v>
      </c>
      <c r="H727" s="121" t="s">
        <v>311</v>
      </c>
      <c r="K727" s="120" t="str">
        <f t="shared" si="36"/>
        <v>33700</v>
      </c>
      <c r="L727" s="119" t="str">
        <f t="shared" si="37"/>
        <v>Servicios de protección y seguridad</v>
      </c>
      <c r="M727" s="120" t="str">
        <f>IF(MOD(INT(K727),10) = 0, VLOOKUP(K727,'COG CONAC'!$A$2:$B$427,1,FALSE),"DESAGREGADA")</f>
        <v>33700</v>
      </c>
      <c r="N727" s="119" t="str">
        <f>IF(MOD(INT(K727),10) = 0, VLOOKUP(K727,'COG CONAC'!$A$2:$B$427,2,FALSE),"DESAGREGADA")</f>
        <v>Servicios de protección y seguridad</v>
      </c>
      <c r="O727" s="120" t="str">
        <f t="shared" si="38"/>
        <v>337</v>
      </c>
      <c r="P727" s="119" t="str">
        <f>IF(MOD(O728,10)&gt;0,IF(INT(TEXT(D728,"00"))=0,IF(COUNTIF($O$3:O1077,O728)&gt;1,"No Utilizar","Utilizar"),"Utilizar"),"No Utilizar")</f>
        <v>Utilizar</v>
      </c>
    </row>
    <row r="728" spans="1:16" x14ac:dyDescent="0.2">
      <c r="A728" s="120">
        <v>3</v>
      </c>
      <c r="B728" s="120">
        <v>3</v>
      </c>
      <c r="C728" s="120">
        <v>7</v>
      </c>
      <c r="D728" s="120">
        <v>1</v>
      </c>
      <c r="I728" s="121" t="s">
        <v>1355</v>
      </c>
      <c r="K728" s="120" t="str">
        <f t="shared" si="36"/>
        <v>33701</v>
      </c>
      <c r="L728" s="119" t="str">
        <f t="shared" si="37"/>
        <v>Formación y Capacitación Policial</v>
      </c>
      <c r="M728" s="120" t="str">
        <f>IF(MOD(INT(K728),10) = 0, VLOOKUP(K728,'COG CONAC'!$A$2:$B$427,1,FALSE),"DESAGREGADA")</f>
        <v>DESAGREGADA</v>
      </c>
      <c r="N728" s="119" t="str">
        <f>IF(MOD(INT(K728),10) = 0, VLOOKUP(K728,'COG CONAC'!$A$2:$B$427,2,FALSE),"DESAGREGADA")</f>
        <v>DESAGREGADA</v>
      </c>
      <c r="O728" s="120" t="str">
        <f t="shared" si="38"/>
        <v>337</v>
      </c>
      <c r="P728" s="119" t="str">
        <f>IF(MOD(O729,10)&gt;0,IF(INT(TEXT(D729,"00"))=0,IF(COUNTIF($O$3:O1078,O729)&gt;1,"No Utilizar","Utilizar"),"Utilizar"),"No Utilizar")</f>
        <v>Utilizar</v>
      </c>
    </row>
    <row r="729" spans="1:16" x14ac:dyDescent="0.2">
      <c r="A729" s="120">
        <v>3</v>
      </c>
      <c r="B729" s="120">
        <v>3</v>
      </c>
      <c r="C729" s="120">
        <v>7</v>
      </c>
      <c r="D729" s="120">
        <v>2</v>
      </c>
      <c r="I729" s="121" t="s">
        <v>1297</v>
      </c>
      <c r="K729" s="120" t="str">
        <f t="shared" si="36"/>
        <v>33702</v>
      </c>
      <c r="L729" s="119" t="str">
        <f t="shared" si="37"/>
        <v>Operativos Policiacos Coordinados</v>
      </c>
      <c r="M729" s="120" t="str">
        <f>IF(MOD(INT(K729),10) = 0, VLOOKUP(K729,'COG CONAC'!$A$2:$B$427,1,FALSE),"DESAGREGADA")</f>
        <v>DESAGREGADA</v>
      </c>
      <c r="N729" s="119" t="str">
        <f>IF(MOD(INT(K729),10) = 0, VLOOKUP(K729,'COG CONAC'!$A$2:$B$427,2,FALSE),"DESAGREGADA")</f>
        <v>DESAGREGADA</v>
      </c>
      <c r="O729" s="120" t="str">
        <f t="shared" si="38"/>
        <v>337</v>
      </c>
      <c r="P729" s="119" t="str">
        <f>IF(MOD(O730,10)&gt;0,IF(INT(TEXT(D730,"00"))=0,IF(COUNTIF($O$3:O1079,O730)&gt;1,"No Utilizar","Utilizar"),"Utilizar"),"No Utilizar")</f>
        <v>Utilizar</v>
      </c>
    </row>
    <row r="730" spans="1:16" x14ac:dyDescent="0.2">
      <c r="A730" s="120">
        <v>3</v>
      </c>
      <c r="B730" s="120">
        <v>3</v>
      </c>
      <c r="C730" s="120">
        <v>7</v>
      </c>
      <c r="D730" s="120">
        <v>3</v>
      </c>
      <c r="I730" s="121" t="s">
        <v>1653</v>
      </c>
      <c r="K730" s="120" t="str">
        <f t="shared" si="36"/>
        <v>33703</v>
      </c>
      <c r="L730" s="119" t="str">
        <f t="shared" si="37"/>
        <v>Servicios de Seguridad</v>
      </c>
      <c r="M730" s="120" t="str">
        <f>IF(MOD(INT(K730),10) = 0, VLOOKUP(K730,'COG CONAC'!$A$2:$B$427,1,FALSE),"DESAGREGADA")</f>
        <v>DESAGREGADA</v>
      </c>
      <c r="N730" s="119" t="str">
        <f>IF(MOD(INT(K730),10) = 0, VLOOKUP(K730,'COG CONAC'!$A$2:$B$427,2,FALSE),"DESAGREGADA")</f>
        <v>DESAGREGADA</v>
      </c>
      <c r="O730" s="120" t="str">
        <f t="shared" si="38"/>
        <v>337</v>
      </c>
      <c r="P730" s="119" t="str">
        <f>IF(MOD(O731,10)&gt;0,IF(INT(TEXT(D731,"00"))=0,IF(COUNTIF($O$3:O1080,O731)&gt;1,"No Utilizar","Utilizar"),"Utilizar"),"No Utilizar")</f>
        <v>No Utilizar</v>
      </c>
    </row>
    <row r="731" spans="1:16" x14ac:dyDescent="0.2">
      <c r="A731" s="120">
        <v>3</v>
      </c>
      <c r="B731" s="120">
        <v>3</v>
      </c>
      <c r="C731" s="120">
        <v>8</v>
      </c>
      <c r="H731" s="121" t="s">
        <v>310</v>
      </c>
      <c r="K731" s="120" t="str">
        <f t="shared" si="36"/>
        <v>33800</v>
      </c>
      <c r="L731" s="119" t="str">
        <f t="shared" si="37"/>
        <v>Servicios de vigilancia</v>
      </c>
      <c r="M731" s="120" t="str">
        <f>IF(MOD(INT(K731),10) = 0, VLOOKUP(K731,'COG CONAC'!$A$2:$B$427,1,FALSE),"DESAGREGADA")</f>
        <v>33800</v>
      </c>
      <c r="N731" s="119" t="str">
        <f>IF(MOD(INT(K731),10) = 0, VLOOKUP(K731,'COG CONAC'!$A$2:$B$427,2,FALSE),"DESAGREGADA")</f>
        <v>Servicios de vigilancia</v>
      </c>
      <c r="O731" s="120" t="str">
        <f t="shared" si="38"/>
        <v>338</v>
      </c>
      <c r="P731" s="119" t="str">
        <f>IF(MOD(O732,10)&gt;0,IF(INT(TEXT(D732,"00"))=0,IF(COUNTIF($O$3:O1081,O732)&gt;1,"No Utilizar","Utilizar"),"Utilizar"),"No Utilizar")</f>
        <v>Utilizar</v>
      </c>
    </row>
    <row r="732" spans="1:16" x14ac:dyDescent="0.2">
      <c r="A732" s="120">
        <v>3</v>
      </c>
      <c r="B732" s="120">
        <v>3</v>
      </c>
      <c r="C732" s="120">
        <v>8</v>
      </c>
      <c r="D732" s="120">
        <v>1</v>
      </c>
      <c r="I732" s="121" t="s">
        <v>1178</v>
      </c>
      <c r="K732" s="120" t="str">
        <f t="shared" si="36"/>
        <v>33801</v>
      </c>
      <c r="L732" s="119" t="str">
        <f t="shared" si="37"/>
        <v>Servicios de Vigilancia a Edificios Públicos</v>
      </c>
      <c r="M732" s="120" t="str">
        <f>IF(MOD(INT(K732),10) = 0, VLOOKUP(K732,'COG CONAC'!$A$2:$B$427,1,FALSE),"DESAGREGADA")</f>
        <v>DESAGREGADA</v>
      </c>
      <c r="N732" s="119" t="str">
        <f>IF(MOD(INT(K732),10) = 0, VLOOKUP(K732,'COG CONAC'!$A$2:$B$427,2,FALSE),"DESAGREGADA")</f>
        <v>DESAGREGADA</v>
      </c>
      <c r="O732" s="120" t="str">
        <f t="shared" si="38"/>
        <v>338</v>
      </c>
      <c r="P732" s="119" t="str">
        <f>IF(MOD(O733,10)&gt;0,IF(INT(TEXT(D733,"00"))=0,IF(COUNTIF($O$3:O1082,O733)&gt;1,"No Utilizar","Utilizar"),"Utilizar"),"No Utilizar")</f>
        <v>Utilizar</v>
      </c>
    </row>
    <row r="733" spans="1:16" x14ac:dyDescent="0.2">
      <c r="A733" s="120">
        <v>3</v>
      </c>
      <c r="B733" s="120">
        <v>3</v>
      </c>
      <c r="C733" s="120">
        <v>8</v>
      </c>
      <c r="D733" s="120">
        <v>2</v>
      </c>
      <c r="I733" s="121" t="s">
        <v>1923</v>
      </c>
      <c r="K733" s="120" t="str">
        <f t="shared" si="36"/>
        <v>33802</v>
      </c>
      <c r="L733" s="119" t="str">
        <f t="shared" si="37"/>
        <v>Servicios de Vigilancia a Unidades Móviles</v>
      </c>
      <c r="M733" s="120" t="str">
        <f>IF(MOD(INT(K733),10) = 0, VLOOKUP(K733,'COG CONAC'!$A$2:$B$427,1,FALSE),"DESAGREGADA")</f>
        <v>DESAGREGADA</v>
      </c>
      <c r="N733" s="119" t="str">
        <f>IF(MOD(INT(K733),10) = 0, VLOOKUP(K733,'COG CONAC'!$A$2:$B$427,2,FALSE),"DESAGREGADA")</f>
        <v>DESAGREGADA</v>
      </c>
      <c r="O733" s="120" t="str">
        <f t="shared" si="38"/>
        <v>338</v>
      </c>
      <c r="P733" s="119" t="str">
        <f>IF(MOD(O734,10)&gt;0,IF(INT(TEXT(D734,"00"))=0,IF(COUNTIF($O$3:O1083,O734)&gt;1,"No Utilizar","Utilizar"),"Utilizar"),"No Utilizar")</f>
        <v>Utilizar</v>
      </c>
    </row>
    <row r="734" spans="1:16" x14ac:dyDescent="0.2">
      <c r="A734" s="120">
        <v>3</v>
      </c>
      <c r="B734" s="120">
        <v>3</v>
      </c>
      <c r="C734" s="120">
        <v>8</v>
      </c>
      <c r="D734" s="120">
        <v>3</v>
      </c>
      <c r="I734" s="121" t="s">
        <v>1923</v>
      </c>
      <c r="K734" s="120" t="str">
        <f t="shared" si="36"/>
        <v>33803</v>
      </c>
      <c r="L734" s="119" t="str">
        <f t="shared" si="37"/>
        <v>Servicios de Vigilancia a Unidades Móviles</v>
      </c>
      <c r="M734" s="120" t="str">
        <f>IF(MOD(INT(K734),10) = 0, VLOOKUP(K734,'COG CONAC'!$A$2:$B$427,1,FALSE),"DESAGREGADA")</f>
        <v>DESAGREGADA</v>
      </c>
      <c r="N734" s="119" t="str">
        <f>IF(MOD(INT(K734),10) = 0, VLOOKUP(K734,'COG CONAC'!$A$2:$B$427,2,FALSE),"DESAGREGADA")</f>
        <v>DESAGREGADA</v>
      </c>
      <c r="O734" s="120" t="str">
        <f t="shared" si="38"/>
        <v>338</v>
      </c>
      <c r="P734" s="119" t="str">
        <f>IF(MOD(O735,10)&gt;0,IF(INT(TEXT(D735,"00"))=0,IF(COUNTIF($O$3:O1084,O735)&gt;1,"No Utilizar","Utilizar"),"Utilizar"),"No Utilizar")</f>
        <v>No Utilizar</v>
      </c>
    </row>
    <row r="735" spans="1:16" x14ac:dyDescent="0.2">
      <c r="A735" s="120">
        <v>3</v>
      </c>
      <c r="B735" s="120">
        <v>3</v>
      </c>
      <c r="C735" s="120">
        <v>9</v>
      </c>
      <c r="H735" s="121" t="s">
        <v>309</v>
      </c>
      <c r="K735" s="120" t="str">
        <f t="shared" si="36"/>
        <v>33900</v>
      </c>
      <c r="L735" s="119" t="str">
        <f t="shared" si="37"/>
        <v>Servicios profesionales, científicos y técnicos integrales</v>
      </c>
      <c r="M735" s="120" t="str">
        <f>IF(MOD(INT(K735),10) = 0, VLOOKUP(K735,'COG CONAC'!$A$2:$B$427,1,FALSE),"DESAGREGADA")</f>
        <v>33900</v>
      </c>
      <c r="N735" s="119" t="str">
        <f>IF(MOD(INT(K735),10) = 0, VLOOKUP(K735,'COG CONAC'!$A$2:$B$427,2,FALSE),"DESAGREGADA")</f>
        <v>Servicios profesionales, científicos y técnicos integrales</v>
      </c>
      <c r="O735" s="120" t="str">
        <f t="shared" si="38"/>
        <v>339</v>
      </c>
      <c r="P735" s="119" t="str">
        <f>IF(MOD(O736,10)&gt;0,IF(INT(TEXT(D736,"00"))=0,IF(COUNTIF($O$3:O1085,O736)&gt;1,"No Utilizar","Utilizar"),"Utilizar"),"No Utilizar")</f>
        <v>Utilizar</v>
      </c>
    </row>
    <row r="736" spans="1:16" x14ac:dyDescent="0.2">
      <c r="A736" s="120">
        <v>3</v>
      </c>
      <c r="B736" s="120">
        <v>3</v>
      </c>
      <c r="C736" s="120">
        <v>9</v>
      </c>
      <c r="D736" s="120">
        <v>1</v>
      </c>
      <c r="I736" s="121" t="s">
        <v>309</v>
      </c>
      <c r="K736" s="120" t="str">
        <f t="shared" si="36"/>
        <v>33901</v>
      </c>
      <c r="L736" s="119" t="str">
        <f t="shared" si="37"/>
        <v>Servicios profesionales, científicos y técnicos integrales</v>
      </c>
      <c r="M736" s="120" t="str">
        <f>IF(MOD(INT(K736),10) = 0, VLOOKUP(K736,'COG CONAC'!$A$2:$B$427,1,FALSE),"DESAGREGADA")</f>
        <v>DESAGREGADA</v>
      </c>
      <c r="N736" s="119" t="str">
        <f>IF(MOD(INT(K736),10) = 0, VLOOKUP(K736,'COG CONAC'!$A$2:$B$427,2,FALSE),"DESAGREGADA")</f>
        <v>DESAGREGADA</v>
      </c>
      <c r="O736" s="120" t="str">
        <f t="shared" si="38"/>
        <v>339</v>
      </c>
      <c r="P736" s="119" t="str">
        <f>IF(MOD(O737,10)&gt;0,IF(INT(TEXT(D737,"00"))=0,IF(COUNTIF($O$3:O1086,O737)&gt;1,"No Utilizar","Utilizar"),"Utilizar"),"No Utilizar")</f>
        <v>Utilizar</v>
      </c>
    </row>
    <row r="737" spans="1:18" x14ac:dyDescent="0.2">
      <c r="A737" s="120">
        <v>3</v>
      </c>
      <c r="B737" s="120">
        <v>3</v>
      </c>
      <c r="C737" s="120">
        <v>9</v>
      </c>
      <c r="D737" s="120">
        <v>2</v>
      </c>
      <c r="I737" s="121" t="s">
        <v>1179</v>
      </c>
      <c r="K737" s="120" t="str">
        <f t="shared" si="36"/>
        <v>33902</v>
      </c>
      <c r="L737" s="119" t="str">
        <f t="shared" si="37"/>
        <v>Subcontratación de Servicios con Terceros</v>
      </c>
      <c r="M737" s="120" t="str">
        <f>IF(MOD(INT(K737),10) = 0, VLOOKUP(K737,'COG CONAC'!$A$2:$B$427,1,FALSE),"DESAGREGADA")</f>
        <v>DESAGREGADA</v>
      </c>
      <c r="N737" s="119" t="str">
        <f>IF(MOD(INT(K737),10) = 0, VLOOKUP(K737,'COG CONAC'!$A$2:$B$427,2,FALSE),"DESAGREGADA")</f>
        <v>DESAGREGADA</v>
      </c>
      <c r="O737" s="120" t="str">
        <f t="shared" si="38"/>
        <v>339</v>
      </c>
      <c r="P737" s="119" t="str">
        <f>IF(MOD(O738,10)&gt;0,IF(INT(TEXT(D738,"00"))=0,IF(COUNTIF($O$3:O1087,O738)&gt;1,"No Utilizar","Utilizar"),"Utilizar"),"No Utilizar")</f>
        <v>Utilizar</v>
      </c>
    </row>
    <row r="738" spans="1:18" x14ac:dyDescent="0.2">
      <c r="A738" s="120">
        <v>3</v>
      </c>
      <c r="B738" s="120">
        <v>3</v>
      </c>
      <c r="C738" s="120">
        <v>9</v>
      </c>
      <c r="D738" s="120">
        <v>4</v>
      </c>
      <c r="I738" s="121" t="s">
        <v>1221</v>
      </c>
      <c r="K738" s="120" t="str">
        <f t="shared" si="36"/>
        <v>33904</v>
      </c>
      <c r="L738" s="119" t="str">
        <f t="shared" si="37"/>
        <v>Servicios Médicos (Consultorio médico en el ente)</v>
      </c>
      <c r="M738" s="120" t="str">
        <f>IF(MOD(INT(K738),10) = 0, VLOOKUP(K738,'COG CONAC'!$A$2:$B$427,1,FALSE),"DESAGREGADA")</f>
        <v>DESAGREGADA</v>
      </c>
      <c r="N738" s="119" t="str">
        <f>IF(MOD(INT(K738),10) = 0, VLOOKUP(K738,'COG CONAC'!$A$2:$B$427,2,FALSE),"DESAGREGADA")</f>
        <v>DESAGREGADA</v>
      </c>
      <c r="O738" s="120" t="str">
        <f t="shared" si="38"/>
        <v>339</v>
      </c>
      <c r="P738" s="119" t="str">
        <f>IF(MOD(O739,10)&gt;0,IF(INT(TEXT(D739,"00"))=0,IF(COUNTIF($O$3:O1088,O739)&gt;1,"No Utilizar","Utilizar"),"Utilizar"),"No Utilizar")</f>
        <v>Utilizar</v>
      </c>
    </row>
    <row r="739" spans="1:18" x14ac:dyDescent="0.2">
      <c r="A739" s="120">
        <v>3</v>
      </c>
      <c r="B739" s="120">
        <v>3</v>
      </c>
      <c r="C739" s="120">
        <v>9</v>
      </c>
      <c r="D739" s="120">
        <v>5</v>
      </c>
      <c r="I739" s="121" t="s">
        <v>1180</v>
      </c>
      <c r="K739" s="120" t="str">
        <f t="shared" si="36"/>
        <v>33905</v>
      </c>
      <c r="L739" s="119" t="str">
        <f t="shared" si="37"/>
        <v>Servicios Hospitalarios</v>
      </c>
      <c r="M739" s="120" t="str">
        <f>IF(MOD(INT(K739),10) = 0, VLOOKUP(K739,'COG CONAC'!$A$2:$B$427,1,FALSE),"DESAGREGADA")</f>
        <v>DESAGREGADA</v>
      </c>
      <c r="N739" s="119" t="str">
        <f>IF(MOD(INT(K739),10) = 0, VLOOKUP(K739,'COG CONAC'!$A$2:$B$427,2,FALSE),"DESAGREGADA")</f>
        <v>DESAGREGADA</v>
      </c>
      <c r="O739" s="120" t="str">
        <f t="shared" si="38"/>
        <v>339</v>
      </c>
      <c r="P739" s="119" t="str">
        <f>IF(MOD(O740,10)&gt;0,IF(INT(TEXT(D740,"00"))=0,IF(COUNTIF($O$3:O1089,O740)&gt;1,"No Utilizar","Utilizar"),"Utilizar"),"No Utilizar")</f>
        <v>Utilizar</v>
      </c>
    </row>
    <row r="740" spans="1:18" x14ac:dyDescent="0.2">
      <c r="A740" s="120">
        <v>3</v>
      </c>
      <c r="B740" s="120">
        <v>3</v>
      </c>
      <c r="C740" s="120">
        <v>9</v>
      </c>
      <c r="D740" s="120">
        <v>6</v>
      </c>
      <c r="I740" s="121" t="s">
        <v>1181</v>
      </c>
      <c r="K740" s="120" t="str">
        <f t="shared" si="36"/>
        <v>33906</v>
      </c>
      <c r="L740" s="119" t="str">
        <f t="shared" si="37"/>
        <v>Servicios de Análisis y Farmacéuticos</v>
      </c>
      <c r="M740" s="120" t="str">
        <f>IF(MOD(INT(K740),10) = 0, VLOOKUP(K740,'COG CONAC'!$A$2:$B$427,1,FALSE),"DESAGREGADA")</f>
        <v>DESAGREGADA</v>
      </c>
      <c r="N740" s="119" t="str">
        <f>IF(MOD(INT(K740),10) = 0, VLOOKUP(K740,'COG CONAC'!$A$2:$B$427,2,FALSE),"DESAGREGADA")</f>
        <v>DESAGREGADA</v>
      </c>
      <c r="O740" s="120" t="str">
        <f t="shared" si="38"/>
        <v>339</v>
      </c>
      <c r="P740" s="119" t="str">
        <f>IF(MOD(O741,10)&gt;0,IF(INT(TEXT(D741,"00"))=0,IF(COUNTIF($O$3:O1090,O741)&gt;1,"No Utilizar","Utilizar"),"Utilizar"),"No Utilizar")</f>
        <v>Utilizar</v>
      </c>
    </row>
    <row r="741" spans="1:18" x14ac:dyDescent="0.2">
      <c r="A741" s="120">
        <v>3</v>
      </c>
      <c r="B741" s="120">
        <v>3</v>
      </c>
      <c r="C741" s="120">
        <v>9</v>
      </c>
      <c r="D741" s="120">
        <v>7</v>
      </c>
      <c r="I741" s="121" t="s">
        <v>1654</v>
      </c>
      <c r="K741" s="120" t="str">
        <f t="shared" si="36"/>
        <v>33907</v>
      </c>
      <c r="L741" s="119" t="str">
        <f t="shared" si="37"/>
        <v>Otros Servicios Profesionales</v>
      </c>
      <c r="M741" s="120" t="str">
        <f>IF(MOD(INT(K741),10) = 0, VLOOKUP(K741,'COG CONAC'!$A$2:$B$427,1,FALSE),"DESAGREGADA")</f>
        <v>DESAGREGADA</v>
      </c>
      <c r="N741" s="119" t="str">
        <f>IF(MOD(INT(K741),10) = 0, VLOOKUP(K741,'COG CONAC'!$A$2:$B$427,2,FALSE),"DESAGREGADA")</f>
        <v>DESAGREGADA</v>
      </c>
      <c r="O741" s="120" t="str">
        <f t="shared" si="38"/>
        <v>339</v>
      </c>
      <c r="P741" s="119" t="str">
        <f>IF(MOD(O742,10)&gt;0,IF(INT(TEXT(D742,"00"))=0,IF(COUNTIF($O$3:O1091,O742)&gt;1,"No Utilizar","Utilizar"),"Utilizar"),"No Utilizar")</f>
        <v>Utilizar</v>
      </c>
    </row>
    <row r="742" spans="1:18" x14ac:dyDescent="0.2">
      <c r="A742" s="120">
        <v>3</v>
      </c>
      <c r="B742" s="120">
        <v>3</v>
      </c>
      <c r="C742" s="120">
        <v>9</v>
      </c>
      <c r="D742" s="120">
        <v>8</v>
      </c>
      <c r="I742" s="121" t="s">
        <v>1182</v>
      </c>
      <c r="K742" s="120" t="str">
        <f t="shared" si="36"/>
        <v>33908</v>
      </c>
      <c r="L742" s="119" t="str">
        <f t="shared" si="37"/>
        <v>Servicios Integrales</v>
      </c>
      <c r="M742" s="120" t="str">
        <f>IF(MOD(INT(K742),10) = 0, VLOOKUP(K742,'COG CONAC'!$A$2:$B$427,1,FALSE),"DESAGREGADA")</f>
        <v>DESAGREGADA</v>
      </c>
      <c r="N742" s="119" t="str">
        <f>IF(MOD(INT(K742),10) = 0, VLOOKUP(K742,'COG CONAC'!$A$2:$B$427,2,FALSE),"DESAGREGADA")</f>
        <v>DESAGREGADA</v>
      </c>
      <c r="O742" s="120" t="str">
        <f t="shared" si="38"/>
        <v>339</v>
      </c>
      <c r="P742" s="119" t="str">
        <f>IF(MOD(O743,10)&gt;0,IF(INT(TEXT(D743,"00"))=0,IF(COUNTIF($O$3:O1092,O743)&gt;1,"No Utilizar","Utilizar"),"Utilizar"),"No Utilizar")</f>
        <v>Utilizar</v>
      </c>
    </row>
    <row r="743" spans="1:18" x14ac:dyDescent="0.2">
      <c r="A743" s="120">
        <v>3</v>
      </c>
      <c r="B743" s="120">
        <v>3</v>
      </c>
      <c r="C743" s="120">
        <v>9</v>
      </c>
      <c r="D743" s="120">
        <v>9</v>
      </c>
      <c r="I743" s="121" t="s">
        <v>1367</v>
      </c>
      <c r="K743" s="120" t="str">
        <f t="shared" si="36"/>
        <v>33909</v>
      </c>
      <c r="L743" s="119" t="str">
        <f t="shared" si="37"/>
        <v>Honorarios por servicios profesionales</v>
      </c>
      <c r="M743" s="120" t="str">
        <f>IF(MOD(INT(K743),10) = 0, VLOOKUP(K743,'COG CONAC'!$A$2:$B$427,1,FALSE),"DESAGREGADA")</f>
        <v>DESAGREGADA</v>
      </c>
      <c r="N743" s="119" t="str">
        <f>IF(MOD(INT(K743),10) = 0, VLOOKUP(K743,'COG CONAC'!$A$2:$B$427,2,FALSE),"DESAGREGADA")</f>
        <v>DESAGREGADA</v>
      </c>
      <c r="O743" s="120" t="str">
        <f t="shared" si="38"/>
        <v>339</v>
      </c>
      <c r="P743" s="119" t="str">
        <f>IF(MOD(O744,10)&gt;0,IF(INT(TEXT(D744,"00"))=0,IF(COUNTIF($O$3:O1093,O744)&gt;1,"No Utilizar","Utilizar"),"Utilizar"),"No Utilizar")</f>
        <v>No Utilizar</v>
      </c>
    </row>
    <row r="744" spans="1:18" s="118" customFormat="1" x14ac:dyDescent="0.2">
      <c r="A744" s="117">
        <v>3</v>
      </c>
      <c r="B744" s="117">
        <v>4</v>
      </c>
      <c r="C744" s="117"/>
      <c r="D744" s="117"/>
      <c r="E744" s="117"/>
      <c r="F744" s="116"/>
      <c r="G744" s="116" t="s">
        <v>308</v>
      </c>
      <c r="H744" s="116"/>
      <c r="I744" s="116"/>
      <c r="J744" s="116"/>
      <c r="K744" s="117" t="str">
        <f t="shared" si="36"/>
        <v>34000</v>
      </c>
      <c r="L744" s="118" t="str">
        <f t="shared" si="37"/>
        <v>SERVICIOS FINANCIEROS, BANCARIOS Y COMERCIALES</v>
      </c>
      <c r="M744" s="117" t="str">
        <f>IF(MOD(INT(K744),10) = 0, VLOOKUP(K744,'COG CONAC'!$A$2:$B$427,1,FALSE),"DESAGREGADA")</f>
        <v>34000</v>
      </c>
      <c r="N744" s="118" t="str">
        <f>IF(MOD(INT(K744),10) = 0, VLOOKUP(K744,'COG CONAC'!$A$2:$B$427,2,FALSE),"DESAGREGADA")</f>
        <v>SERVICIOS FINANCIEROS, BANCARIOS Y COMERCIALES</v>
      </c>
      <c r="O744" s="117" t="str">
        <f t="shared" si="38"/>
        <v>340</v>
      </c>
      <c r="P744" s="118" t="str">
        <f>IF(MOD(O745,10)&gt;0,IF(INT(TEXT(D745,"00"))=0,IF(COUNTIF($O$3:O1094,O745)&gt;1,"No Utilizar","Utilizar"),"Utilizar"),"No Utilizar")</f>
        <v>No Utilizar</v>
      </c>
      <c r="R744" s="119"/>
    </row>
    <row r="745" spans="1:18" x14ac:dyDescent="0.2">
      <c r="A745" s="120">
        <v>3</v>
      </c>
      <c r="B745" s="120">
        <v>4</v>
      </c>
      <c r="C745" s="120">
        <v>1</v>
      </c>
      <c r="H745" s="121" t="s">
        <v>307</v>
      </c>
      <c r="K745" s="120" t="str">
        <f t="shared" si="36"/>
        <v>34100</v>
      </c>
      <c r="L745" s="119" t="str">
        <f t="shared" si="37"/>
        <v>Servicios financieros y bancarios</v>
      </c>
      <c r="M745" s="120" t="str">
        <f>IF(MOD(INT(K745),10) = 0, VLOOKUP(K745,'COG CONAC'!$A$2:$B$427,1,FALSE),"DESAGREGADA")</f>
        <v>34100</v>
      </c>
      <c r="N745" s="119" t="str">
        <f>IF(MOD(INT(K745),10) = 0, VLOOKUP(K745,'COG CONAC'!$A$2:$B$427,2,FALSE),"DESAGREGADA")</f>
        <v>Servicios financieros y bancarios</v>
      </c>
      <c r="O745" s="120" t="str">
        <f t="shared" si="38"/>
        <v>341</v>
      </c>
      <c r="P745" s="119" t="str">
        <f>IF(MOD(O746,10)&gt;0,IF(INT(TEXT(D746,"00"))=0,IF(COUNTIF($O$3:O1095,O746)&gt;1,"No Utilizar","Utilizar"),"Utilizar"),"No Utilizar")</f>
        <v>Utilizar</v>
      </c>
    </row>
    <row r="746" spans="1:18" x14ac:dyDescent="0.2">
      <c r="A746" s="120">
        <v>3</v>
      </c>
      <c r="B746" s="120">
        <v>4</v>
      </c>
      <c r="C746" s="120">
        <v>1</v>
      </c>
      <c r="D746" s="120">
        <v>1</v>
      </c>
      <c r="I746" s="121" t="s">
        <v>1298</v>
      </c>
      <c r="K746" s="120" t="str">
        <f t="shared" si="36"/>
        <v>34101</v>
      </c>
      <c r="L746" s="119" t="str">
        <f t="shared" si="37"/>
        <v>Servicios Bancarios y Financieros</v>
      </c>
      <c r="M746" s="120" t="str">
        <f>IF(MOD(INT(K746),10) = 0, VLOOKUP(K746,'COG CONAC'!$A$2:$B$427,1,FALSE),"DESAGREGADA")</f>
        <v>DESAGREGADA</v>
      </c>
      <c r="N746" s="119" t="str">
        <f>IF(MOD(INT(K746),10) = 0, VLOOKUP(K746,'COG CONAC'!$A$2:$B$427,2,FALSE),"DESAGREGADA")</f>
        <v>DESAGREGADA</v>
      </c>
      <c r="O746" s="120" t="str">
        <f t="shared" si="38"/>
        <v>341</v>
      </c>
      <c r="P746" s="119" t="str">
        <f>IF(MOD(O747,10)&gt;0,IF(INT(TEXT(D747,"00"))=0,IF(COUNTIF($O$3:O1096,O747)&gt;1,"No Utilizar","Utilizar"),"Utilizar"),"No Utilizar")</f>
        <v>Utilizar</v>
      </c>
    </row>
    <row r="747" spans="1:18" x14ac:dyDescent="0.2">
      <c r="A747" s="120">
        <v>3</v>
      </c>
      <c r="B747" s="120">
        <v>4</v>
      </c>
      <c r="C747" s="120">
        <v>1</v>
      </c>
      <c r="D747" s="120">
        <v>2</v>
      </c>
      <c r="I747" s="121" t="s">
        <v>1356</v>
      </c>
      <c r="K747" s="120" t="str">
        <f t="shared" si="36"/>
        <v>34102</v>
      </c>
      <c r="L747" s="119" t="str">
        <f t="shared" si="37"/>
        <v>Avalúos</v>
      </c>
      <c r="M747" s="120" t="str">
        <f>IF(MOD(INT(K747),10) = 0, VLOOKUP(K747,'COG CONAC'!$A$2:$B$427,1,FALSE),"DESAGREGADA")</f>
        <v>DESAGREGADA</v>
      </c>
      <c r="N747" s="119" t="str">
        <f>IF(MOD(INT(K747),10) = 0, VLOOKUP(K747,'COG CONAC'!$A$2:$B$427,2,FALSE),"DESAGREGADA")</f>
        <v>DESAGREGADA</v>
      </c>
      <c r="O747" s="120" t="str">
        <f t="shared" si="38"/>
        <v>341</v>
      </c>
      <c r="P747" s="119" t="str">
        <f>IF(MOD(O748,10)&gt;0,IF(INT(TEXT(D748,"00"))=0,IF(COUNTIF($O$3:O1097,O748)&gt;1,"No Utilizar","Utilizar"),"Utilizar"),"No Utilizar")</f>
        <v>Utilizar</v>
      </c>
    </row>
    <row r="748" spans="1:18" x14ac:dyDescent="0.2">
      <c r="A748" s="120">
        <v>3</v>
      </c>
      <c r="B748" s="120">
        <v>4</v>
      </c>
      <c r="C748" s="120">
        <v>1</v>
      </c>
      <c r="D748" s="120">
        <v>3</v>
      </c>
      <c r="I748" s="121" t="s">
        <v>1655</v>
      </c>
      <c r="K748" s="120" t="str">
        <f t="shared" si="36"/>
        <v>34103</v>
      </c>
      <c r="L748" s="119" t="str">
        <f t="shared" si="37"/>
        <v>Comisiones Bancarias</v>
      </c>
      <c r="M748" s="120" t="str">
        <f>IF(MOD(INT(K748),10) = 0, VLOOKUP(K748,'COG CONAC'!$A$2:$B$427,1,FALSE),"DESAGREGADA")</f>
        <v>DESAGREGADA</v>
      </c>
      <c r="N748" s="119" t="str">
        <f>IF(MOD(INT(K748),10) = 0, VLOOKUP(K748,'COG CONAC'!$A$2:$B$427,2,FALSE),"DESAGREGADA")</f>
        <v>DESAGREGADA</v>
      </c>
      <c r="O748" s="120" t="str">
        <f t="shared" si="38"/>
        <v>341</v>
      </c>
      <c r="P748" s="119" t="str">
        <f>IF(MOD(O749,10)&gt;0,IF(INT(TEXT(D749,"00"))=0,IF(COUNTIF($O$3:O1098,O749)&gt;1,"No Utilizar","Utilizar"),"Utilizar"),"No Utilizar")</f>
        <v>No Utilizar</v>
      </c>
    </row>
    <row r="749" spans="1:18" x14ac:dyDescent="0.2">
      <c r="A749" s="120">
        <v>3</v>
      </c>
      <c r="B749" s="120">
        <v>4</v>
      </c>
      <c r="C749" s="120">
        <v>2</v>
      </c>
      <c r="H749" s="121" t="s">
        <v>306</v>
      </c>
      <c r="K749" s="120" t="str">
        <f t="shared" si="36"/>
        <v>34200</v>
      </c>
      <c r="L749" s="119" t="str">
        <f t="shared" si="37"/>
        <v>Servicios de cobranza, investigación crediticia y similar</v>
      </c>
      <c r="M749" s="120" t="str">
        <f>IF(MOD(INT(K749),10) = 0, VLOOKUP(K749,'COG CONAC'!$A$2:$B$427,1,FALSE),"DESAGREGADA")</f>
        <v>34200</v>
      </c>
      <c r="N749" s="119" t="str">
        <f>IF(MOD(INT(K749),10) = 0, VLOOKUP(K749,'COG CONAC'!$A$2:$B$427,2,FALSE),"DESAGREGADA")</f>
        <v>Servicios de cobranza, investigación crediticia y similar</v>
      </c>
      <c r="O749" s="120" t="str">
        <f t="shared" si="38"/>
        <v>342</v>
      </c>
      <c r="P749" s="119" t="str">
        <f>IF(MOD(O750,10)&gt;0,IF(INT(TEXT(D750,"00"))=0,IF(COUNTIF($O$3:O1099,O750)&gt;1,"No Utilizar","Utilizar"),"Utilizar"),"No Utilizar")</f>
        <v>Utilizar</v>
      </c>
    </row>
    <row r="750" spans="1:18" x14ac:dyDescent="0.2">
      <c r="A750" s="120">
        <v>3</v>
      </c>
      <c r="B750" s="120">
        <v>4</v>
      </c>
      <c r="C750" s="120">
        <v>2</v>
      </c>
      <c r="D750" s="120">
        <v>1</v>
      </c>
      <c r="I750" s="121" t="s">
        <v>306</v>
      </c>
      <c r="K750" s="120" t="str">
        <f t="shared" si="36"/>
        <v>34201</v>
      </c>
      <c r="L750" s="119" t="str">
        <f t="shared" si="37"/>
        <v>Servicios de cobranza, investigación crediticia y similar</v>
      </c>
      <c r="M750" s="120" t="str">
        <f>IF(MOD(INT(K750),10) = 0, VLOOKUP(K750,'COG CONAC'!$A$2:$B$427,1,FALSE),"DESAGREGADA")</f>
        <v>DESAGREGADA</v>
      </c>
      <c r="N750" s="119" t="str">
        <f>IF(MOD(INT(K750),10) = 0, VLOOKUP(K750,'COG CONAC'!$A$2:$B$427,2,FALSE),"DESAGREGADA")</f>
        <v>DESAGREGADA</v>
      </c>
      <c r="O750" s="120" t="str">
        <f t="shared" si="38"/>
        <v>342</v>
      </c>
      <c r="P750" s="119" t="str">
        <f>IF(MOD(O751,10)&gt;0,IF(INT(TEXT(D751,"00"))=0,IF(COUNTIF($O$3:O1100,O751)&gt;1,"No Utilizar","Utilizar"),"Utilizar"),"No Utilizar")</f>
        <v>No Utilizar</v>
      </c>
    </row>
    <row r="751" spans="1:18" x14ac:dyDescent="0.2">
      <c r="A751" s="120">
        <v>3</v>
      </c>
      <c r="B751" s="120">
        <v>4</v>
      </c>
      <c r="C751" s="120">
        <v>3</v>
      </c>
      <c r="H751" s="121" t="s">
        <v>305</v>
      </c>
      <c r="K751" s="120" t="str">
        <f t="shared" si="36"/>
        <v>34300</v>
      </c>
      <c r="L751" s="119" t="str">
        <f t="shared" si="37"/>
        <v>Servicios de recaudación, traslado y custodia de valores</v>
      </c>
      <c r="M751" s="120" t="str">
        <f>IF(MOD(INT(K751),10) = 0, VLOOKUP(K751,'COG CONAC'!$A$2:$B$427,1,FALSE),"DESAGREGADA")</f>
        <v>34300</v>
      </c>
      <c r="N751" s="119" t="str">
        <f>IF(MOD(INT(K751),10) = 0, VLOOKUP(K751,'COG CONAC'!$A$2:$B$427,2,FALSE),"DESAGREGADA")</f>
        <v>Servicios de recaudación, traslado y custodia de valores</v>
      </c>
      <c r="O751" s="120" t="str">
        <f t="shared" si="38"/>
        <v>343</v>
      </c>
      <c r="P751" s="119" t="str">
        <f>IF(MOD(O752,10)&gt;0,IF(INT(TEXT(D752,"00"))=0,IF(COUNTIF($O$3:O1101,O752)&gt;1,"No Utilizar","Utilizar"),"Utilizar"),"No Utilizar")</f>
        <v>Utilizar</v>
      </c>
    </row>
    <row r="752" spans="1:18" x14ac:dyDescent="0.2">
      <c r="A752" s="120">
        <v>3</v>
      </c>
      <c r="B752" s="120">
        <v>4</v>
      </c>
      <c r="C752" s="120">
        <v>3</v>
      </c>
      <c r="D752" s="120">
        <v>1</v>
      </c>
      <c r="I752" s="121" t="s">
        <v>1183</v>
      </c>
      <c r="K752" s="120" t="str">
        <f t="shared" si="36"/>
        <v>34301</v>
      </c>
      <c r="L752" s="119" t="str">
        <f t="shared" si="37"/>
        <v>Gastos Inherentes a la Recaudación</v>
      </c>
      <c r="M752" s="120" t="str">
        <f>IF(MOD(INT(K752),10) = 0, VLOOKUP(K752,'COG CONAC'!$A$2:$B$427,1,FALSE),"DESAGREGADA")</f>
        <v>DESAGREGADA</v>
      </c>
      <c r="N752" s="119" t="str">
        <f>IF(MOD(INT(K752),10) = 0, VLOOKUP(K752,'COG CONAC'!$A$2:$B$427,2,FALSE),"DESAGREGADA")</f>
        <v>DESAGREGADA</v>
      </c>
      <c r="O752" s="120" t="str">
        <f t="shared" si="38"/>
        <v>343</v>
      </c>
      <c r="P752" s="119" t="str">
        <f>IF(MOD(O753,10)&gt;0,IF(INT(TEXT(D753,"00"))=0,IF(COUNTIF($O$3:O1102,O753)&gt;1,"No Utilizar","Utilizar"),"Utilizar"),"No Utilizar")</f>
        <v>No Utilizar</v>
      </c>
    </row>
    <row r="753" spans="1:16" x14ac:dyDescent="0.2">
      <c r="A753" s="120">
        <v>3</v>
      </c>
      <c r="B753" s="120">
        <v>4</v>
      </c>
      <c r="C753" s="120">
        <v>4</v>
      </c>
      <c r="H753" s="121" t="s">
        <v>304</v>
      </c>
      <c r="K753" s="120" t="str">
        <f t="shared" si="36"/>
        <v>34400</v>
      </c>
      <c r="L753" s="119" t="str">
        <f t="shared" si="37"/>
        <v>Seguros de responsabilidad patrimonial y fianzas</v>
      </c>
      <c r="M753" s="120" t="str">
        <f>IF(MOD(INT(K753),10) = 0, VLOOKUP(K753,'COG CONAC'!$A$2:$B$427,1,FALSE),"DESAGREGADA")</f>
        <v>34400</v>
      </c>
      <c r="N753" s="119" t="str">
        <f>IF(MOD(INT(K753),10) = 0, VLOOKUP(K753,'COG CONAC'!$A$2:$B$427,2,FALSE),"DESAGREGADA")</f>
        <v>Seguros de responsabilidad patrimonial y fianzas</v>
      </c>
      <c r="O753" s="120" t="str">
        <f t="shared" si="38"/>
        <v>344</v>
      </c>
      <c r="P753" s="119" t="str">
        <f>IF(MOD(O754,10)&gt;0,IF(INT(TEXT(D754,"00"))=0,IF(COUNTIF($O$3:O1103,O754)&gt;1,"No Utilizar","Utilizar"),"Utilizar"),"No Utilizar")</f>
        <v>Utilizar</v>
      </c>
    </row>
    <row r="754" spans="1:16" x14ac:dyDescent="0.2">
      <c r="A754" s="120">
        <v>3</v>
      </c>
      <c r="B754" s="120">
        <v>4</v>
      </c>
      <c r="C754" s="120">
        <v>4</v>
      </c>
      <c r="D754" s="120">
        <v>1</v>
      </c>
      <c r="I754" s="121" t="s">
        <v>1656</v>
      </c>
      <c r="K754" s="120" t="str">
        <f t="shared" si="36"/>
        <v>34401</v>
      </c>
      <c r="L754" s="119" t="str">
        <f t="shared" si="37"/>
        <v>Seguros de Responsabilidad Patrimonial y Fianzas</v>
      </c>
      <c r="M754" s="120" t="str">
        <f>IF(MOD(INT(K754),10) = 0, VLOOKUP(K754,'COG CONAC'!$A$2:$B$427,1,FALSE),"DESAGREGADA")</f>
        <v>DESAGREGADA</v>
      </c>
      <c r="N754" s="119" t="str">
        <f>IF(MOD(INT(K754),10) = 0, VLOOKUP(K754,'COG CONAC'!$A$2:$B$427,2,FALSE),"DESAGREGADA")</f>
        <v>DESAGREGADA</v>
      </c>
      <c r="O754" s="120" t="str">
        <f t="shared" si="38"/>
        <v>344</v>
      </c>
      <c r="P754" s="119" t="str">
        <f>IF(MOD(O755,10)&gt;0,IF(INT(TEXT(D755,"00"))=0,IF(COUNTIF($O$3:O1104,O755)&gt;1,"No Utilizar","Utilizar"),"Utilizar"),"No Utilizar")</f>
        <v>Utilizar</v>
      </c>
    </row>
    <row r="755" spans="1:16" x14ac:dyDescent="0.2">
      <c r="A755" s="120">
        <v>3</v>
      </c>
      <c r="B755" s="120">
        <v>4</v>
      </c>
      <c r="C755" s="120">
        <v>4</v>
      </c>
      <c r="D755" s="120">
        <v>2</v>
      </c>
      <c r="I755" s="121" t="s">
        <v>1657</v>
      </c>
      <c r="K755" s="120" t="str">
        <f t="shared" si="36"/>
        <v>34402</v>
      </c>
      <c r="L755" s="119" t="str">
        <f t="shared" si="37"/>
        <v>Seguro de Responsabilidad Patrimonial</v>
      </c>
      <c r="M755" s="120" t="str">
        <f>IF(MOD(INT(K755),10) = 0, VLOOKUP(K755,'COG CONAC'!$A$2:$B$427,1,FALSE),"DESAGREGADA")</f>
        <v>DESAGREGADA</v>
      </c>
      <c r="N755" s="119" t="str">
        <f>IF(MOD(INT(K755),10) = 0, VLOOKUP(K755,'COG CONAC'!$A$2:$B$427,2,FALSE),"DESAGREGADA")</f>
        <v>DESAGREGADA</v>
      </c>
      <c r="O755" s="120" t="str">
        <f t="shared" si="38"/>
        <v>344</v>
      </c>
      <c r="P755" s="119" t="str">
        <f>IF(MOD(O756,10)&gt;0,IF(INT(TEXT(D756,"00"))=0,IF(COUNTIF($O$3:O1105,O756)&gt;1,"No Utilizar","Utilizar"),"Utilizar"),"No Utilizar")</f>
        <v>No Utilizar</v>
      </c>
    </row>
    <row r="756" spans="1:16" x14ac:dyDescent="0.2">
      <c r="A756" s="120">
        <v>3</v>
      </c>
      <c r="B756" s="120">
        <v>4</v>
      </c>
      <c r="C756" s="120">
        <v>5</v>
      </c>
      <c r="H756" s="121" t="s">
        <v>303</v>
      </c>
      <c r="K756" s="120" t="str">
        <f t="shared" si="36"/>
        <v>34500</v>
      </c>
      <c r="L756" s="119" t="str">
        <f t="shared" si="37"/>
        <v>Seguro de bienes patrimoniales</v>
      </c>
      <c r="M756" s="120" t="str">
        <f>IF(MOD(INT(K756),10) = 0, VLOOKUP(K756,'COG CONAC'!$A$2:$B$427,1,FALSE),"DESAGREGADA")</f>
        <v>34500</v>
      </c>
      <c r="N756" s="119" t="str">
        <f>IF(MOD(INT(K756),10) = 0, VLOOKUP(K756,'COG CONAC'!$A$2:$B$427,2,FALSE),"DESAGREGADA")</f>
        <v>Seguro de bienes patrimoniales</v>
      </c>
      <c r="O756" s="120" t="str">
        <f t="shared" si="38"/>
        <v>345</v>
      </c>
      <c r="P756" s="119" t="str">
        <f>IF(MOD(O757,10)&gt;0,IF(INT(TEXT(D757,"00"))=0,IF(COUNTIF($O$3:O1106,O757)&gt;1,"No Utilizar","Utilizar"),"Utilizar"),"No Utilizar")</f>
        <v>Utilizar</v>
      </c>
    </row>
    <row r="757" spans="1:16" x14ac:dyDescent="0.2">
      <c r="A757" s="120">
        <v>3</v>
      </c>
      <c r="B757" s="120">
        <v>4</v>
      </c>
      <c r="C757" s="120">
        <v>5</v>
      </c>
      <c r="D757" s="120">
        <v>1</v>
      </c>
      <c r="I757" s="121" t="s">
        <v>303</v>
      </c>
      <c r="K757" s="120" t="str">
        <f t="shared" si="36"/>
        <v>34501</v>
      </c>
      <c r="L757" s="119" t="str">
        <f t="shared" si="37"/>
        <v>Seguro de bienes patrimoniales</v>
      </c>
      <c r="M757" s="120" t="str">
        <f>IF(MOD(INT(K757),10) = 0, VLOOKUP(K757,'COG CONAC'!$A$2:$B$427,1,FALSE),"DESAGREGADA")</f>
        <v>DESAGREGADA</v>
      </c>
      <c r="N757" s="119" t="str">
        <f>IF(MOD(INT(K757),10) = 0, VLOOKUP(K757,'COG CONAC'!$A$2:$B$427,2,FALSE),"DESAGREGADA")</f>
        <v>DESAGREGADA</v>
      </c>
      <c r="O757" s="120" t="str">
        <f t="shared" si="38"/>
        <v>345</v>
      </c>
      <c r="P757" s="119" t="str">
        <f>IF(MOD(O758,10)&gt;0,IF(INT(TEXT(D758,"00"))=0,IF(COUNTIF($O$3:O1107,O758)&gt;1,"No Utilizar","Utilizar"),"Utilizar"),"No Utilizar")</f>
        <v>Utilizar</v>
      </c>
    </row>
    <row r="758" spans="1:16" x14ac:dyDescent="0.2">
      <c r="A758" s="120">
        <v>3</v>
      </c>
      <c r="B758" s="120">
        <v>4</v>
      </c>
      <c r="C758" s="120">
        <v>5</v>
      </c>
      <c r="D758" s="120">
        <v>5</v>
      </c>
      <c r="I758" s="121" t="s">
        <v>303</v>
      </c>
      <c r="K758" s="120" t="str">
        <f t="shared" si="36"/>
        <v>34505</v>
      </c>
      <c r="L758" s="119" t="str">
        <f t="shared" si="37"/>
        <v>Seguro de bienes patrimoniales</v>
      </c>
      <c r="M758" s="120" t="str">
        <f>IF(MOD(INT(K758),10) = 0, VLOOKUP(K758,'COG CONAC'!$A$2:$B$427,1,FALSE),"DESAGREGADA")</f>
        <v>DESAGREGADA</v>
      </c>
      <c r="N758" s="119" t="str">
        <f>IF(MOD(INT(K758),10) = 0, VLOOKUP(K758,'COG CONAC'!$A$2:$B$427,2,FALSE),"DESAGREGADA")</f>
        <v>DESAGREGADA</v>
      </c>
      <c r="O758" s="120" t="str">
        <f t="shared" si="38"/>
        <v>345</v>
      </c>
      <c r="P758" s="119" t="str">
        <f>IF(MOD(O759,10)&gt;0,IF(INT(TEXT(D759,"00"))=0,IF(COUNTIF($O$3:O1108,O759)&gt;1,"No Utilizar","Utilizar"),"Utilizar"),"No Utilizar")</f>
        <v>No Utilizar</v>
      </c>
    </row>
    <row r="759" spans="1:16" x14ac:dyDescent="0.2">
      <c r="A759" s="120">
        <v>3</v>
      </c>
      <c r="B759" s="120">
        <v>4</v>
      </c>
      <c r="C759" s="120">
        <v>6</v>
      </c>
      <c r="H759" s="121" t="s">
        <v>302</v>
      </c>
      <c r="K759" s="120" t="str">
        <f t="shared" si="36"/>
        <v>34600</v>
      </c>
      <c r="L759" s="119" t="str">
        <f t="shared" si="37"/>
        <v>Almacenaje, envase y embalaje</v>
      </c>
      <c r="M759" s="120" t="str">
        <f>IF(MOD(INT(K759),10) = 0, VLOOKUP(K759,'COG CONAC'!$A$2:$B$427,1,FALSE),"DESAGREGADA")</f>
        <v>34600</v>
      </c>
      <c r="N759" s="119" t="str">
        <f>IF(MOD(INT(K759),10) = 0, VLOOKUP(K759,'COG CONAC'!$A$2:$B$427,2,FALSE),"DESAGREGADA")</f>
        <v>Almacenaje, envase y embalaje</v>
      </c>
      <c r="O759" s="120" t="str">
        <f t="shared" si="38"/>
        <v>346</v>
      </c>
      <c r="P759" s="119" t="str">
        <f>IF(MOD(O760,10)&gt;0,IF(INT(TEXT(D760,"00"))=0,IF(COUNTIF($O$3:O1109,O760)&gt;1,"No Utilizar","Utilizar"),"Utilizar"),"No Utilizar")</f>
        <v>Utilizar</v>
      </c>
    </row>
    <row r="760" spans="1:16" x14ac:dyDescent="0.2">
      <c r="A760" s="120">
        <v>3</v>
      </c>
      <c r="B760" s="120">
        <v>4</v>
      </c>
      <c r="C760" s="120">
        <v>6</v>
      </c>
      <c r="D760" s="120">
        <v>1</v>
      </c>
      <c r="I760" s="121" t="s">
        <v>302</v>
      </c>
      <c r="K760" s="120" t="str">
        <f t="shared" si="36"/>
        <v>34601</v>
      </c>
      <c r="L760" s="119" t="str">
        <f t="shared" si="37"/>
        <v>Almacenaje, envase y embalaje</v>
      </c>
      <c r="M760" s="120" t="str">
        <f>IF(MOD(INT(K760),10) = 0, VLOOKUP(K760,'COG CONAC'!$A$2:$B$427,1,FALSE),"DESAGREGADA")</f>
        <v>DESAGREGADA</v>
      </c>
      <c r="N760" s="119" t="str">
        <f>IF(MOD(INT(K760),10) = 0, VLOOKUP(K760,'COG CONAC'!$A$2:$B$427,2,FALSE),"DESAGREGADA")</f>
        <v>DESAGREGADA</v>
      </c>
      <c r="O760" s="120" t="str">
        <f t="shared" si="38"/>
        <v>346</v>
      </c>
      <c r="P760" s="119" t="str">
        <f>IF(MOD(O761,10)&gt;0,IF(INT(TEXT(D761,"00"))=0,IF(COUNTIF($O$3:O1110,O761)&gt;1,"No Utilizar","Utilizar"),"Utilizar"),"No Utilizar")</f>
        <v>No Utilizar</v>
      </c>
    </row>
    <row r="761" spans="1:16" x14ac:dyDescent="0.2">
      <c r="A761" s="120">
        <v>3</v>
      </c>
      <c r="B761" s="120">
        <v>4</v>
      </c>
      <c r="C761" s="120">
        <v>7</v>
      </c>
      <c r="H761" s="121" t="s">
        <v>301</v>
      </c>
      <c r="K761" s="120" t="str">
        <f t="shared" si="36"/>
        <v>34700</v>
      </c>
      <c r="L761" s="119" t="str">
        <f t="shared" si="37"/>
        <v>Fletes y maniobras</v>
      </c>
      <c r="M761" s="120" t="str">
        <f>IF(MOD(INT(K761),10) = 0, VLOOKUP(K761,'COG CONAC'!$A$2:$B$427,1,FALSE),"DESAGREGADA")</f>
        <v>34700</v>
      </c>
      <c r="N761" s="119" t="str">
        <f>IF(MOD(INT(K761),10) = 0, VLOOKUP(K761,'COG CONAC'!$A$2:$B$427,2,FALSE),"DESAGREGADA")</f>
        <v>Fletes y maniobras</v>
      </c>
      <c r="O761" s="120" t="str">
        <f t="shared" si="38"/>
        <v>347</v>
      </c>
      <c r="P761" s="119" t="str">
        <f>IF(MOD(O762,10)&gt;0,IF(INT(TEXT(D762,"00"))=0,IF(COUNTIF($O$3:O1111,O762)&gt;1,"No Utilizar","Utilizar"),"Utilizar"),"No Utilizar")</f>
        <v>Utilizar</v>
      </c>
    </row>
    <row r="762" spans="1:16" x14ac:dyDescent="0.2">
      <c r="A762" s="120">
        <v>3</v>
      </c>
      <c r="B762" s="120">
        <v>4</v>
      </c>
      <c r="C762" s="120">
        <v>7</v>
      </c>
      <c r="D762" s="120">
        <v>1</v>
      </c>
      <c r="I762" s="121" t="s">
        <v>301</v>
      </c>
      <c r="K762" s="120" t="str">
        <f t="shared" si="36"/>
        <v>34701</v>
      </c>
      <c r="L762" s="119" t="str">
        <f t="shared" si="37"/>
        <v>Fletes y maniobras</v>
      </c>
      <c r="M762" s="120" t="str">
        <f>IF(MOD(INT(K762),10) = 0, VLOOKUP(K762,'COG CONAC'!$A$2:$B$427,1,FALSE),"DESAGREGADA")</f>
        <v>DESAGREGADA</v>
      </c>
      <c r="N762" s="119" t="str">
        <f>IF(MOD(INT(K762),10) = 0, VLOOKUP(K762,'COG CONAC'!$A$2:$B$427,2,FALSE),"DESAGREGADA")</f>
        <v>DESAGREGADA</v>
      </c>
      <c r="O762" s="120" t="str">
        <f t="shared" si="38"/>
        <v>347</v>
      </c>
      <c r="P762" s="119" t="str">
        <f>IF(MOD(O763,10)&gt;0,IF(INT(TEXT(D763,"00"))=0,IF(COUNTIF($O$3:O1112,O763)&gt;1,"No Utilizar","Utilizar"),"Utilizar"),"No Utilizar")</f>
        <v>No Utilizar</v>
      </c>
    </row>
    <row r="763" spans="1:16" x14ac:dyDescent="0.2">
      <c r="A763" s="120">
        <v>3</v>
      </c>
      <c r="B763" s="120">
        <v>4</v>
      </c>
      <c r="C763" s="120">
        <v>8</v>
      </c>
      <c r="H763" s="121" t="s">
        <v>300</v>
      </c>
      <c r="K763" s="120" t="str">
        <f t="shared" si="36"/>
        <v>34800</v>
      </c>
      <c r="L763" s="119" t="str">
        <f t="shared" si="37"/>
        <v>Comisiones por ventas</v>
      </c>
      <c r="M763" s="120" t="str">
        <f>IF(MOD(INT(K763),10) = 0, VLOOKUP(K763,'COG CONAC'!$A$2:$B$427,1,FALSE),"DESAGREGADA")</f>
        <v>34800</v>
      </c>
      <c r="N763" s="119" t="str">
        <f>IF(MOD(INT(K763),10) = 0, VLOOKUP(K763,'COG CONAC'!$A$2:$B$427,2,FALSE),"DESAGREGADA")</f>
        <v>Comisiones por ventas</v>
      </c>
      <c r="O763" s="120" t="str">
        <f t="shared" si="38"/>
        <v>348</v>
      </c>
      <c r="P763" s="119" t="str">
        <f>IF(MOD(O764,10)&gt;0,IF(INT(TEXT(D764,"00"))=0,IF(COUNTIF($O$3:O1113,O764)&gt;1,"No Utilizar","Utilizar"),"Utilizar"),"No Utilizar")</f>
        <v>Utilizar</v>
      </c>
    </row>
    <row r="764" spans="1:16" x14ac:dyDescent="0.2">
      <c r="A764" s="120">
        <v>3</v>
      </c>
      <c r="B764" s="120">
        <v>4</v>
      </c>
      <c r="C764" s="120">
        <v>8</v>
      </c>
      <c r="D764" s="120">
        <v>1</v>
      </c>
      <c r="I764" s="121" t="s">
        <v>300</v>
      </c>
      <c r="K764" s="120" t="str">
        <f t="shared" si="36"/>
        <v>34801</v>
      </c>
      <c r="L764" s="119" t="str">
        <f t="shared" si="37"/>
        <v>Comisiones por ventas</v>
      </c>
      <c r="M764" s="120" t="str">
        <f>IF(MOD(INT(K764),10) = 0, VLOOKUP(K764,'COG CONAC'!$A$2:$B$427,1,FALSE),"DESAGREGADA")</f>
        <v>DESAGREGADA</v>
      </c>
      <c r="N764" s="119" t="str">
        <f>IF(MOD(INT(K764),10) = 0, VLOOKUP(K764,'COG CONAC'!$A$2:$B$427,2,FALSE),"DESAGREGADA")</f>
        <v>DESAGREGADA</v>
      </c>
      <c r="O764" s="120" t="str">
        <f t="shared" si="38"/>
        <v>348</v>
      </c>
      <c r="P764" s="119" t="str">
        <f>IF(MOD(O765,10)&gt;0,IF(INT(TEXT(D765,"00"))=0,IF(COUNTIF($O$3:O1114,O765)&gt;1,"No Utilizar","Utilizar"),"Utilizar"),"No Utilizar")</f>
        <v>No Utilizar</v>
      </c>
    </row>
    <row r="765" spans="1:16" x14ac:dyDescent="0.2">
      <c r="A765" s="120">
        <v>3</v>
      </c>
      <c r="B765" s="120">
        <v>4</v>
      </c>
      <c r="C765" s="120">
        <v>9</v>
      </c>
      <c r="H765" s="121" t="s">
        <v>299</v>
      </c>
      <c r="K765" s="120" t="str">
        <f t="shared" si="36"/>
        <v>34900</v>
      </c>
      <c r="L765" s="119" t="str">
        <f t="shared" si="37"/>
        <v>Servicios financieros, bancarios y comerciales integrales</v>
      </c>
      <c r="M765" s="120" t="str">
        <f>IF(MOD(INT(K765),10) = 0, VLOOKUP(K765,'COG CONAC'!$A$2:$B$427,1,FALSE),"DESAGREGADA")</f>
        <v>34900</v>
      </c>
      <c r="N765" s="119" t="str">
        <f>IF(MOD(INT(K765),10) = 0, VLOOKUP(K765,'COG CONAC'!$A$2:$B$427,2,FALSE),"DESAGREGADA")</f>
        <v>Servicios financieros, bancarios y comerciales integrales</v>
      </c>
      <c r="O765" s="120" t="str">
        <f t="shared" si="38"/>
        <v>349</v>
      </c>
      <c r="P765" s="119" t="str">
        <f>IF(MOD(O766,10)&gt;0,IF(INT(TEXT(D766,"00"))=0,IF(COUNTIF($O$3:O1115,O766)&gt;1,"No Utilizar","Utilizar"),"Utilizar"),"No Utilizar")</f>
        <v>Utilizar</v>
      </c>
    </row>
    <row r="766" spans="1:16" x14ac:dyDescent="0.2">
      <c r="A766" s="120">
        <v>3</v>
      </c>
      <c r="B766" s="120">
        <v>4</v>
      </c>
      <c r="C766" s="120">
        <v>9</v>
      </c>
      <c r="D766" s="120">
        <v>1</v>
      </c>
      <c r="I766" s="121" t="s">
        <v>1184</v>
      </c>
      <c r="K766" s="120" t="str">
        <f t="shared" si="36"/>
        <v>34901</v>
      </c>
      <c r="L766" s="119" t="str">
        <f t="shared" si="37"/>
        <v>Intereses, descuentos y otros servicios bancarios</v>
      </c>
      <c r="M766" s="120" t="str">
        <f>IF(MOD(INT(K766),10) = 0, VLOOKUP(K766,'COG CONAC'!$A$2:$B$427,1,FALSE),"DESAGREGADA")</f>
        <v>DESAGREGADA</v>
      </c>
      <c r="N766" s="119" t="str">
        <f>IF(MOD(INT(K766),10) = 0, VLOOKUP(K766,'COG CONAC'!$A$2:$B$427,2,FALSE),"DESAGREGADA")</f>
        <v>DESAGREGADA</v>
      </c>
      <c r="O766" s="120" t="str">
        <f t="shared" si="38"/>
        <v>349</v>
      </c>
      <c r="P766" s="119" t="str">
        <f>IF(MOD(O767,10)&gt;0,IF(INT(TEXT(D767,"00"))=0,IF(COUNTIF($O$3:O1116,O767)&gt;1,"No Utilizar","Utilizar"),"Utilizar"),"No Utilizar")</f>
        <v>Utilizar</v>
      </c>
    </row>
    <row r="767" spans="1:16" x14ac:dyDescent="0.2">
      <c r="A767" s="120">
        <v>3</v>
      </c>
      <c r="B767" s="120">
        <v>4</v>
      </c>
      <c r="C767" s="120">
        <v>9</v>
      </c>
      <c r="D767" s="120">
        <v>2</v>
      </c>
      <c r="I767" s="121" t="s">
        <v>1185</v>
      </c>
      <c r="K767" s="120" t="str">
        <f t="shared" si="36"/>
        <v>34902</v>
      </c>
      <c r="L767" s="119" t="str">
        <f t="shared" si="37"/>
        <v>Diferencias en cambios</v>
      </c>
      <c r="M767" s="120" t="str">
        <f>IF(MOD(INT(K767),10) = 0, VLOOKUP(K767,'COG CONAC'!$A$2:$B$427,1,FALSE),"DESAGREGADA")</f>
        <v>DESAGREGADA</v>
      </c>
      <c r="N767" s="119" t="str">
        <f>IF(MOD(INT(K767),10) = 0, VLOOKUP(K767,'COG CONAC'!$A$2:$B$427,2,FALSE),"DESAGREGADA")</f>
        <v>DESAGREGADA</v>
      </c>
      <c r="O767" s="120" t="str">
        <f t="shared" si="38"/>
        <v>349</v>
      </c>
      <c r="P767" s="119" t="str">
        <f>IF(MOD(O768,10)&gt;0,IF(INT(TEXT(D768,"00"))=0,IF(COUNTIF($O$3:O1117,O768)&gt;1,"No Utilizar","Utilizar"),"Utilizar"),"No Utilizar")</f>
        <v>Utilizar</v>
      </c>
    </row>
    <row r="768" spans="1:16" x14ac:dyDescent="0.2">
      <c r="A768" s="120">
        <v>3</v>
      </c>
      <c r="B768" s="120">
        <v>4</v>
      </c>
      <c r="C768" s="120">
        <v>9</v>
      </c>
      <c r="D768" s="120">
        <v>3</v>
      </c>
      <c r="I768" s="121" t="s">
        <v>1655</v>
      </c>
      <c r="K768" s="120" t="str">
        <f t="shared" si="36"/>
        <v>34903</v>
      </c>
      <c r="L768" s="119" t="str">
        <f t="shared" si="37"/>
        <v>Comisiones Bancarias</v>
      </c>
      <c r="M768" s="120" t="str">
        <f>IF(MOD(INT(K768),10) = 0, VLOOKUP(K768,'COG CONAC'!$A$2:$B$427,1,FALSE),"DESAGREGADA")</f>
        <v>DESAGREGADA</v>
      </c>
      <c r="N768" s="119" t="str">
        <f>IF(MOD(INT(K768),10) = 0, VLOOKUP(K768,'COG CONAC'!$A$2:$B$427,2,FALSE),"DESAGREGADA")</f>
        <v>DESAGREGADA</v>
      </c>
      <c r="O768" s="120" t="str">
        <f t="shared" si="38"/>
        <v>349</v>
      </c>
      <c r="P768" s="119" t="str">
        <f>IF(MOD(O769,10)&gt;0,IF(INT(TEXT(D769,"00"))=0,IF(COUNTIF($O$3:O1118,O769)&gt;1,"No Utilizar","Utilizar"),"Utilizar"),"No Utilizar")</f>
        <v>No Utilizar</v>
      </c>
    </row>
    <row r="769" spans="1:18" s="118" customFormat="1" x14ac:dyDescent="0.2">
      <c r="A769" s="117">
        <v>3</v>
      </c>
      <c r="B769" s="117">
        <v>5</v>
      </c>
      <c r="C769" s="117"/>
      <c r="D769" s="117"/>
      <c r="E769" s="117"/>
      <c r="F769" s="116"/>
      <c r="G769" s="116" t="s">
        <v>744</v>
      </c>
      <c r="H769" s="116"/>
      <c r="I769" s="116"/>
      <c r="J769" s="116"/>
      <c r="K769" s="117" t="str">
        <f t="shared" si="36"/>
        <v>35000</v>
      </c>
      <c r="L769" s="118" t="str">
        <f t="shared" si="37"/>
        <v>SERVICIOS DE INSTALACION, REPARACION, MANTENIMIENTO Y CONSERVACION</v>
      </c>
      <c r="M769" s="117" t="str">
        <f>IF(MOD(INT(K769),10) = 0, VLOOKUP(K769,'COG CONAC'!$A$2:$B$427,1,FALSE),"DESAGREGADA")</f>
        <v>35000</v>
      </c>
      <c r="N769" s="118" t="str">
        <f>IF(MOD(INT(K769),10) = 0, VLOOKUP(K769,'COG CONAC'!$A$2:$B$427,2,FALSE),"DESAGREGADA")</f>
        <v>SERVICIOS DE INSTALACION, REPARACION, MANTENIMIENTO Y CONSERVACION</v>
      </c>
      <c r="O769" s="117" t="str">
        <f t="shared" si="38"/>
        <v>350</v>
      </c>
      <c r="P769" s="118" t="str">
        <f>IF(MOD(O770,10)&gt;0,IF(INT(TEXT(D770,"00"))=0,IF(COUNTIF($O$3:O1119,O770)&gt;1,"No Utilizar","Utilizar"),"Utilizar"),"No Utilizar")</f>
        <v>No Utilizar</v>
      </c>
      <c r="R769" s="119"/>
    </row>
    <row r="770" spans="1:18" x14ac:dyDescent="0.2">
      <c r="A770" s="120">
        <v>3</v>
      </c>
      <c r="B770" s="120">
        <v>5</v>
      </c>
      <c r="C770" s="120">
        <v>1</v>
      </c>
      <c r="H770" s="121" t="s">
        <v>298</v>
      </c>
      <c r="K770" s="120" t="str">
        <f t="shared" si="36"/>
        <v>35100</v>
      </c>
      <c r="L770" s="119" t="str">
        <f t="shared" si="37"/>
        <v>Conservación y mantenimiento menor de inmuebles</v>
      </c>
      <c r="M770" s="120" t="str">
        <f>IF(MOD(INT(K770),10) = 0, VLOOKUP(K770,'COG CONAC'!$A$2:$B$427,1,FALSE),"DESAGREGADA")</f>
        <v>35100</v>
      </c>
      <c r="N770" s="119" t="str">
        <f>IF(MOD(INT(K770),10) = 0, VLOOKUP(K770,'COG CONAC'!$A$2:$B$427,2,FALSE),"DESAGREGADA")</f>
        <v>Conservación y mantenimiento menor de inmuebles</v>
      </c>
      <c r="O770" s="120" t="str">
        <f t="shared" si="38"/>
        <v>351</v>
      </c>
      <c r="P770" s="119" t="str">
        <f>IF(MOD(O771,10)&gt;0,IF(INT(TEXT(D771,"00"))=0,IF(COUNTIF($O$3:O1120,O771)&gt;1,"No Utilizar","Utilizar"),"Utilizar"),"No Utilizar")</f>
        <v>Utilizar</v>
      </c>
    </row>
    <row r="771" spans="1:18" x14ac:dyDescent="0.2">
      <c r="A771" s="120">
        <v>3</v>
      </c>
      <c r="B771" s="120">
        <v>5</v>
      </c>
      <c r="C771" s="120">
        <v>1</v>
      </c>
      <c r="D771" s="120">
        <v>1</v>
      </c>
      <c r="I771" s="121" t="s">
        <v>1924</v>
      </c>
      <c r="K771" s="120" t="str">
        <f t="shared" si="36"/>
        <v>35101</v>
      </c>
      <c r="L771" s="119" t="str">
        <f t="shared" si="37"/>
        <v>De edificios Públicos y Oficinas para la Administración</v>
      </c>
      <c r="M771" s="120" t="str">
        <f>IF(MOD(INT(K771),10) = 0, VLOOKUP(K771,'COG CONAC'!$A$2:$B$427,1,FALSE),"DESAGREGADA")</f>
        <v>DESAGREGADA</v>
      </c>
      <c r="N771" s="119" t="str">
        <f>IF(MOD(INT(K771),10) = 0, VLOOKUP(K771,'COG CONAC'!$A$2:$B$427,2,FALSE),"DESAGREGADA")</f>
        <v>DESAGREGADA</v>
      </c>
      <c r="O771" s="120" t="str">
        <f t="shared" si="38"/>
        <v>351</v>
      </c>
      <c r="P771" s="119" t="str">
        <f>IF(MOD(O772,10)&gt;0,IF(INT(TEXT(D772,"00"))=0,IF(COUNTIF($O$3:O1121,O772)&gt;1,"No Utilizar","Utilizar"),"Utilizar"),"No Utilizar")</f>
        <v>Utilizar</v>
      </c>
    </row>
    <row r="772" spans="1:18" x14ac:dyDescent="0.2">
      <c r="A772" s="120">
        <v>3</v>
      </c>
      <c r="B772" s="120">
        <v>5</v>
      </c>
      <c r="C772" s="120">
        <v>1</v>
      </c>
      <c r="D772" s="120">
        <v>2</v>
      </c>
      <c r="I772" s="121" t="s">
        <v>1983</v>
      </c>
      <c r="K772" s="120" t="str">
        <f t="shared" ref="K772:K837" si="39">CONCATENATE(A772,TEXT(B772,"0"),TEXT(C772,"0"),TEXT(D772,"00"))</f>
        <v>35102</v>
      </c>
      <c r="L772" s="119" t="str">
        <f t="shared" ref="L772:L837" si="40">CONCATENATE(F772,G772,H772,I772)</f>
        <v>Conservación y mantenimiento del PIG</v>
      </c>
      <c r="M772" s="120" t="str">
        <f>IF(MOD(INT(K772),10) = 0, VLOOKUP(K772,'COG CONAC'!$A$2:$B$427,1,FALSE),"DESAGREGADA")</f>
        <v>DESAGREGADA</v>
      </c>
      <c r="N772" s="119" t="str">
        <f>IF(MOD(INT(K772),10) = 0, VLOOKUP(K772,'COG CONAC'!$A$2:$B$427,2,FALSE),"DESAGREGADA")</f>
        <v>DESAGREGADA</v>
      </c>
      <c r="O772" s="120" t="str">
        <f t="shared" ref="O772:O837" si="41">CONCATENATE(A772,TEXT(B772,"0"),TEXT(C772,"0"))</f>
        <v>351</v>
      </c>
      <c r="P772" s="119" t="str">
        <f>IF(MOD(O773,10)&gt;0,IF(INT(TEXT(D773,"00"))=0,IF(COUNTIF($O$3:O1122,O773)&gt;1,"No Utilizar","Utilizar"),"Utilizar"),"No Utilizar")</f>
        <v>Utilizar</v>
      </c>
    </row>
    <row r="773" spans="1:18" x14ac:dyDescent="0.2">
      <c r="A773" s="120">
        <v>3</v>
      </c>
      <c r="B773" s="120">
        <v>5</v>
      </c>
      <c r="C773" s="120">
        <v>1</v>
      </c>
      <c r="D773" s="120">
        <v>3</v>
      </c>
      <c r="I773" s="121" t="s">
        <v>1925</v>
      </c>
      <c r="K773" s="120" t="str">
        <f t="shared" si="39"/>
        <v>35103</v>
      </c>
      <c r="L773" s="119" t="str">
        <f t="shared" si="40"/>
        <v>Mantenimiento de Inmueble para la Prestación de Servicio Publico</v>
      </c>
      <c r="M773" s="120" t="str">
        <f>IF(MOD(INT(K773),10) = 0, VLOOKUP(K773,'COG CONAC'!$A$2:$B$427,1,FALSE),"DESAGREGADA")</f>
        <v>DESAGREGADA</v>
      </c>
      <c r="N773" s="119" t="str">
        <f>IF(MOD(INT(K773),10) = 0, VLOOKUP(K773,'COG CONAC'!$A$2:$B$427,2,FALSE),"DESAGREGADA")</f>
        <v>DESAGREGADA</v>
      </c>
      <c r="O773" s="120" t="str">
        <f t="shared" si="41"/>
        <v>351</v>
      </c>
      <c r="P773" s="119" t="str">
        <f>IF(MOD(O774,10)&gt;0,IF(INT(TEXT(D774,"00"))=0,IF(COUNTIF($O$3:O1123,O774)&gt;1,"No Utilizar","Utilizar"),"Utilizar"),"No Utilizar")</f>
        <v>Utilizar</v>
      </c>
    </row>
    <row r="774" spans="1:18" x14ac:dyDescent="0.2">
      <c r="A774" s="120">
        <v>3</v>
      </c>
      <c r="B774" s="120">
        <v>5</v>
      </c>
      <c r="C774" s="120">
        <v>1</v>
      </c>
      <c r="D774" s="120">
        <v>4</v>
      </c>
      <c r="I774" s="121" t="s">
        <v>1926</v>
      </c>
      <c r="K774" s="120" t="str">
        <f t="shared" si="39"/>
        <v>35104</v>
      </c>
      <c r="L774" s="119" t="str">
        <f t="shared" si="40"/>
        <v>Conservación de Inmueble para la Prestación de Servicio Publico</v>
      </c>
      <c r="M774" s="120" t="str">
        <f>IF(MOD(INT(K774),10) = 0, VLOOKUP(K774,'COG CONAC'!$A$2:$B$427,1,FALSE),"DESAGREGADA")</f>
        <v>DESAGREGADA</v>
      </c>
      <c r="N774" s="119" t="str">
        <f>IF(MOD(INT(K774),10) = 0, VLOOKUP(K774,'COG CONAC'!$A$2:$B$427,2,FALSE),"DESAGREGADA")</f>
        <v>DESAGREGADA</v>
      </c>
      <c r="O774" s="120" t="str">
        <f t="shared" si="41"/>
        <v>351</v>
      </c>
      <c r="P774" s="119" t="str">
        <f>IF(MOD(O775,10)&gt;0,IF(INT(TEXT(D775,"00"))=0,IF(COUNTIF($O$3:O1124,O775)&gt;1,"No Utilizar","Utilizar"),"Utilizar"),"No Utilizar")</f>
        <v>Utilizar</v>
      </c>
    </row>
    <row r="775" spans="1:18" x14ac:dyDescent="0.2">
      <c r="A775" s="120">
        <v>3</v>
      </c>
      <c r="B775" s="120">
        <v>5</v>
      </c>
      <c r="C775" s="120">
        <v>1</v>
      </c>
      <c r="D775" s="120">
        <v>5</v>
      </c>
      <c r="I775" s="121" t="s">
        <v>1299</v>
      </c>
      <c r="K775" s="120" t="str">
        <f t="shared" si="39"/>
        <v>35105</v>
      </c>
      <c r="L775" s="119" t="str">
        <f t="shared" si="40"/>
        <v>De parques, Jardines y Plazas Publicas</v>
      </c>
      <c r="M775" s="120" t="str">
        <f>IF(MOD(INT(K775),10) = 0, VLOOKUP(K775,'COG CONAC'!$A$2:$B$427,1,FALSE),"DESAGREGADA")</f>
        <v>DESAGREGADA</v>
      </c>
      <c r="N775" s="119" t="str">
        <f>IF(MOD(INT(K775),10) = 0, VLOOKUP(K775,'COG CONAC'!$A$2:$B$427,2,FALSE),"DESAGREGADA")</f>
        <v>DESAGREGADA</v>
      </c>
      <c r="O775" s="120" t="str">
        <f t="shared" si="41"/>
        <v>351</v>
      </c>
      <c r="P775" s="119" t="str">
        <f>IF(MOD(O776,10)&gt;0,IF(INT(TEXT(D776,"00"))=0,IF(COUNTIF($O$3:O1132,O776)&gt;1,"No Utilizar","Utilizar"),"Utilizar"),"No Utilizar")</f>
        <v>Utilizar</v>
      </c>
    </row>
    <row r="776" spans="1:18" x14ac:dyDescent="0.2">
      <c r="A776" s="120">
        <v>3</v>
      </c>
      <c r="B776" s="120">
        <v>5</v>
      </c>
      <c r="C776" s="120">
        <v>1</v>
      </c>
      <c r="D776" s="120">
        <v>6</v>
      </c>
      <c r="I776" s="121" t="s">
        <v>1300</v>
      </c>
      <c r="K776" s="120" t="str">
        <f t="shared" si="39"/>
        <v>35106</v>
      </c>
      <c r="L776" s="119" t="str">
        <f t="shared" si="40"/>
        <v>De Alumbrado Publico</v>
      </c>
      <c r="M776" s="120" t="str">
        <f>IF(MOD(INT(K776),10) = 0, VLOOKUP(K776,'COG CONAC'!$A$2:$B$427,1,FALSE),"DESAGREGADA")</f>
        <v>DESAGREGADA</v>
      </c>
      <c r="N776" s="119" t="str">
        <f>IF(MOD(INT(K776),10) = 0, VLOOKUP(K776,'COG CONAC'!$A$2:$B$427,2,FALSE),"DESAGREGADA")</f>
        <v>DESAGREGADA</v>
      </c>
      <c r="O776" s="120" t="str">
        <f t="shared" si="41"/>
        <v>351</v>
      </c>
      <c r="P776" s="119" t="str">
        <f>IF(MOD(O777,10)&gt;0,IF(INT(TEXT(D777,"00"))=0,IF(COUNTIF($O$3:O1133,O777)&gt;1,"No Utilizar","Utilizar"),"Utilizar"),"No Utilizar")</f>
        <v>Utilizar</v>
      </c>
    </row>
    <row r="777" spans="1:18" x14ac:dyDescent="0.2">
      <c r="A777" s="120">
        <v>3</v>
      </c>
      <c r="B777" s="120">
        <v>5</v>
      </c>
      <c r="C777" s="120">
        <v>1</v>
      </c>
      <c r="D777" s="120">
        <v>7</v>
      </c>
      <c r="I777" s="121" t="s">
        <v>1301</v>
      </c>
      <c r="K777" s="120" t="str">
        <f t="shared" si="39"/>
        <v>35107</v>
      </c>
      <c r="L777" s="119" t="str">
        <f t="shared" si="40"/>
        <v>De Agua Potable</v>
      </c>
      <c r="M777" s="120" t="str">
        <f>IF(MOD(INT(K777),10) = 0, VLOOKUP(K777,'COG CONAC'!$A$2:$B$427,1,FALSE),"DESAGREGADA")</f>
        <v>DESAGREGADA</v>
      </c>
      <c r="N777" s="119" t="str">
        <f>IF(MOD(INT(K777),10) = 0, VLOOKUP(K777,'COG CONAC'!$A$2:$B$427,2,FALSE),"DESAGREGADA")</f>
        <v>DESAGREGADA</v>
      </c>
      <c r="O777" s="120" t="str">
        <f t="shared" si="41"/>
        <v>351</v>
      </c>
      <c r="P777" s="119" t="str">
        <f>IF(MOD(O778,10)&gt;0,IF(INT(TEXT(D778,"00"))=0,IF(COUNTIF($O$3:O1134,O778)&gt;1,"No Utilizar","Utilizar"),"Utilizar"),"No Utilizar")</f>
        <v>No Utilizar</v>
      </c>
    </row>
    <row r="778" spans="1:18" x14ac:dyDescent="0.2">
      <c r="A778" s="120">
        <v>3</v>
      </c>
      <c r="B778" s="120">
        <v>5</v>
      </c>
      <c r="C778" s="120">
        <v>2</v>
      </c>
      <c r="H778" s="121" t="s">
        <v>297</v>
      </c>
      <c r="K778" s="120" t="str">
        <f t="shared" si="39"/>
        <v>35200</v>
      </c>
      <c r="L778" s="119" t="str">
        <f t="shared" si="40"/>
        <v>Instalación, reparación y mantenimiento de mobiliario y equipo de administración, educacional y recreativo</v>
      </c>
      <c r="M778" s="120" t="str">
        <f>IF(MOD(INT(K778),10) = 0, VLOOKUP(K778,'COG CONAC'!$A$2:$B$427,1,FALSE),"DESAGREGADA")</f>
        <v>35200</v>
      </c>
      <c r="N778" s="119" t="str">
        <f>IF(MOD(INT(K778),10) = 0, VLOOKUP(K778,'COG CONAC'!$A$2:$B$427,2,FALSE),"DESAGREGADA")</f>
        <v>Instalación, reparación y mantenimiento de mobiliario y equipo de administración, educacional y recreativo</v>
      </c>
      <c r="O778" s="120" t="str">
        <f t="shared" si="41"/>
        <v>352</v>
      </c>
      <c r="P778" s="119" t="str">
        <f>IF(MOD(O779,10)&gt;0,IF(INT(TEXT(D779,"00"))=0,IF(COUNTIF($O$3:O1135,O779)&gt;1,"No Utilizar","Utilizar"),"Utilizar"),"No Utilizar")</f>
        <v>Utilizar</v>
      </c>
    </row>
    <row r="779" spans="1:18" x14ac:dyDescent="0.2">
      <c r="A779" s="120">
        <v>3</v>
      </c>
      <c r="B779" s="120">
        <v>5</v>
      </c>
      <c r="C779" s="120">
        <v>2</v>
      </c>
      <c r="D779" s="120">
        <v>1</v>
      </c>
      <c r="I779" s="121" t="s">
        <v>297</v>
      </c>
      <c r="K779" s="120" t="str">
        <f t="shared" si="39"/>
        <v>35201</v>
      </c>
      <c r="L779" s="119" t="str">
        <f t="shared" si="40"/>
        <v>Instalación, reparación y mantenimiento de mobiliario y equipo de administración, educacional y recreativo</v>
      </c>
      <c r="M779" s="120" t="str">
        <f>IF(MOD(INT(K779),10) = 0, VLOOKUP(K779,'COG CONAC'!$A$2:$B$427,1,FALSE),"DESAGREGADA")</f>
        <v>DESAGREGADA</v>
      </c>
      <c r="N779" s="119" t="str">
        <f>IF(MOD(INT(K779),10) = 0, VLOOKUP(K779,'COG CONAC'!$A$2:$B$427,2,FALSE),"DESAGREGADA")</f>
        <v>DESAGREGADA</v>
      </c>
      <c r="O779" s="120" t="str">
        <f t="shared" si="41"/>
        <v>352</v>
      </c>
      <c r="P779" s="119" t="str">
        <f>IF(MOD(O780,10)&gt;0,IF(INT(TEXT(D780,"00"))=0,IF(COUNTIF($O$3:O1136,O780)&gt;1,"No Utilizar","Utilizar"),"Utilizar"),"No Utilizar")</f>
        <v>No Utilizar</v>
      </c>
    </row>
    <row r="780" spans="1:18" x14ac:dyDescent="0.2">
      <c r="A780" s="120">
        <v>3</v>
      </c>
      <c r="B780" s="120">
        <v>5</v>
      </c>
      <c r="C780" s="120">
        <v>3</v>
      </c>
      <c r="H780" s="121" t="s">
        <v>296</v>
      </c>
      <c r="K780" s="120" t="str">
        <f t="shared" si="39"/>
        <v>35300</v>
      </c>
      <c r="L780" s="119" t="str">
        <f t="shared" si="40"/>
        <v>Instalación, reparación y mantenimiento de equipo de cómputo y tecnología de la información</v>
      </c>
      <c r="M780" s="120" t="str">
        <f>IF(MOD(INT(K780),10) = 0, VLOOKUP(K780,'COG CONAC'!$A$2:$B$427,1,FALSE),"DESAGREGADA")</f>
        <v>35300</v>
      </c>
      <c r="N780" s="119" t="str">
        <f>IF(MOD(INT(K780),10) = 0, VLOOKUP(K780,'COG CONAC'!$A$2:$B$427,2,FALSE),"DESAGREGADA")</f>
        <v>Instalación, reparación y mantenimiento de equipo de cómputo y tecnología de la información</v>
      </c>
      <c r="O780" s="120" t="str">
        <f t="shared" si="41"/>
        <v>353</v>
      </c>
      <c r="P780" s="119" t="str">
        <f>IF(MOD(O781,10)&gt;0,IF(INT(TEXT(D781,"00"))=0,IF(COUNTIF($O$3:O1137,O781)&gt;1,"No Utilizar","Utilizar"),"Utilizar"),"No Utilizar")</f>
        <v>Utilizar</v>
      </c>
    </row>
    <row r="781" spans="1:18" x14ac:dyDescent="0.2">
      <c r="A781" s="120">
        <v>3</v>
      </c>
      <c r="B781" s="120">
        <v>5</v>
      </c>
      <c r="C781" s="120">
        <v>3</v>
      </c>
      <c r="D781" s="120">
        <v>1</v>
      </c>
      <c r="I781" s="121" t="s">
        <v>1927</v>
      </c>
      <c r="K781" s="120" t="str">
        <f t="shared" si="39"/>
        <v>35301</v>
      </c>
      <c r="L781" s="119" t="str">
        <f t="shared" si="40"/>
        <v>Mantenimiento y conservación de equipo de computo y accesorios</v>
      </c>
      <c r="M781" s="120" t="str">
        <f>IF(MOD(INT(K781),10) = 0, VLOOKUP(K781,'COG CONAC'!$A$2:$B$427,1,FALSE),"DESAGREGADA")</f>
        <v>DESAGREGADA</v>
      </c>
      <c r="N781" s="119" t="str">
        <f>IF(MOD(INT(K781),10) = 0, VLOOKUP(K781,'COG CONAC'!$A$2:$B$427,2,FALSE),"DESAGREGADA")</f>
        <v>DESAGREGADA</v>
      </c>
      <c r="O781" s="120" t="str">
        <f t="shared" si="41"/>
        <v>353</v>
      </c>
      <c r="P781" s="119" t="str">
        <f>IF(MOD(O782,10)&gt;0,IF(INT(TEXT(D782,"00"))=0,IF(COUNTIF($O$3:O1138,O782)&gt;1,"No Utilizar","Utilizar"),"Utilizar"),"No Utilizar")</f>
        <v>Utilizar</v>
      </c>
    </row>
    <row r="782" spans="1:18" x14ac:dyDescent="0.2">
      <c r="A782" s="120">
        <v>3</v>
      </c>
      <c r="B782" s="120">
        <v>5</v>
      </c>
      <c r="C782" s="120">
        <v>3</v>
      </c>
      <c r="D782" s="120">
        <v>2</v>
      </c>
      <c r="I782" s="121" t="s">
        <v>1928</v>
      </c>
      <c r="K782" s="120" t="str">
        <f t="shared" si="39"/>
        <v>35302</v>
      </c>
      <c r="L782" s="119" t="str">
        <f t="shared" si="40"/>
        <v>Actualización de Software</v>
      </c>
      <c r="M782" s="120" t="str">
        <f>IF(MOD(INT(K782),10) = 0, VLOOKUP(K782,'COG CONAC'!$A$2:$B$427,1,FALSE),"DESAGREGADA")</f>
        <v>DESAGREGADA</v>
      </c>
      <c r="N782" s="119" t="str">
        <f>IF(MOD(INT(K782),10) = 0, VLOOKUP(K782,'COG CONAC'!$A$2:$B$427,2,FALSE),"DESAGREGADA")</f>
        <v>DESAGREGADA</v>
      </c>
      <c r="O782" s="120" t="str">
        <f t="shared" si="41"/>
        <v>353</v>
      </c>
      <c r="P782" s="119" t="str">
        <f>IF(MOD(O783,10)&gt;0,IF(INT(TEXT(D783,"00"))=0,IF(COUNTIF($O$3:O1139,O783)&gt;1,"No Utilizar","Utilizar"),"Utilizar"),"No Utilizar")</f>
        <v>No Utilizar</v>
      </c>
    </row>
    <row r="783" spans="1:18" x14ac:dyDescent="0.2">
      <c r="A783" s="120">
        <v>3</v>
      </c>
      <c r="B783" s="120">
        <v>5</v>
      </c>
      <c r="C783" s="120">
        <v>4</v>
      </c>
      <c r="H783" s="121" t="s">
        <v>295</v>
      </c>
      <c r="K783" s="120" t="str">
        <f t="shared" si="39"/>
        <v>35400</v>
      </c>
      <c r="L783" s="119" t="str">
        <f t="shared" si="40"/>
        <v>Instalación, reparación y mantenimiento de equipo e instrumental médico y de laboratorio</v>
      </c>
      <c r="M783" s="120" t="str">
        <f>IF(MOD(INT(K783),10) = 0, VLOOKUP(K783,'COG CONAC'!$A$2:$B$427,1,FALSE),"DESAGREGADA")</f>
        <v>35400</v>
      </c>
      <c r="N783" s="119" t="str">
        <f>IF(MOD(INT(K783),10) = 0, VLOOKUP(K783,'COG CONAC'!$A$2:$B$427,2,FALSE),"DESAGREGADA")</f>
        <v>Instalación, reparación y mantenimiento de equipo e instrumental médico y de laboratorio</v>
      </c>
      <c r="O783" s="120" t="str">
        <f t="shared" si="41"/>
        <v>354</v>
      </c>
      <c r="P783" s="119" t="str">
        <f>IF(MOD(O784,10)&gt;0,IF(INT(TEXT(D784,"00"))=0,IF(COUNTIF($O$3:O1140,O784)&gt;1,"No Utilizar","Utilizar"),"Utilizar"),"No Utilizar")</f>
        <v>Utilizar</v>
      </c>
    </row>
    <row r="784" spans="1:18" x14ac:dyDescent="0.2">
      <c r="A784" s="120">
        <v>3</v>
      </c>
      <c r="B784" s="120">
        <v>5</v>
      </c>
      <c r="C784" s="120">
        <v>4</v>
      </c>
      <c r="D784" s="120">
        <v>1</v>
      </c>
      <c r="I784" s="121" t="s">
        <v>295</v>
      </c>
      <c r="K784" s="120" t="str">
        <f t="shared" si="39"/>
        <v>35401</v>
      </c>
      <c r="L784" s="119" t="str">
        <f t="shared" si="40"/>
        <v>Instalación, reparación y mantenimiento de equipo e instrumental médico y de laboratorio</v>
      </c>
      <c r="M784" s="120" t="str">
        <f>IF(MOD(INT(K784),10) = 0, VLOOKUP(K784,'COG CONAC'!$A$2:$B$427,1,FALSE),"DESAGREGADA")</f>
        <v>DESAGREGADA</v>
      </c>
      <c r="N784" s="119" t="str">
        <f>IF(MOD(INT(K784),10) = 0, VLOOKUP(K784,'COG CONAC'!$A$2:$B$427,2,FALSE),"DESAGREGADA")</f>
        <v>DESAGREGADA</v>
      </c>
      <c r="O784" s="120" t="str">
        <f t="shared" si="41"/>
        <v>354</v>
      </c>
      <c r="P784" s="119" t="str">
        <f>IF(MOD(O785,10)&gt;0,IF(INT(TEXT(D785,"00"))=0,IF(COUNTIF($O$3:O1141,O785)&gt;1,"No Utilizar","Utilizar"),"Utilizar"),"No Utilizar")</f>
        <v>No Utilizar</v>
      </c>
    </row>
    <row r="785" spans="1:16" x14ac:dyDescent="0.2">
      <c r="A785" s="120">
        <v>3</v>
      </c>
      <c r="B785" s="120">
        <v>5</v>
      </c>
      <c r="C785" s="120">
        <v>5</v>
      </c>
      <c r="H785" s="121" t="s">
        <v>294</v>
      </c>
      <c r="K785" s="120" t="str">
        <f t="shared" si="39"/>
        <v>35500</v>
      </c>
      <c r="L785" s="119" t="str">
        <f t="shared" si="40"/>
        <v>Reparación y mantenimiento de equipo de transporte</v>
      </c>
      <c r="M785" s="120" t="str">
        <f>IF(MOD(INT(K785),10) = 0, VLOOKUP(K785,'COG CONAC'!$A$2:$B$427,1,FALSE),"DESAGREGADA")</f>
        <v>35500</v>
      </c>
      <c r="N785" s="119" t="str">
        <f>IF(MOD(INT(K785),10) = 0, VLOOKUP(K785,'COG CONAC'!$A$2:$B$427,2,FALSE),"DESAGREGADA")</f>
        <v>Reparación y mantenimiento de equipo de transporte</v>
      </c>
      <c r="O785" s="120" t="str">
        <f t="shared" si="41"/>
        <v>355</v>
      </c>
      <c r="P785" s="119" t="str">
        <f>IF(MOD(O786,10)&gt;0,IF(INT(TEXT(D786,"00"))=0,IF(COUNTIF($O$3:O1142,O786)&gt;1,"No Utilizar","Utilizar"),"Utilizar"),"No Utilizar")</f>
        <v>Utilizar</v>
      </c>
    </row>
    <row r="786" spans="1:16" x14ac:dyDescent="0.2">
      <c r="A786" s="120">
        <v>3</v>
      </c>
      <c r="B786" s="120">
        <v>5</v>
      </c>
      <c r="C786" s="120">
        <v>5</v>
      </c>
      <c r="D786" s="120">
        <v>1</v>
      </c>
      <c r="I786" s="121" t="s">
        <v>1222</v>
      </c>
      <c r="K786" s="120" t="str">
        <f t="shared" si="39"/>
        <v>35501</v>
      </c>
      <c r="L786" s="119" t="str">
        <f t="shared" si="40"/>
        <v>Reparación y Mantenimiento de Vehículos Terrestres</v>
      </c>
      <c r="M786" s="120" t="str">
        <f>IF(MOD(INT(K786),10) = 0, VLOOKUP(K786,'COG CONAC'!$A$2:$B$427,1,FALSE),"DESAGREGADA")</f>
        <v>DESAGREGADA</v>
      </c>
      <c r="N786" s="119" t="str">
        <f>IF(MOD(INT(K786),10) = 0, VLOOKUP(K786,'COG CONAC'!$A$2:$B$427,2,FALSE),"DESAGREGADA")</f>
        <v>DESAGREGADA</v>
      </c>
      <c r="O786" s="120" t="str">
        <f t="shared" si="41"/>
        <v>355</v>
      </c>
      <c r="P786" s="119" t="str">
        <f>IF(MOD(O787,10)&gt;0,IF(INT(TEXT(D787,"00"))=0,IF(COUNTIF($O$3:O1143,O787)&gt;1,"No Utilizar","Utilizar"),"Utilizar"),"No Utilizar")</f>
        <v>Utilizar</v>
      </c>
    </row>
    <row r="787" spans="1:16" x14ac:dyDescent="0.2">
      <c r="A787" s="120">
        <v>3</v>
      </c>
      <c r="B787" s="120">
        <v>5</v>
      </c>
      <c r="C787" s="120">
        <v>5</v>
      </c>
      <c r="D787" s="120">
        <v>2</v>
      </c>
      <c r="I787" s="121" t="s">
        <v>1223</v>
      </c>
      <c r="K787" s="120" t="str">
        <f t="shared" si="39"/>
        <v>35502</v>
      </c>
      <c r="L787" s="119" t="str">
        <f t="shared" si="40"/>
        <v>Reparación y Mantenimiento de Vehículos Aéreos</v>
      </c>
      <c r="M787" s="120" t="str">
        <f>IF(MOD(INT(K787),10) = 0, VLOOKUP(K787,'COG CONAC'!$A$2:$B$427,1,FALSE),"DESAGREGADA")</f>
        <v>DESAGREGADA</v>
      </c>
      <c r="N787" s="119" t="str">
        <f>IF(MOD(INT(K787),10) = 0, VLOOKUP(K787,'COG CONAC'!$A$2:$B$427,2,FALSE),"DESAGREGADA")</f>
        <v>DESAGREGADA</v>
      </c>
      <c r="O787" s="120" t="str">
        <f t="shared" si="41"/>
        <v>355</v>
      </c>
      <c r="P787" s="119" t="str">
        <f>IF(MOD(O788,10)&gt;0,IF(INT(TEXT(D788,"00"))=0,IF(COUNTIF($O$3:O1144,O788)&gt;1,"No Utilizar","Utilizar"),"Utilizar"),"No Utilizar")</f>
        <v>Utilizar</v>
      </c>
    </row>
    <row r="788" spans="1:16" x14ac:dyDescent="0.2">
      <c r="A788" s="120">
        <v>3</v>
      </c>
      <c r="B788" s="120">
        <v>5</v>
      </c>
      <c r="C788" s="120">
        <v>5</v>
      </c>
      <c r="D788" s="120">
        <v>3</v>
      </c>
      <c r="I788" s="121" t="s">
        <v>1224</v>
      </c>
      <c r="K788" s="120" t="str">
        <f t="shared" si="39"/>
        <v>35503</v>
      </c>
      <c r="L788" s="119" t="str">
        <f t="shared" si="40"/>
        <v>Reparación y Mantenimiento de Vehículos Marítimos</v>
      </c>
      <c r="M788" s="120" t="str">
        <f>IF(MOD(INT(K788),10) = 0, VLOOKUP(K788,'COG CONAC'!$A$2:$B$427,1,FALSE),"DESAGREGADA")</f>
        <v>DESAGREGADA</v>
      </c>
      <c r="N788" s="119" t="str">
        <f>IF(MOD(INT(K788),10) = 0, VLOOKUP(K788,'COG CONAC'!$A$2:$B$427,2,FALSE),"DESAGREGADA")</f>
        <v>DESAGREGADA</v>
      </c>
      <c r="O788" s="120" t="str">
        <f t="shared" si="41"/>
        <v>355</v>
      </c>
      <c r="P788" s="119" t="str">
        <f>IF(MOD(O789,10)&gt;0,IF(INT(TEXT(D789,"00"))=0,IF(COUNTIF($O$3:O1145,O789)&gt;1,"No Utilizar","Utilizar"),"Utilizar"),"No Utilizar")</f>
        <v>Utilizar</v>
      </c>
    </row>
    <row r="789" spans="1:16" x14ac:dyDescent="0.2">
      <c r="A789" s="120">
        <v>3</v>
      </c>
      <c r="B789" s="120">
        <v>5</v>
      </c>
      <c r="C789" s="120">
        <v>5</v>
      </c>
      <c r="D789" s="120">
        <v>4</v>
      </c>
      <c r="I789" s="121" t="s">
        <v>1658</v>
      </c>
      <c r="K789" s="120" t="str">
        <f t="shared" si="39"/>
        <v>35504</v>
      </c>
      <c r="L789" s="119" t="str">
        <f t="shared" si="40"/>
        <v>Reparación y Mantenimiento de Vehículos Fluviales</v>
      </c>
      <c r="M789" s="120" t="str">
        <f>IF(MOD(INT(K789),10) = 0, VLOOKUP(K789,'COG CONAC'!$A$2:$B$427,1,FALSE),"DESAGREGADA")</f>
        <v>DESAGREGADA</v>
      </c>
      <c r="N789" s="119" t="str">
        <f>IF(MOD(INT(K789),10) = 0, VLOOKUP(K789,'COG CONAC'!$A$2:$B$427,2,FALSE),"DESAGREGADA")</f>
        <v>DESAGREGADA</v>
      </c>
      <c r="O789" s="120" t="str">
        <f t="shared" si="41"/>
        <v>355</v>
      </c>
      <c r="P789" s="119" t="str">
        <f>IF(MOD(O790,10)&gt;0,IF(INT(TEXT(D790,"00"))=0,IF(COUNTIF($O$3:O1146,O790)&gt;1,"No Utilizar","Utilizar"),"Utilizar"),"No Utilizar")</f>
        <v>Utilizar</v>
      </c>
    </row>
    <row r="790" spans="1:16" x14ac:dyDescent="0.2">
      <c r="A790" s="120">
        <v>3</v>
      </c>
      <c r="B790" s="120">
        <v>5</v>
      </c>
      <c r="C790" s="120">
        <v>5</v>
      </c>
      <c r="D790" s="120">
        <v>5</v>
      </c>
      <c r="I790" s="121" t="s">
        <v>294</v>
      </c>
      <c r="K790" s="120" t="str">
        <f t="shared" si="39"/>
        <v>35505</v>
      </c>
      <c r="L790" s="119" t="str">
        <f t="shared" si="40"/>
        <v>Reparación y mantenimiento de equipo de transporte</v>
      </c>
      <c r="M790" s="120" t="str">
        <f>IF(MOD(INT(K790),10) = 0, VLOOKUP(K790,'COG CONAC'!$A$2:$B$427,1,FALSE),"DESAGREGADA")</f>
        <v>DESAGREGADA</v>
      </c>
      <c r="N790" s="119" t="str">
        <f>IF(MOD(INT(K790),10) = 0, VLOOKUP(K790,'COG CONAC'!$A$2:$B$427,2,FALSE),"DESAGREGADA")</f>
        <v>DESAGREGADA</v>
      </c>
      <c r="O790" s="120" t="str">
        <f t="shared" si="41"/>
        <v>355</v>
      </c>
      <c r="P790" s="119" t="str">
        <f>IF(MOD(O791,10)&gt;0,IF(INT(TEXT(D791,"00"))=0,IF(COUNTIF($O$3:O1147,O791)&gt;1,"No Utilizar","Utilizar"),"Utilizar"),"No Utilizar")</f>
        <v>No Utilizar</v>
      </c>
    </row>
    <row r="791" spans="1:16" x14ac:dyDescent="0.2">
      <c r="A791" s="120">
        <v>3</v>
      </c>
      <c r="B791" s="120">
        <v>5</v>
      </c>
      <c r="C791" s="120">
        <v>6</v>
      </c>
      <c r="H791" s="121" t="s">
        <v>293</v>
      </c>
      <c r="K791" s="120" t="str">
        <f t="shared" si="39"/>
        <v>35600</v>
      </c>
      <c r="L791" s="119" t="str">
        <f t="shared" si="40"/>
        <v>Reparación y mantenimiento de equipo de defensa y seguridad</v>
      </c>
      <c r="M791" s="120" t="str">
        <f>IF(MOD(INT(K791),10) = 0, VLOOKUP(K791,'COG CONAC'!$A$2:$B$427,1,FALSE),"DESAGREGADA")</f>
        <v>35600</v>
      </c>
      <c r="N791" s="119" t="str">
        <f>IF(MOD(INT(K791),10) = 0, VLOOKUP(K791,'COG CONAC'!$A$2:$B$427,2,FALSE),"DESAGREGADA")</f>
        <v>Reparación y mantenimiento de equipo de defensa y seguridad</v>
      </c>
      <c r="O791" s="120" t="str">
        <f t="shared" si="41"/>
        <v>356</v>
      </c>
      <c r="P791" s="119" t="str">
        <f>IF(MOD(O792,10)&gt;0,IF(INT(TEXT(D792,"00"))=0,IF(COUNTIF($O$3:O1148,O792)&gt;1,"No Utilizar","Utilizar"),"Utilizar"),"No Utilizar")</f>
        <v>Utilizar</v>
      </c>
    </row>
    <row r="792" spans="1:16" x14ac:dyDescent="0.2">
      <c r="A792" s="120">
        <v>3</v>
      </c>
      <c r="B792" s="120">
        <v>5</v>
      </c>
      <c r="C792" s="120">
        <v>6</v>
      </c>
      <c r="D792" s="120">
        <v>1</v>
      </c>
      <c r="I792" s="121" t="s">
        <v>1659</v>
      </c>
      <c r="K792" s="120" t="str">
        <f t="shared" si="39"/>
        <v>35601</v>
      </c>
      <c r="L792" s="119" t="str">
        <f t="shared" si="40"/>
        <v>Bicicletas para Vigilancia (Recorrido)</v>
      </c>
      <c r="M792" s="120" t="str">
        <f>IF(MOD(INT(K792),10) = 0, VLOOKUP(K792,'COG CONAC'!$A$2:$B$427,1,FALSE),"DESAGREGADA")</f>
        <v>DESAGREGADA</v>
      </c>
      <c r="N792" s="119" t="str">
        <f>IF(MOD(INT(K792),10) = 0, VLOOKUP(K792,'COG CONAC'!$A$2:$B$427,2,FALSE),"DESAGREGADA")</f>
        <v>DESAGREGADA</v>
      </c>
      <c r="O792" s="120" t="str">
        <f t="shared" si="41"/>
        <v>356</v>
      </c>
      <c r="P792" s="119" t="str">
        <f>IF(MOD(O793,10)&gt;0,IF(INT(TEXT(D793,"00"))=0,IF(COUNTIF($O$3:O1149,O793)&gt;1,"No Utilizar","Utilizar"),"Utilizar"),"No Utilizar")</f>
        <v>Utilizar</v>
      </c>
    </row>
    <row r="793" spans="1:16" x14ac:dyDescent="0.2">
      <c r="A793" s="120">
        <v>3</v>
      </c>
      <c r="B793" s="120">
        <v>5</v>
      </c>
      <c r="C793" s="120">
        <v>6</v>
      </c>
      <c r="D793" s="120">
        <v>2</v>
      </c>
      <c r="I793" s="121" t="s">
        <v>1929</v>
      </c>
      <c r="K793" s="120" t="str">
        <f t="shared" si="39"/>
        <v>35602</v>
      </c>
      <c r="L793" s="119" t="str">
        <f t="shared" si="40"/>
        <v>Radios de Comunicación y Accesorios</v>
      </c>
      <c r="M793" s="120" t="str">
        <f>IF(MOD(INT(K793),10) = 0, VLOOKUP(K793,'COG CONAC'!$A$2:$B$427,1,FALSE),"DESAGREGADA")</f>
        <v>DESAGREGADA</v>
      </c>
      <c r="N793" s="119" t="str">
        <f>IF(MOD(INT(K793),10) = 0, VLOOKUP(K793,'COG CONAC'!$A$2:$B$427,2,FALSE),"DESAGREGADA")</f>
        <v>DESAGREGADA</v>
      </c>
      <c r="O793" s="120" t="str">
        <f t="shared" si="41"/>
        <v>356</v>
      </c>
      <c r="P793" s="119" t="str">
        <f>IF(MOD(O794,10)&gt;0,IF(INT(TEXT(D794,"00"))=0,IF(COUNTIF($O$3:O1150,O794)&gt;1,"No Utilizar","Utilizar"),"Utilizar"),"No Utilizar")</f>
        <v>No Utilizar</v>
      </c>
    </row>
    <row r="794" spans="1:16" x14ac:dyDescent="0.2">
      <c r="A794" s="120">
        <v>3</v>
      </c>
      <c r="B794" s="120">
        <v>5</v>
      </c>
      <c r="C794" s="120">
        <v>7</v>
      </c>
      <c r="H794" s="121" t="s">
        <v>292</v>
      </c>
      <c r="K794" s="120" t="str">
        <f t="shared" si="39"/>
        <v>35700</v>
      </c>
      <c r="L794" s="119" t="str">
        <f t="shared" si="40"/>
        <v>Instalación, reparación y mantenimiento de maquinaria, otros equipos y herramienta</v>
      </c>
      <c r="M794" s="120" t="str">
        <f>IF(MOD(INT(K794),10) = 0, VLOOKUP(K794,'COG CONAC'!$A$2:$B$427,1,FALSE),"DESAGREGADA")</f>
        <v>35700</v>
      </c>
      <c r="N794" s="119" t="str">
        <f>IF(MOD(INT(K794),10) = 0, VLOOKUP(K794,'COG CONAC'!$A$2:$B$427,2,FALSE),"DESAGREGADA")</f>
        <v>Instalación, reparación y mantenimiento de maquinaria, otros equipos y herramienta</v>
      </c>
      <c r="O794" s="120" t="str">
        <f t="shared" si="41"/>
        <v>357</v>
      </c>
      <c r="P794" s="119" t="str">
        <f>IF(MOD(O795,10)&gt;0,IF(INT(TEXT(D795,"00"))=0,IF(COUNTIF($O$3:O1151,O795)&gt;1,"No Utilizar","Utilizar"),"Utilizar"),"No Utilizar")</f>
        <v>Utilizar</v>
      </c>
    </row>
    <row r="795" spans="1:16" x14ac:dyDescent="0.2">
      <c r="A795" s="120">
        <v>3</v>
      </c>
      <c r="B795" s="120">
        <v>5</v>
      </c>
      <c r="C795" s="120">
        <v>7</v>
      </c>
      <c r="D795" s="120">
        <v>1</v>
      </c>
      <c r="I795" s="121" t="s">
        <v>1186</v>
      </c>
      <c r="K795" s="120" t="str">
        <f t="shared" si="39"/>
        <v>35701</v>
      </c>
      <c r="L795" s="119" t="str">
        <f t="shared" si="40"/>
        <v>Mantenimiento y conservación de maquinaria y equipo</v>
      </c>
      <c r="M795" s="120" t="str">
        <f>IF(MOD(INT(K795),10) = 0, VLOOKUP(K795,'COG CONAC'!$A$2:$B$427,1,FALSE),"DESAGREGADA")</f>
        <v>DESAGREGADA</v>
      </c>
      <c r="N795" s="119" t="str">
        <f>IF(MOD(INT(K795),10) = 0, VLOOKUP(K795,'COG CONAC'!$A$2:$B$427,2,FALSE),"DESAGREGADA")</f>
        <v>DESAGREGADA</v>
      </c>
      <c r="O795" s="120" t="str">
        <f t="shared" si="41"/>
        <v>357</v>
      </c>
      <c r="P795" s="119" t="str">
        <f>IF(MOD(O796,10)&gt;0,IF(INT(TEXT(D796,"00"))=0,IF(COUNTIF($O$3:O1152,O796)&gt;1,"No Utilizar","Utilizar"),"Utilizar"),"No Utilizar")</f>
        <v>Utilizar</v>
      </c>
    </row>
    <row r="796" spans="1:16" x14ac:dyDescent="0.2">
      <c r="A796" s="120">
        <v>3</v>
      </c>
      <c r="B796" s="120">
        <v>5</v>
      </c>
      <c r="C796" s="120">
        <v>7</v>
      </c>
      <c r="D796" s="120">
        <v>2</v>
      </c>
      <c r="I796" s="121" t="s">
        <v>1660</v>
      </c>
      <c r="K796" s="120" t="str">
        <f t="shared" si="39"/>
        <v>35702</v>
      </c>
      <c r="L796" s="119" t="str">
        <f t="shared" si="40"/>
        <v>Mantenimiento y conservación de equipo contra incendios (Extintores)</v>
      </c>
      <c r="M796" s="120" t="str">
        <f>IF(MOD(INT(K796),10) = 0, VLOOKUP(K796,'COG CONAC'!$A$2:$B$427,1,FALSE),"DESAGREGADA")</f>
        <v>DESAGREGADA</v>
      </c>
      <c r="N796" s="119" t="str">
        <f>IF(MOD(INT(K796),10) = 0, VLOOKUP(K796,'COG CONAC'!$A$2:$B$427,2,FALSE),"DESAGREGADA")</f>
        <v>DESAGREGADA</v>
      </c>
      <c r="O796" s="120" t="str">
        <f t="shared" si="41"/>
        <v>357</v>
      </c>
      <c r="P796" s="119" t="str">
        <f>IF(MOD(O797,10)&gt;0,IF(INT(TEXT(D797,"00"))=0,IF(COUNTIF($O$3:O1153,O797)&gt;1,"No Utilizar","Utilizar"),"Utilizar"),"No Utilizar")</f>
        <v>Utilizar</v>
      </c>
    </row>
    <row r="797" spans="1:16" x14ac:dyDescent="0.2">
      <c r="A797" s="120">
        <v>3</v>
      </c>
      <c r="B797" s="120">
        <v>5</v>
      </c>
      <c r="C797" s="120">
        <v>7</v>
      </c>
      <c r="D797" s="120">
        <v>4</v>
      </c>
      <c r="I797" s="121" t="s">
        <v>1661</v>
      </c>
      <c r="K797" s="120" t="str">
        <f t="shared" si="39"/>
        <v>35704</v>
      </c>
      <c r="L797" s="119" t="str">
        <f t="shared" si="40"/>
        <v>Otros equipos y herramientas</v>
      </c>
      <c r="M797" s="120" t="str">
        <f>IF(MOD(INT(K797),10) = 0, VLOOKUP(K797,'COG CONAC'!$A$2:$B$427,1,FALSE),"DESAGREGADA")</f>
        <v>DESAGREGADA</v>
      </c>
      <c r="N797" s="119" t="str">
        <f>IF(MOD(INT(K797),10) = 0, VLOOKUP(K797,'COG CONAC'!$A$2:$B$427,2,FALSE),"DESAGREGADA")</f>
        <v>DESAGREGADA</v>
      </c>
      <c r="O797" s="120" t="str">
        <f t="shared" si="41"/>
        <v>357</v>
      </c>
      <c r="P797" s="119" t="str">
        <f>IF(MOD(O798,10)&gt;0,IF(INT(TEXT(D798,"00"))=0,IF(COUNTIF($O$3:O1154,O798)&gt;1,"No Utilizar","Utilizar"),"Utilizar"),"No Utilizar")</f>
        <v>No Utilizar</v>
      </c>
    </row>
    <row r="798" spans="1:16" x14ac:dyDescent="0.2">
      <c r="A798" s="120">
        <v>3</v>
      </c>
      <c r="B798" s="120">
        <v>5</v>
      </c>
      <c r="C798" s="120">
        <v>8</v>
      </c>
      <c r="H798" s="121" t="s">
        <v>291</v>
      </c>
      <c r="K798" s="120" t="str">
        <f t="shared" si="39"/>
        <v>35800</v>
      </c>
      <c r="L798" s="119" t="str">
        <f t="shared" si="40"/>
        <v>Servicios de limpieza y manejo de desechos</v>
      </c>
      <c r="M798" s="120" t="str">
        <f>IF(MOD(INT(K798),10) = 0, VLOOKUP(K798,'COG CONAC'!$A$2:$B$427,1,FALSE),"DESAGREGADA")</f>
        <v>35800</v>
      </c>
      <c r="N798" s="119" t="str">
        <f>IF(MOD(INT(K798),10) = 0, VLOOKUP(K798,'COG CONAC'!$A$2:$B$427,2,FALSE),"DESAGREGADA")</f>
        <v>Servicios de limpieza y manejo de desechos</v>
      </c>
      <c r="O798" s="120" t="str">
        <f t="shared" si="41"/>
        <v>358</v>
      </c>
      <c r="P798" s="119" t="str">
        <f>IF(MOD(O799,10)&gt;0,IF(INT(TEXT(D799,"00"))=0,IF(COUNTIF($O$3:O1155,O799)&gt;1,"No Utilizar","Utilizar"),"Utilizar"),"No Utilizar")</f>
        <v>Utilizar</v>
      </c>
    </row>
    <row r="799" spans="1:16" x14ac:dyDescent="0.2">
      <c r="A799" s="120">
        <v>3</v>
      </c>
      <c r="B799" s="120">
        <v>5</v>
      </c>
      <c r="C799" s="120">
        <v>8</v>
      </c>
      <c r="D799" s="120">
        <v>1</v>
      </c>
      <c r="I799" s="121" t="s">
        <v>1662</v>
      </c>
      <c r="K799" s="120" t="str">
        <f t="shared" si="39"/>
        <v>35801</v>
      </c>
      <c r="L799" s="119" t="str">
        <f t="shared" si="40"/>
        <v>De Aseo y Limpieza</v>
      </c>
      <c r="M799" s="120" t="str">
        <f>IF(MOD(INT(K799),10) = 0, VLOOKUP(K799,'COG CONAC'!$A$2:$B$427,1,FALSE),"DESAGREGADA")</f>
        <v>DESAGREGADA</v>
      </c>
      <c r="N799" s="119" t="str">
        <f>IF(MOD(INT(K799),10) = 0, VLOOKUP(K799,'COG CONAC'!$A$2:$B$427,2,FALSE),"DESAGREGADA")</f>
        <v>DESAGREGADA</v>
      </c>
      <c r="O799" s="120" t="str">
        <f t="shared" si="41"/>
        <v>358</v>
      </c>
      <c r="P799" s="119" t="str">
        <f>IF(MOD(O800,10)&gt;0,IF(INT(TEXT(D800,"00"))=0,IF(COUNTIF($O$3:O1156,O800)&gt;1,"No Utilizar","Utilizar"),"Utilizar"),"No Utilizar")</f>
        <v>Utilizar</v>
      </c>
    </row>
    <row r="800" spans="1:16" x14ac:dyDescent="0.2">
      <c r="A800" s="120">
        <v>3</v>
      </c>
      <c r="B800" s="120">
        <v>5</v>
      </c>
      <c r="C800" s="120">
        <v>8</v>
      </c>
      <c r="D800" s="120">
        <v>2</v>
      </c>
      <c r="I800" s="121" t="s">
        <v>1302</v>
      </c>
      <c r="K800" s="120" t="str">
        <f t="shared" si="39"/>
        <v>35802</v>
      </c>
      <c r="L800" s="119" t="str">
        <f t="shared" si="40"/>
        <v>Manejo de Desechos</v>
      </c>
      <c r="M800" s="120" t="str">
        <f>IF(MOD(INT(K800),10) = 0, VLOOKUP(K800,'COG CONAC'!$A$2:$B$427,1,FALSE),"DESAGREGADA")</f>
        <v>DESAGREGADA</v>
      </c>
      <c r="N800" s="119" t="str">
        <f>IF(MOD(INT(K800),10) = 0, VLOOKUP(K800,'COG CONAC'!$A$2:$B$427,2,FALSE),"DESAGREGADA")</f>
        <v>DESAGREGADA</v>
      </c>
      <c r="O800" s="120" t="str">
        <f t="shared" si="41"/>
        <v>358</v>
      </c>
      <c r="P800" s="119" t="str">
        <f>IF(MOD(O801,10)&gt;0,IF(INT(TEXT(D801,"00"))=0,IF(COUNTIF($O$3:O1157,O801)&gt;1,"No Utilizar","Utilizar"),"Utilizar"),"No Utilizar")</f>
        <v>Utilizar</v>
      </c>
    </row>
    <row r="801" spans="1:18" x14ac:dyDescent="0.2">
      <c r="A801" s="120">
        <v>3</v>
      </c>
      <c r="B801" s="120">
        <v>5</v>
      </c>
      <c r="C801" s="120">
        <v>8</v>
      </c>
      <c r="D801" s="120">
        <v>3</v>
      </c>
      <c r="I801" s="121" t="s">
        <v>1663</v>
      </c>
      <c r="K801" s="120" t="str">
        <f t="shared" si="39"/>
        <v>35803</v>
      </c>
      <c r="L801" s="119" t="str">
        <f t="shared" si="40"/>
        <v>Limpieza de canal pluvial en el PIG</v>
      </c>
      <c r="M801" s="120" t="str">
        <f>IF(MOD(INT(K801),10) = 0, VLOOKUP(K801,'COG CONAC'!$A$2:$B$427,1,FALSE),"DESAGREGADA")</f>
        <v>DESAGREGADA</v>
      </c>
      <c r="N801" s="119" t="str">
        <f>IF(MOD(INT(K801),10) = 0, VLOOKUP(K801,'COG CONAC'!$A$2:$B$427,2,FALSE),"DESAGREGADA")</f>
        <v>DESAGREGADA</v>
      </c>
      <c r="O801" s="120" t="str">
        <f t="shared" si="41"/>
        <v>358</v>
      </c>
      <c r="P801" s="119" t="str">
        <f>IF(MOD(O802,10)&gt;0,IF(INT(TEXT(D802,"00"))=0,IF(COUNTIF($O$3:O1158,O802)&gt;1,"No Utilizar","Utilizar"),"Utilizar"),"No Utilizar")</f>
        <v>No Utilizar</v>
      </c>
    </row>
    <row r="802" spans="1:18" x14ac:dyDescent="0.2">
      <c r="A802" s="120">
        <v>3</v>
      </c>
      <c r="B802" s="120">
        <v>5</v>
      </c>
      <c r="C802" s="120">
        <v>9</v>
      </c>
      <c r="H802" s="121" t="s">
        <v>290</v>
      </c>
      <c r="K802" s="120" t="str">
        <f t="shared" si="39"/>
        <v>35900</v>
      </c>
      <c r="L802" s="119" t="str">
        <f t="shared" si="40"/>
        <v>Servicios de jardinería y fumigación</v>
      </c>
      <c r="M802" s="120" t="str">
        <f>IF(MOD(INT(K802),10) = 0, VLOOKUP(K802,'COG CONAC'!$A$2:$B$427,1,FALSE),"DESAGREGADA")</f>
        <v>35900</v>
      </c>
      <c r="N802" s="119" t="str">
        <f>IF(MOD(INT(K802),10) = 0, VLOOKUP(K802,'COG CONAC'!$A$2:$B$427,2,FALSE),"DESAGREGADA")</f>
        <v>Servicios de jardinería y fumigación</v>
      </c>
      <c r="O802" s="120" t="str">
        <f t="shared" si="41"/>
        <v>359</v>
      </c>
      <c r="P802" s="119" t="str">
        <f>IF(MOD(O803,10)&gt;0,IF(INT(TEXT(D803,"00"))=0,IF(COUNTIF($O$3:O1159,O803)&gt;1,"No Utilizar","Utilizar"),"Utilizar"),"No Utilizar")</f>
        <v>Utilizar</v>
      </c>
    </row>
    <row r="803" spans="1:18" x14ac:dyDescent="0.2">
      <c r="A803" s="120">
        <v>3</v>
      </c>
      <c r="B803" s="120">
        <v>5</v>
      </c>
      <c r="C803" s="120">
        <v>9</v>
      </c>
      <c r="D803" s="120">
        <v>1</v>
      </c>
      <c r="I803" s="121" t="s">
        <v>1664</v>
      </c>
      <c r="K803" s="120" t="str">
        <f t="shared" si="39"/>
        <v>35901</v>
      </c>
      <c r="L803" s="119" t="str">
        <f t="shared" si="40"/>
        <v>Servicios de Fumigación en Instalaciones</v>
      </c>
      <c r="M803" s="120" t="str">
        <f>IF(MOD(INT(K803),10) = 0, VLOOKUP(K803,'COG CONAC'!$A$2:$B$427,1,FALSE),"DESAGREGADA")</f>
        <v>DESAGREGADA</v>
      </c>
      <c r="N803" s="119" t="str">
        <f>IF(MOD(INT(K803),10) = 0, VLOOKUP(K803,'COG CONAC'!$A$2:$B$427,2,FALSE),"DESAGREGADA")</f>
        <v>DESAGREGADA</v>
      </c>
      <c r="O803" s="120" t="str">
        <f t="shared" si="41"/>
        <v>359</v>
      </c>
      <c r="P803" s="119" t="str">
        <f>IF(MOD(O804,10)&gt;0,IF(INT(TEXT(D804,"00"))=0,IF(COUNTIF($O$3:O1160,O804)&gt;1,"No Utilizar","Utilizar"),"Utilizar"),"No Utilizar")</f>
        <v>Utilizar</v>
      </c>
    </row>
    <row r="804" spans="1:18" x14ac:dyDescent="0.2">
      <c r="A804" s="120">
        <v>3</v>
      </c>
      <c r="B804" s="120">
        <v>5</v>
      </c>
      <c r="C804" s="120">
        <v>9</v>
      </c>
      <c r="D804" s="120">
        <v>2</v>
      </c>
      <c r="I804" s="121" t="s">
        <v>1930</v>
      </c>
      <c r="K804" s="120" t="str">
        <f t="shared" si="39"/>
        <v>35902</v>
      </c>
      <c r="L804" s="119" t="str">
        <f t="shared" si="40"/>
        <v>Mantenimiento y Conservación de Áreas Verdes (Servicio)</v>
      </c>
      <c r="M804" s="120" t="str">
        <f>IF(MOD(INT(K804),10) = 0, VLOOKUP(K804,'COG CONAC'!$A$2:$B$427,1,FALSE),"DESAGREGADA")</f>
        <v>DESAGREGADA</v>
      </c>
      <c r="N804" s="119" t="str">
        <f>IF(MOD(INT(K804),10) = 0, VLOOKUP(K804,'COG CONAC'!$A$2:$B$427,2,FALSE),"DESAGREGADA")</f>
        <v>DESAGREGADA</v>
      </c>
      <c r="O804" s="120" t="str">
        <f t="shared" si="41"/>
        <v>359</v>
      </c>
      <c r="P804" s="119" t="str">
        <f>IF(MOD(O805,10)&gt;0,IF(INT(TEXT(D805,"00"))=0,IF(COUNTIF($O$3:O1161,O805)&gt;1,"No Utilizar","Utilizar"),"Utilizar"),"No Utilizar")</f>
        <v>Utilizar</v>
      </c>
    </row>
    <row r="805" spans="1:18" x14ac:dyDescent="0.2">
      <c r="A805" s="120">
        <v>3</v>
      </c>
      <c r="B805" s="120">
        <v>5</v>
      </c>
      <c r="C805" s="120">
        <v>9</v>
      </c>
      <c r="D805" s="120">
        <v>3</v>
      </c>
      <c r="I805" s="121" t="s">
        <v>1931</v>
      </c>
      <c r="K805" s="120" t="str">
        <f t="shared" si="39"/>
        <v>35903</v>
      </c>
      <c r="L805" s="119" t="str">
        <f t="shared" si="40"/>
        <v>Servicios de Jardinería</v>
      </c>
      <c r="M805" s="120" t="str">
        <f>IF(MOD(INT(K805),10) = 0, VLOOKUP(K805,'COG CONAC'!$A$2:$B$427,1,FALSE),"DESAGREGADA")</f>
        <v>DESAGREGADA</v>
      </c>
      <c r="N805" s="119" t="str">
        <f>IF(MOD(INT(K805),10) = 0, VLOOKUP(K805,'COG CONAC'!$A$2:$B$427,2,FALSE),"DESAGREGADA")</f>
        <v>DESAGREGADA</v>
      </c>
      <c r="O805" s="120" t="str">
        <f t="shared" si="41"/>
        <v>359</v>
      </c>
      <c r="P805" s="119" t="str">
        <f>IF(MOD(O806,10)&gt;0,IF(INT(TEXT(D806,"00"))=0,IF(COUNTIF($O$3:O1162,O806)&gt;1,"No Utilizar","Utilizar"),"Utilizar"),"No Utilizar")</f>
        <v>No Utilizar</v>
      </c>
    </row>
    <row r="806" spans="1:18" s="118" customFormat="1" x14ac:dyDescent="0.2">
      <c r="A806" s="117">
        <v>3</v>
      </c>
      <c r="B806" s="117">
        <v>6</v>
      </c>
      <c r="C806" s="117"/>
      <c r="D806" s="117"/>
      <c r="E806" s="117"/>
      <c r="F806" s="116"/>
      <c r="G806" s="116" t="s">
        <v>755</v>
      </c>
      <c r="H806" s="116"/>
      <c r="I806" s="116"/>
      <c r="J806" s="116"/>
      <c r="K806" s="117" t="str">
        <f t="shared" si="39"/>
        <v>36000</v>
      </c>
      <c r="L806" s="118" t="str">
        <f t="shared" si="40"/>
        <v>SERVICIOS DE COMUNICACION SOCIAL Y PUBLICIDAD</v>
      </c>
      <c r="M806" s="117" t="str">
        <f>IF(MOD(INT(K806),10) = 0, VLOOKUP(K806,'COG CONAC'!$A$2:$B$427,1,FALSE),"DESAGREGADA")</f>
        <v>36000</v>
      </c>
      <c r="N806" s="118" t="str">
        <f>IF(MOD(INT(K806),10) = 0, VLOOKUP(K806,'COG CONAC'!$A$2:$B$427,2,FALSE),"DESAGREGADA")</f>
        <v>SERVICIOS DE COMUNICACION SOCIAL Y PUBLICIDAD</v>
      </c>
      <c r="O806" s="117" t="str">
        <f t="shared" si="41"/>
        <v>360</v>
      </c>
      <c r="P806" s="118" t="str">
        <f>IF(MOD(O807,10)&gt;0,IF(INT(TEXT(D807,"00"))=0,IF(COUNTIF($O$3:O1163,O807)&gt;1,"No Utilizar","Utilizar"),"Utilizar"),"No Utilizar")</f>
        <v>No Utilizar</v>
      </c>
      <c r="R806" s="119"/>
    </row>
    <row r="807" spans="1:18" x14ac:dyDescent="0.2">
      <c r="A807" s="120">
        <v>3</v>
      </c>
      <c r="B807" s="120">
        <v>6</v>
      </c>
      <c r="C807" s="120">
        <v>1</v>
      </c>
      <c r="H807" s="121" t="s">
        <v>289</v>
      </c>
      <c r="K807" s="120" t="str">
        <f t="shared" si="39"/>
        <v>36100</v>
      </c>
      <c r="L807" s="119" t="str">
        <f t="shared" si="40"/>
        <v>Difusión por radio, televisión y otros medios de mensajes sobre programas y actividades gubernamentales</v>
      </c>
      <c r="M807" s="120" t="str">
        <f>IF(MOD(INT(K807),10) = 0, VLOOKUP(K807,'COG CONAC'!$A$2:$B$427,1,FALSE),"DESAGREGADA")</f>
        <v>36100</v>
      </c>
      <c r="N807" s="119" t="str">
        <f>IF(MOD(INT(K807),10) = 0, VLOOKUP(K807,'COG CONAC'!$A$2:$B$427,2,FALSE),"DESAGREGADA")</f>
        <v>Difusión por radio, televisión y otros medios de mensajes sobre programas y actividades gubernamentales</v>
      </c>
      <c r="O807" s="120" t="str">
        <f t="shared" si="41"/>
        <v>361</v>
      </c>
      <c r="P807" s="119" t="str">
        <f>IF(MOD(O808,10)&gt;0,IF(INT(TEXT(D808,"00"))=0,IF(COUNTIF($O$3:O1164,O808)&gt;1,"No Utilizar","Utilizar"),"Utilizar"),"No Utilizar")</f>
        <v>Utilizar</v>
      </c>
    </row>
    <row r="808" spans="1:18" x14ac:dyDescent="0.2">
      <c r="A808" s="120">
        <v>3</v>
      </c>
      <c r="B808" s="120">
        <v>6</v>
      </c>
      <c r="C808" s="120">
        <v>1</v>
      </c>
      <c r="D808" s="120">
        <v>1</v>
      </c>
      <c r="I808" s="121" t="s">
        <v>2031</v>
      </c>
      <c r="K808" s="120" t="str">
        <f t="shared" si="39"/>
        <v>36101</v>
      </c>
      <c r="L808" s="119" t="str">
        <f t="shared" si="40"/>
        <v>Programas y Acciones</v>
      </c>
      <c r="M808" s="120" t="str">
        <f>IF(MOD(INT(K808),10) = 0, VLOOKUP(K808,'COG CONAC'!$A$2:$B$427,1,FALSE),"DESAGREGADA")</f>
        <v>DESAGREGADA</v>
      </c>
      <c r="N808" s="119" t="str">
        <f>IF(MOD(INT(K808),10) = 0, VLOOKUP(K808,'COG CONAC'!$A$2:$B$427,2,FALSE),"DESAGREGADA")</f>
        <v>DESAGREGADA</v>
      </c>
      <c r="O808" s="120" t="str">
        <f t="shared" si="41"/>
        <v>361</v>
      </c>
      <c r="P808" s="119" t="str">
        <f>IF(MOD(O809,10)&gt;0,IF(INT(TEXT(D809,"00"))=0,IF(COUNTIF($O$3:O1165,O809)&gt;1,"No Utilizar","Utilizar"),"Utilizar"),"No Utilizar")</f>
        <v>Utilizar</v>
      </c>
    </row>
    <row r="809" spans="1:18" x14ac:dyDescent="0.2">
      <c r="A809" s="120">
        <v>3</v>
      </c>
      <c r="B809" s="120">
        <v>6</v>
      </c>
      <c r="C809" s="120">
        <v>1</v>
      </c>
      <c r="D809" s="120">
        <v>2</v>
      </c>
      <c r="I809" s="121" t="s">
        <v>1303</v>
      </c>
      <c r="K809" s="120" t="str">
        <f t="shared" si="39"/>
        <v>36102</v>
      </c>
      <c r="L809" s="119" t="str">
        <f t="shared" si="40"/>
        <v>Reuniones y seminarios</v>
      </c>
      <c r="M809" s="120" t="str">
        <f>IF(MOD(INT(K809),10) = 0, VLOOKUP(K809,'COG CONAC'!$A$2:$B$427,1,FALSE),"DESAGREGADA")</f>
        <v>DESAGREGADA</v>
      </c>
      <c r="N809" s="119" t="str">
        <f>IF(MOD(INT(K809),10) = 0, VLOOKUP(K809,'COG CONAC'!$A$2:$B$427,2,FALSE),"DESAGREGADA")</f>
        <v>DESAGREGADA</v>
      </c>
      <c r="O809" s="120" t="str">
        <f t="shared" si="41"/>
        <v>361</v>
      </c>
      <c r="P809" s="119" t="str">
        <f>IF(MOD(O810,10)&gt;0,IF(INT(TEXT(D810,"00"))=0,IF(COUNTIF($O$3:O1166,O810)&gt;1,"No Utilizar","Utilizar"),"Utilizar"),"No Utilizar")</f>
        <v>Utilizar</v>
      </c>
    </row>
    <row r="810" spans="1:18" x14ac:dyDescent="0.2">
      <c r="A810" s="120">
        <v>3</v>
      </c>
      <c r="B810" s="120">
        <v>6</v>
      </c>
      <c r="C810" s="120">
        <v>1</v>
      </c>
      <c r="D810" s="120">
        <v>3</v>
      </c>
      <c r="I810" s="121" t="s">
        <v>1932</v>
      </c>
      <c r="K810" s="120" t="str">
        <f t="shared" si="39"/>
        <v>36103</v>
      </c>
      <c r="L810" s="119" t="str">
        <f t="shared" si="40"/>
        <v>Cine, Radio y Televisión.</v>
      </c>
      <c r="M810" s="120" t="str">
        <f>IF(MOD(INT(K810),10) = 0, VLOOKUP(K810,'COG CONAC'!$A$2:$B$427,1,FALSE),"DESAGREGADA")</f>
        <v>DESAGREGADA</v>
      </c>
      <c r="N810" s="119" t="str">
        <f>IF(MOD(INT(K810),10) = 0, VLOOKUP(K810,'COG CONAC'!$A$2:$B$427,2,FALSE),"DESAGREGADA")</f>
        <v>DESAGREGADA</v>
      </c>
      <c r="O810" s="120" t="str">
        <f t="shared" si="41"/>
        <v>361</v>
      </c>
      <c r="P810" s="119" t="str">
        <f>IF(MOD(O811,10)&gt;0,IF(INT(TEXT(D811,"00"))=0,IF(COUNTIF($O$3:O1167,O811)&gt;1,"No Utilizar","Utilizar"),"Utilizar"),"No Utilizar")</f>
        <v>Utilizar</v>
      </c>
    </row>
    <row r="811" spans="1:18" x14ac:dyDescent="0.2">
      <c r="A811" s="120">
        <v>3</v>
      </c>
      <c r="B811" s="120">
        <v>6</v>
      </c>
      <c r="C811" s="120">
        <v>1</v>
      </c>
      <c r="D811" s="120">
        <v>4</v>
      </c>
      <c r="I811" s="121" t="s">
        <v>1933</v>
      </c>
      <c r="K811" s="120" t="str">
        <f t="shared" si="39"/>
        <v>36104</v>
      </c>
      <c r="L811" s="119" t="str">
        <f t="shared" si="40"/>
        <v>Radio, televisión y periódicos</v>
      </c>
      <c r="M811" s="120" t="str">
        <f>IF(MOD(INT(K811),10) = 0, VLOOKUP(K811,'COG CONAC'!$A$2:$B$427,1,FALSE),"DESAGREGADA")</f>
        <v>DESAGREGADA</v>
      </c>
      <c r="N811" s="119" t="str">
        <f>IF(MOD(INT(K811),10) = 0, VLOOKUP(K811,'COG CONAC'!$A$2:$B$427,2,FALSE),"DESAGREGADA")</f>
        <v>DESAGREGADA</v>
      </c>
      <c r="O811" s="120" t="str">
        <f t="shared" si="41"/>
        <v>361</v>
      </c>
      <c r="P811" s="119" t="str">
        <f>IF(MOD(O812,10)&gt;0,IF(INT(TEXT(D812,"00"))=0,IF(COUNTIF($O$3:O1168,O812)&gt;1,"No Utilizar","Utilizar"),"Utilizar"),"No Utilizar")</f>
        <v>No Utilizar</v>
      </c>
    </row>
    <row r="812" spans="1:18" x14ac:dyDescent="0.2">
      <c r="A812" s="120">
        <v>3</v>
      </c>
      <c r="B812" s="120">
        <v>6</v>
      </c>
      <c r="C812" s="120">
        <v>2</v>
      </c>
      <c r="H812" s="121" t="s">
        <v>288</v>
      </c>
      <c r="K812" s="120" t="str">
        <f t="shared" si="39"/>
        <v>36200</v>
      </c>
      <c r="L812" s="119" t="str">
        <f t="shared" si="40"/>
        <v>Difusión por radio, televisión y otros medios de mensajes comerciales para promover la venta de bienes o servicios</v>
      </c>
      <c r="M812" s="120" t="str">
        <f>IF(MOD(INT(K812),10) = 0, VLOOKUP(K812,'COG CONAC'!$A$2:$B$427,1,FALSE),"DESAGREGADA")</f>
        <v>36200</v>
      </c>
      <c r="N812" s="119" t="str">
        <f>IF(MOD(INT(K812),10) = 0, VLOOKUP(K812,'COG CONAC'!$A$2:$B$427,2,FALSE),"DESAGREGADA")</f>
        <v>Difusión por radio, televisión y otros medios de mensajes comerciales para promover la venta de bienes o servicios</v>
      </c>
      <c r="O812" s="120" t="str">
        <f t="shared" si="41"/>
        <v>362</v>
      </c>
      <c r="P812" s="119" t="str">
        <f>IF(MOD(O813,10)&gt;0,IF(INT(TEXT(D813,"00"))=0,IF(COUNTIF($O$3:O1169,O813)&gt;1,"No Utilizar","Utilizar"),"Utilizar"),"No Utilizar")</f>
        <v>Utilizar</v>
      </c>
    </row>
    <row r="813" spans="1:18" x14ac:dyDescent="0.2">
      <c r="A813" s="120">
        <v>3</v>
      </c>
      <c r="B813" s="120">
        <v>6</v>
      </c>
      <c r="C813" s="120">
        <v>2</v>
      </c>
      <c r="D813" s="120">
        <v>1</v>
      </c>
      <c r="I813" s="121" t="s">
        <v>2032</v>
      </c>
      <c r="K813" s="120" t="str">
        <f t="shared" si="39"/>
        <v>36201</v>
      </c>
      <c r="L813" s="119" t="str">
        <f t="shared" si="40"/>
        <v>Promoción y Difusión del PIG</v>
      </c>
      <c r="M813" s="120" t="str">
        <f>IF(MOD(INT(K813),10) = 0, VLOOKUP(K813,'COG CONAC'!$A$2:$B$427,1,FALSE),"DESAGREGADA")</f>
        <v>DESAGREGADA</v>
      </c>
      <c r="N813" s="119" t="str">
        <f>IF(MOD(INT(K813),10) = 0, VLOOKUP(K813,'COG CONAC'!$A$2:$B$427,2,FALSE),"DESAGREGADA")</f>
        <v>DESAGREGADA</v>
      </c>
      <c r="O813" s="120" t="str">
        <f t="shared" si="41"/>
        <v>362</v>
      </c>
      <c r="P813" s="119" t="str">
        <f>IF(MOD(O814,10)&gt;0,IF(INT(TEXT(D814,"00"))=0,IF(COUNTIF($O$3:O1170,O814)&gt;1,"No Utilizar","Utilizar"),"Utilizar"),"No Utilizar")</f>
        <v>Utilizar</v>
      </c>
    </row>
    <row r="814" spans="1:18" x14ac:dyDescent="0.2">
      <c r="A814" s="120">
        <v>3</v>
      </c>
      <c r="B814" s="120">
        <v>6</v>
      </c>
      <c r="C814" s="120">
        <v>2</v>
      </c>
      <c r="D814" s="120">
        <v>2</v>
      </c>
      <c r="I814" s="121" t="s">
        <v>1665</v>
      </c>
      <c r="K814" s="120" t="str">
        <f t="shared" si="39"/>
        <v>36202</v>
      </c>
      <c r="L814" s="119" t="str">
        <f t="shared" si="40"/>
        <v>Gastos de Publicidad de Entidades que Generan un Ingreso para el Estado</v>
      </c>
      <c r="M814" s="120" t="str">
        <f>IF(MOD(INT(K814),10) = 0, VLOOKUP(K814,'COG CONAC'!$A$2:$B$427,1,FALSE),"DESAGREGADA")</f>
        <v>DESAGREGADA</v>
      </c>
      <c r="N814" s="119" t="str">
        <f>IF(MOD(INT(K814),10) = 0, VLOOKUP(K814,'COG CONAC'!$A$2:$B$427,2,FALSE),"DESAGREGADA")</f>
        <v>DESAGREGADA</v>
      </c>
      <c r="O814" s="120" t="str">
        <f t="shared" si="41"/>
        <v>362</v>
      </c>
      <c r="P814" s="119" t="str">
        <f>IF(MOD(O815,10)&gt;0,IF(INT(TEXT(D815,"00"))=0,IF(COUNTIF($O$3:O1171,O815)&gt;1,"No Utilizar","Utilizar"),"Utilizar"),"No Utilizar")</f>
        <v>No Utilizar</v>
      </c>
    </row>
    <row r="815" spans="1:18" x14ac:dyDescent="0.2">
      <c r="A815" s="120">
        <v>3</v>
      </c>
      <c r="B815" s="120">
        <v>6</v>
      </c>
      <c r="C815" s="120">
        <v>3</v>
      </c>
      <c r="H815" s="121" t="s">
        <v>287</v>
      </c>
      <c r="K815" s="120" t="str">
        <f t="shared" si="39"/>
        <v>36300</v>
      </c>
      <c r="L815" s="119" t="str">
        <f t="shared" si="40"/>
        <v>Servicios de creatividad, preproducción y producción de publicidad, excepto Internet</v>
      </c>
      <c r="M815" s="120" t="str">
        <f>IF(MOD(INT(K815),10) = 0, VLOOKUP(K815,'COG CONAC'!$A$2:$B$427,1,FALSE),"DESAGREGADA")</f>
        <v>36300</v>
      </c>
      <c r="N815" s="119" t="str">
        <f>IF(MOD(INT(K815),10) = 0, VLOOKUP(K815,'COG CONAC'!$A$2:$B$427,2,FALSE),"DESAGREGADA")</f>
        <v>Servicios de creatividad, preproducción y producción de publicidad, excepto Internet</v>
      </c>
      <c r="O815" s="120" t="str">
        <f t="shared" si="41"/>
        <v>363</v>
      </c>
      <c r="P815" s="119" t="str">
        <f>IF(MOD(O816,10)&gt;0,IF(INT(TEXT(D816,"00"))=0,IF(COUNTIF($O$3:O1172,O816)&gt;1,"No Utilizar","Utilizar"),"Utilizar"),"No Utilizar")</f>
        <v>Utilizar</v>
      </c>
    </row>
    <row r="816" spans="1:18" x14ac:dyDescent="0.2">
      <c r="A816" s="120">
        <v>3</v>
      </c>
      <c r="B816" s="120">
        <v>6</v>
      </c>
      <c r="C816" s="120">
        <v>3</v>
      </c>
      <c r="D816" s="120">
        <v>1</v>
      </c>
      <c r="I816" s="121" t="s">
        <v>1666</v>
      </c>
      <c r="K816" s="120" t="str">
        <f t="shared" si="39"/>
        <v>36301</v>
      </c>
      <c r="L816" s="119" t="str">
        <f t="shared" si="40"/>
        <v>Publicidad en Lonas</v>
      </c>
      <c r="M816" s="120" t="str">
        <f>IF(MOD(INT(K816),10) = 0, VLOOKUP(K816,'COG CONAC'!$A$2:$B$427,1,FALSE),"DESAGREGADA")</f>
        <v>DESAGREGADA</v>
      </c>
      <c r="N816" s="119" t="str">
        <f>IF(MOD(INT(K816),10) = 0, VLOOKUP(K816,'COG CONAC'!$A$2:$B$427,2,FALSE),"DESAGREGADA")</f>
        <v>DESAGREGADA</v>
      </c>
      <c r="O816" s="120" t="str">
        <f t="shared" si="41"/>
        <v>363</v>
      </c>
      <c r="P816" s="119" t="str">
        <f>IF(MOD(O817,10)&gt;0,IF(INT(TEXT(D817,"00"))=0,IF(COUNTIF($O$3:O1173,O817)&gt;1,"No Utilizar","Utilizar"),"Utilizar"),"No Utilizar")</f>
        <v>Utilizar</v>
      </c>
    </row>
    <row r="817" spans="1:18" x14ac:dyDescent="0.2">
      <c r="A817" s="120">
        <v>3</v>
      </c>
      <c r="B817" s="120">
        <v>6</v>
      </c>
      <c r="C817" s="120">
        <v>3</v>
      </c>
      <c r="D817" s="120">
        <v>2</v>
      </c>
      <c r="I817" s="121" t="s">
        <v>1667</v>
      </c>
      <c r="K817" s="120" t="str">
        <f t="shared" si="39"/>
        <v>36302</v>
      </c>
      <c r="L817" s="119" t="str">
        <f t="shared" si="40"/>
        <v>Publicidad en Volantes</v>
      </c>
      <c r="M817" s="120" t="str">
        <f>IF(MOD(INT(K817),10) = 0, VLOOKUP(K817,'COG CONAC'!$A$2:$B$427,1,FALSE),"DESAGREGADA")</f>
        <v>DESAGREGADA</v>
      </c>
      <c r="N817" s="119" t="str">
        <f>IF(MOD(INT(K817),10) = 0, VLOOKUP(K817,'COG CONAC'!$A$2:$B$427,2,FALSE),"DESAGREGADA")</f>
        <v>DESAGREGADA</v>
      </c>
      <c r="O817" s="120" t="str">
        <f t="shared" si="41"/>
        <v>363</v>
      </c>
      <c r="P817" s="119" t="str">
        <f>IF(MOD(O818,10)&gt;0,IF(INT(TEXT(D818,"00"))=0,IF(COUNTIF($O$3:O1174,O818)&gt;1,"No Utilizar","Utilizar"),"Utilizar"),"No Utilizar")</f>
        <v>Utilizar</v>
      </c>
    </row>
    <row r="818" spans="1:18" x14ac:dyDescent="0.2">
      <c r="A818" s="120">
        <v>3</v>
      </c>
      <c r="B818" s="120">
        <v>6</v>
      </c>
      <c r="C818" s="120">
        <v>3</v>
      </c>
      <c r="D818" s="120">
        <v>3</v>
      </c>
      <c r="I818" s="121" t="s">
        <v>1668</v>
      </c>
      <c r="K818" s="120" t="str">
        <f t="shared" si="39"/>
        <v>36303</v>
      </c>
      <c r="L818" s="119" t="str">
        <f t="shared" si="40"/>
        <v>Publicidad en Carteles</v>
      </c>
      <c r="M818" s="120" t="str">
        <f>IF(MOD(INT(K818),10) = 0, VLOOKUP(K818,'COG CONAC'!$A$2:$B$427,1,FALSE),"DESAGREGADA")</f>
        <v>DESAGREGADA</v>
      </c>
      <c r="N818" s="119" t="str">
        <f>IF(MOD(INT(K818),10) = 0, VLOOKUP(K818,'COG CONAC'!$A$2:$B$427,2,FALSE),"DESAGREGADA")</f>
        <v>DESAGREGADA</v>
      </c>
      <c r="O818" s="120" t="str">
        <f t="shared" si="41"/>
        <v>363</v>
      </c>
      <c r="P818" s="119" t="str">
        <f>IF(MOD(O819,10)&gt;0,IF(INT(TEXT(D819,"00"))=0,IF(COUNTIF($O$3:O1175,O819)&gt;1,"No Utilizar","Utilizar"),"Utilizar"),"No Utilizar")</f>
        <v>No Utilizar</v>
      </c>
    </row>
    <row r="819" spans="1:18" x14ac:dyDescent="0.2">
      <c r="A819" s="120">
        <v>3</v>
      </c>
      <c r="B819" s="120">
        <v>6</v>
      </c>
      <c r="C819" s="120">
        <v>4</v>
      </c>
      <c r="H819" s="121" t="s">
        <v>286</v>
      </c>
      <c r="K819" s="120" t="str">
        <f t="shared" si="39"/>
        <v>36400</v>
      </c>
      <c r="L819" s="119" t="str">
        <f t="shared" si="40"/>
        <v>Servicios de revelado de fotografías</v>
      </c>
      <c r="M819" s="120" t="str">
        <f>IF(MOD(INT(K819),10) = 0, VLOOKUP(K819,'COG CONAC'!$A$2:$B$427,1,FALSE),"DESAGREGADA")</f>
        <v>36400</v>
      </c>
      <c r="N819" s="119" t="str">
        <f>IF(MOD(INT(K819),10) = 0, VLOOKUP(K819,'COG CONAC'!$A$2:$B$427,2,FALSE),"DESAGREGADA")</f>
        <v>Servicios de revelado de fotografías</v>
      </c>
      <c r="O819" s="120" t="str">
        <f t="shared" si="41"/>
        <v>364</v>
      </c>
      <c r="P819" s="119" t="str">
        <f>IF(MOD(O820,10)&gt;0,IF(INT(TEXT(D820,"00"))=0,IF(COUNTIF($O$3:O1176,O820)&gt;1,"No Utilizar","Utilizar"),"Utilizar"),"No Utilizar")</f>
        <v>Utilizar</v>
      </c>
    </row>
    <row r="820" spans="1:18" x14ac:dyDescent="0.2">
      <c r="A820" s="120">
        <v>3</v>
      </c>
      <c r="B820" s="120">
        <v>6</v>
      </c>
      <c r="C820" s="120">
        <v>4</v>
      </c>
      <c r="D820" s="120">
        <v>1</v>
      </c>
      <c r="I820" s="121" t="s">
        <v>1934</v>
      </c>
      <c r="K820" s="120" t="str">
        <f t="shared" si="39"/>
        <v>36401</v>
      </c>
      <c r="L820" s="119" t="str">
        <f t="shared" si="40"/>
        <v>Servicios de revelado e Impresión de fotografías</v>
      </c>
      <c r="M820" s="120" t="str">
        <f>IF(MOD(INT(K820),10) = 0, VLOOKUP(K820,'COG CONAC'!$A$2:$B$427,1,FALSE),"DESAGREGADA")</f>
        <v>DESAGREGADA</v>
      </c>
      <c r="N820" s="119" t="str">
        <f>IF(MOD(INT(K820),10) = 0, VLOOKUP(K820,'COG CONAC'!$A$2:$B$427,2,FALSE),"DESAGREGADA")</f>
        <v>DESAGREGADA</v>
      </c>
      <c r="O820" s="120" t="str">
        <f t="shared" si="41"/>
        <v>364</v>
      </c>
      <c r="P820" s="119" t="str">
        <f>IF(MOD(O821,10)&gt;0,IF(INT(TEXT(D821,"00"))=0,IF(COUNTIF($O$3:O1177,O821)&gt;1,"No Utilizar","Utilizar"),"Utilizar"),"No Utilizar")</f>
        <v>Utilizar</v>
      </c>
    </row>
    <row r="821" spans="1:18" x14ac:dyDescent="0.2">
      <c r="A821" s="120">
        <v>3</v>
      </c>
      <c r="B821" s="120">
        <v>6</v>
      </c>
      <c r="C821" s="120">
        <v>4</v>
      </c>
      <c r="D821" s="120">
        <v>2</v>
      </c>
      <c r="I821" s="121" t="s">
        <v>1304</v>
      </c>
      <c r="K821" s="120" t="str">
        <f t="shared" si="39"/>
        <v>36402</v>
      </c>
      <c r="L821" s="119" t="str">
        <f t="shared" si="40"/>
        <v>Servicios de fotocopiado</v>
      </c>
      <c r="M821" s="120" t="str">
        <f>IF(MOD(INT(K821),10) = 0, VLOOKUP(K821,'COG CONAC'!$A$2:$B$427,1,FALSE),"DESAGREGADA")</f>
        <v>DESAGREGADA</v>
      </c>
      <c r="N821" s="119" t="str">
        <f>IF(MOD(INT(K821),10) = 0, VLOOKUP(K821,'COG CONAC'!$A$2:$B$427,2,FALSE),"DESAGREGADA")</f>
        <v>DESAGREGADA</v>
      </c>
      <c r="O821" s="120" t="str">
        <f t="shared" si="41"/>
        <v>364</v>
      </c>
      <c r="P821" s="119" t="str">
        <f>IF(MOD(O822,10)&gt;0,IF(INT(TEXT(D822,"00"))=0,IF(COUNTIF($O$3:O1178,O822)&gt;1,"No Utilizar","Utilizar"),"Utilizar"),"No Utilizar")</f>
        <v>No Utilizar</v>
      </c>
    </row>
    <row r="822" spans="1:18" x14ac:dyDescent="0.2">
      <c r="A822" s="120">
        <v>3</v>
      </c>
      <c r="B822" s="120">
        <v>6</v>
      </c>
      <c r="C822" s="120">
        <v>5</v>
      </c>
      <c r="H822" s="121" t="s">
        <v>285</v>
      </c>
      <c r="K822" s="120" t="str">
        <f t="shared" si="39"/>
        <v>36500</v>
      </c>
      <c r="L822" s="119" t="str">
        <f t="shared" si="40"/>
        <v>Servicios de la industria fílmica, del sonido y del video</v>
      </c>
      <c r="M822" s="120" t="str">
        <f>IF(MOD(INT(K822),10) = 0, VLOOKUP(K822,'COG CONAC'!$A$2:$B$427,1,FALSE),"DESAGREGADA")</f>
        <v>36500</v>
      </c>
      <c r="N822" s="119" t="str">
        <f>IF(MOD(INT(K822),10) = 0, VLOOKUP(K822,'COG CONAC'!$A$2:$B$427,2,FALSE),"DESAGREGADA")</f>
        <v>Servicios de la industria fílmica, del sonido y del video</v>
      </c>
      <c r="O822" s="120" t="str">
        <f t="shared" si="41"/>
        <v>365</v>
      </c>
      <c r="P822" s="119" t="str">
        <f>IF(MOD(O823,10)&gt;0,IF(INT(TEXT(D823,"00"))=0,IF(COUNTIF($O$3:O1179,O823)&gt;1,"No Utilizar","Utilizar"),"Utilizar"),"No Utilizar")</f>
        <v>Utilizar</v>
      </c>
    </row>
    <row r="823" spans="1:18" x14ac:dyDescent="0.2">
      <c r="A823" s="120">
        <v>3</v>
      </c>
      <c r="B823" s="120">
        <v>6</v>
      </c>
      <c r="C823" s="120">
        <v>5</v>
      </c>
      <c r="D823" s="120">
        <v>1</v>
      </c>
      <c r="I823" s="121" t="s">
        <v>285</v>
      </c>
      <c r="K823" s="120" t="str">
        <f t="shared" si="39"/>
        <v>36501</v>
      </c>
      <c r="L823" s="119" t="str">
        <f t="shared" si="40"/>
        <v>Servicios de la industria fílmica, del sonido y del video</v>
      </c>
      <c r="M823" s="120" t="str">
        <f>IF(MOD(INT(K823),10) = 0, VLOOKUP(K823,'COG CONAC'!$A$2:$B$427,1,FALSE),"DESAGREGADA")</f>
        <v>DESAGREGADA</v>
      </c>
      <c r="N823" s="119" t="str">
        <f>IF(MOD(INT(K823),10) = 0, VLOOKUP(K823,'COG CONAC'!$A$2:$B$427,2,FALSE),"DESAGREGADA")</f>
        <v>DESAGREGADA</v>
      </c>
      <c r="O823" s="120" t="str">
        <f t="shared" si="41"/>
        <v>365</v>
      </c>
      <c r="P823" s="119" t="str">
        <f>IF(MOD(O824,10)&gt;0,IF(INT(TEXT(D824,"00"))=0,IF(COUNTIF($O$3:O1180,O824)&gt;1,"No Utilizar","Utilizar"),"Utilizar"),"No Utilizar")</f>
        <v>No Utilizar</v>
      </c>
    </row>
    <row r="824" spans="1:18" x14ac:dyDescent="0.2">
      <c r="A824" s="120">
        <v>3</v>
      </c>
      <c r="B824" s="120">
        <v>6</v>
      </c>
      <c r="C824" s="120">
        <v>6</v>
      </c>
      <c r="H824" s="121" t="s">
        <v>284</v>
      </c>
      <c r="K824" s="120" t="str">
        <f t="shared" si="39"/>
        <v>36600</v>
      </c>
      <c r="L824" s="119" t="str">
        <f t="shared" si="40"/>
        <v>Servicio de creación y difusión de contenido exclusivamente a través de Internet</v>
      </c>
      <c r="M824" s="120" t="str">
        <f>IF(MOD(INT(K824),10) = 0, VLOOKUP(K824,'COG CONAC'!$A$2:$B$427,1,FALSE),"DESAGREGADA")</f>
        <v>36600</v>
      </c>
      <c r="N824" s="119" t="str">
        <f>IF(MOD(INT(K824),10) = 0, VLOOKUP(K824,'COG CONAC'!$A$2:$B$427,2,FALSE),"DESAGREGADA")</f>
        <v>Servicio de creación y difusión de contenido exclusivamente a través de Internet</v>
      </c>
      <c r="O824" s="120" t="str">
        <f t="shared" si="41"/>
        <v>366</v>
      </c>
      <c r="P824" s="119" t="str">
        <f>IF(MOD(O825,10)&gt;0,IF(INT(TEXT(D825,"00"))=0,IF(COUNTIF($O$3:O1181,O825)&gt;1,"No Utilizar","Utilizar"),"Utilizar"),"No Utilizar")</f>
        <v>Utilizar</v>
      </c>
    </row>
    <row r="825" spans="1:18" x14ac:dyDescent="0.2">
      <c r="A825" s="120">
        <v>3</v>
      </c>
      <c r="B825" s="120">
        <v>6</v>
      </c>
      <c r="C825" s="120">
        <v>6</v>
      </c>
      <c r="D825" s="120">
        <v>1</v>
      </c>
      <c r="I825" s="121" t="s">
        <v>1935</v>
      </c>
      <c r="K825" s="120" t="str">
        <f t="shared" si="39"/>
        <v>36601</v>
      </c>
      <c r="L825" s="119" t="str">
        <f t="shared" si="40"/>
        <v>Servicio de creación y difusión de información a través de Internet</v>
      </c>
      <c r="M825" s="120" t="str">
        <f>IF(MOD(INT(K825),10) = 0, VLOOKUP(K825,'COG CONAC'!$A$2:$B$427,1,FALSE),"DESAGREGADA")</f>
        <v>DESAGREGADA</v>
      </c>
      <c r="N825" s="119" t="str">
        <f>IF(MOD(INT(K825),10) = 0, VLOOKUP(K825,'COG CONAC'!$A$2:$B$427,2,FALSE),"DESAGREGADA")</f>
        <v>DESAGREGADA</v>
      </c>
      <c r="O825" s="120" t="str">
        <f t="shared" si="41"/>
        <v>366</v>
      </c>
      <c r="P825" s="119" t="str">
        <f>IF(MOD(O826,10)&gt;0,IF(INT(TEXT(D826,"00"))=0,IF(COUNTIF($O$3:O1182,O826)&gt;1,"No Utilizar","Utilizar"),"Utilizar"),"No Utilizar")</f>
        <v>No Utilizar</v>
      </c>
    </row>
    <row r="826" spans="1:18" x14ac:dyDescent="0.2">
      <c r="A826" s="120">
        <v>3</v>
      </c>
      <c r="B826" s="120">
        <v>6</v>
      </c>
      <c r="C826" s="120">
        <v>9</v>
      </c>
      <c r="H826" s="121" t="s">
        <v>283</v>
      </c>
      <c r="K826" s="120" t="str">
        <f t="shared" si="39"/>
        <v>36900</v>
      </c>
      <c r="L826" s="119" t="str">
        <f t="shared" si="40"/>
        <v>Otros servicios de información</v>
      </c>
      <c r="M826" s="120" t="str">
        <f>IF(MOD(INT(K826),10) = 0, VLOOKUP(K826,'COG CONAC'!$A$2:$B$427,1,FALSE),"DESAGREGADA")</f>
        <v>36900</v>
      </c>
      <c r="N826" s="119" t="str">
        <f>IF(MOD(INT(K826),10) = 0, VLOOKUP(K826,'COG CONAC'!$A$2:$B$427,2,FALSE),"DESAGREGADA")</f>
        <v>Otros servicios de información</v>
      </c>
      <c r="O826" s="120" t="str">
        <f t="shared" si="41"/>
        <v>369</v>
      </c>
      <c r="P826" s="119" t="str">
        <f>IF(MOD(O827,10)&gt;0,IF(INT(TEXT(D827,"00"))=0,IF(COUNTIF($O$3:O1183,O827)&gt;1,"No Utilizar","Utilizar"),"Utilizar"),"No Utilizar")</f>
        <v>Utilizar</v>
      </c>
    </row>
    <row r="827" spans="1:18" x14ac:dyDescent="0.2">
      <c r="A827" s="120">
        <v>3</v>
      </c>
      <c r="B827" s="120">
        <v>6</v>
      </c>
      <c r="C827" s="120">
        <v>9</v>
      </c>
      <c r="D827" s="120">
        <v>1</v>
      </c>
      <c r="I827" s="121" t="s">
        <v>1669</v>
      </c>
      <c r="K827" s="120" t="str">
        <f t="shared" si="39"/>
        <v>36901</v>
      </c>
      <c r="L827" s="119" t="str">
        <f t="shared" si="40"/>
        <v>Gastos de propaganda</v>
      </c>
      <c r="M827" s="120" t="str">
        <f>IF(MOD(INT(K827),10) = 0, VLOOKUP(K827,'COG CONAC'!$A$2:$B$427,1,FALSE),"DESAGREGADA")</f>
        <v>DESAGREGADA</v>
      </c>
      <c r="N827" s="119" t="str">
        <f>IF(MOD(INT(K827),10) = 0, VLOOKUP(K827,'COG CONAC'!$A$2:$B$427,2,FALSE),"DESAGREGADA")</f>
        <v>DESAGREGADA</v>
      </c>
      <c r="O827" s="120" t="str">
        <f t="shared" si="41"/>
        <v>369</v>
      </c>
      <c r="P827" s="119" t="str">
        <f>IF(MOD(O828,10)&gt;0,IF(INT(TEXT(D828,"00"))=0,IF(COUNTIF($O$3:O1184,O828)&gt;1,"No Utilizar","Utilizar"),"Utilizar"),"No Utilizar")</f>
        <v>Utilizar</v>
      </c>
    </row>
    <row r="828" spans="1:18" x14ac:dyDescent="0.2">
      <c r="A828" s="120">
        <v>3</v>
      </c>
      <c r="B828" s="120">
        <v>6</v>
      </c>
      <c r="C828" s="120">
        <v>9</v>
      </c>
      <c r="D828" s="120">
        <v>2</v>
      </c>
      <c r="I828" s="121" t="s">
        <v>1670</v>
      </c>
      <c r="K828" s="120" t="str">
        <f t="shared" si="39"/>
        <v>36902</v>
      </c>
      <c r="L828" s="119" t="str">
        <f t="shared" si="40"/>
        <v>Impresiones y publicaciones oficiales</v>
      </c>
      <c r="M828" s="120" t="str">
        <f>IF(MOD(INT(K828),10) = 0, VLOOKUP(K828,'COG CONAC'!$A$2:$B$427,1,FALSE),"DESAGREGADA")</f>
        <v>DESAGREGADA</v>
      </c>
      <c r="N828" s="119" t="str">
        <f>IF(MOD(INT(K828),10) = 0, VLOOKUP(K828,'COG CONAC'!$A$2:$B$427,2,FALSE),"DESAGREGADA")</f>
        <v>DESAGREGADA</v>
      </c>
      <c r="O828" s="120" t="str">
        <f t="shared" si="41"/>
        <v>369</v>
      </c>
      <c r="P828" s="119" t="str">
        <f>IF(MOD(O829,10)&gt;0,IF(INT(TEXT(D829,"00"))=0,IF(COUNTIF($O$3:O1185,O829)&gt;1,"No Utilizar","Utilizar"),"Utilizar"),"No Utilizar")</f>
        <v>Utilizar</v>
      </c>
    </row>
    <row r="829" spans="1:18" x14ac:dyDescent="0.2">
      <c r="A829" s="120">
        <v>3</v>
      </c>
      <c r="B829" s="120">
        <v>6</v>
      </c>
      <c r="C829" s="120">
        <v>9</v>
      </c>
      <c r="D829" s="120">
        <v>3</v>
      </c>
      <c r="I829" s="121" t="s">
        <v>1936</v>
      </c>
      <c r="K829" s="120" t="str">
        <f t="shared" si="39"/>
        <v>36903</v>
      </c>
      <c r="L829" s="119" t="str">
        <f t="shared" si="40"/>
        <v>Otros gastos de difusión</v>
      </c>
      <c r="M829" s="120" t="str">
        <f>IF(MOD(INT(K829),10) = 0, VLOOKUP(K829,'COG CONAC'!$A$2:$B$427,1,FALSE),"DESAGREGADA")</f>
        <v>DESAGREGADA</v>
      </c>
      <c r="N829" s="119" t="str">
        <f>IF(MOD(INT(K829),10) = 0, VLOOKUP(K829,'COG CONAC'!$A$2:$B$427,2,FALSE),"DESAGREGADA")</f>
        <v>DESAGREGADA</v>
      </c>
      <c r="O829" s="120" t="str">
        <f t="shared" si="41"/>
        <v>369</v>
      </c>
      <c r="P829" s="119" t="str">
        <f>IF(MOD(O830,10)&gt;0,IF(INT(TEXT(D830,"00"))=0,IF(COUNTIF($O$3:O1186,O830)&gt;1,"No Utilizar","Utilizar"),"Utilizar"),"No Utilizar")</f>
        <v>No Utilizar</v>
      </c>
    </row>
    <row r="830" spans="1:18" s="118" customFormat="1" x14ac:dyDescent="0.2">
      <c r="A830" s="117">
        <v>3</v>
      </c>
      <c r="B830" s="117">
        <v>7</v>
      </c>
      <c r="C830" s="117"/>
      <c r="D830" s="117"/>
      <c r="E830" s="117"/>
      <c r="F830" s="116"/>
      <c r="G830" s="116" t="s">
        <v>764</v>
      </c>
      <c r="H830" s="116"/>
      <c r="I830" s="116"/>
      <c r="J830" s="116"/>
      <c r="K830" s="117" t="str">
        <f t="shared" si="39"/>
        <v>37000</v>
      </c>
      <c r="L830" s="118" t="str">
        <f t="shared" si="40"/>
        <v>SERVICIOS DE TRASLADO Y VIATICOS</v>
      </c>
      <c r="M830" s="117" t="str">
        <f>IF(MOD(INT(K830),10) = 0, VLOOKUP(K830,'COG CONAC'!$A$2:$B$427,1,FALSE),"DESAGREGADA")</f>
        <v>37000</v>
      </c>
      <c r="N830" s="118" t="str">
        <f>IF(MOD(INT(K830),10) = 0, VLOOKUP(K830,'COG CONAC'!$A$2:$B$427,2,FALSE),"DESAGREGADA")</f>
        <v>SERVICIOS DE TRASLADO Y VIATICOS</v>
      </c>
      <c r="O830" s="117" t="str">
        <f t="shared" si="41"/>
        <v>370</v>
      </c>
      <c r="P830" s="118" t="str">
        <f>IF(MOD(O831,10)&gt;0,IF(INT(TEXT(D831,"00"))=0,IF(COUNTIF($O$3:O1187,O831)&gt;1,"No Utilizar","Utilizar"),"Utilizar"),"No Utilizar")</f>
        <v>No Utilizar</v>
      </c>
      <c r="R830" s="119"/>
    </row>
    <row r="831" spans="1:18" x14ac:dyDescent="0.2">
      <c r="A831" s="120">
        <v>3</v>
      </c>
      <c r="B831" s="120">
        <v>7</v>
      </c>
      <c r="C831" s="120">
        <v>1</v>
      </c>
      <c r="H831" s="121" t="s">
        <v>282</v>
      </c>
      <c r="K831" s="120" t="str">
        <f t="shared" si="39"/>
        <v>37100</v>
      </c>
      <c r="L831" s="119" t="str">
        <f t="shared" si="40"/>
        <v>Pasajes aéreos</v>
      </c>
      <c r="M831" s="120" t="str">
        <f>IF(MOD(INT(K831),10) = 0, VLOOKUP(K831,'COG CONAC'!$A$2:$B$427,1,FALSE),"DESAGREGADA")</f>
        <v>37100</v>
      </c>
      <c r="N831" s="119" t="str">
        <f>IF(MOD(INT(K831),10) = 0, VLOOKUP(K831,'COG CONAC'!$A$2:$B$427,2,FALSE),"DESAGREGADA")</f>
        <v>Pasajes aéreos</v>
      </c>
      <c r="O831" s="120" t="str">
        <f t="shared" si="41"/>
        <v>371</v>
      </c>
      <c r="P831" s="119" t="str">
        <f>IF(MOD(O832,10)&gt;0,IF(INT(TEXT(D832,"00"))=0,IF(COUNTIF($O$3:O1188,O832)&gt;1,"No Utilizar","Utilizar"),"Utilizar"),"No Utilizar")</f>
        <v>Utilizar</v>
      </c>
    </row>
    <row r="832" spans="1:18" x14ac:dyDescent="0.2">
      <c r="A832" s="120">
        <v>3</v>
      </c>
      <c r="B832" s="120">
        <v>7</v>
      </c>
      <c r="C832" s="120">
        <v>1</v>
      </c>
      <c r="D832" s="120">
        <v>1</v>
      </c>
      <c r="I832" s="121" t="s">
        <v>282</v>
      </c>
      <c r="K832" s="120" t="str">
        <f t="shared" si="39"/>
        <v>37101</v>
      </c>
      <c r="L832" s="119" t="str">
        <f t="shared" si="40"/>
        <v>Pasajes aéreos</v>
      </c>
      <c r="M832" s="120" t="str">
        <f>IF(MOD(INT(K832),10) = 0, VLOOKUP(K832,'COG CONAC'!$A$2:$B$427,1,FALSE),"DESAGREGADA")</f>
        <v>DESAGREGADA</v>
      </c>
      <c r="N832" s="119" t="str">
        <f>IF(MOD(INT(K832),10) = 0, VLOOKUP(K832,'COG CONAC'!$A$2:$B$427,2,FALSE),"DESAGREGADA")</f>
        <v>DESAGREGADA</v>
      </c>
      <c r="O832" s="120" t="str">
        <f t="shared" si="41"/>
        <v>371</v>
      </c>
      <c r="P832" s="119" t="str">
        <f>IF(MOD(O833,10)&gt;0,IF(INT(TEXT(D833,"00"))=0,IF(COUNTIF($O$3:O1189,O833)&gt;1,"No Utilizar","Utilizar"),"Utilizar"),"No Utilizar")</f>
        <v>No Utilizar</v>
      </c>
    </row>
    <row r="833" spans="1:16" x14ac:dyDescent="0.2">
      <c r="A833" s="120">
        <v>3</v>
      </c>
      <c r="B833" s="120">
        <v>7</v>
      </c>
      <c r="C833" s="120">
        <v>2</v>
      </c>
      <c r="H833" s="121" t="s">
        <v>281</v>
      </c>
      <c r="K833" s="120" t="str">
        <f t="shared" si="39"/>
        <v>37200</v>
      </c>
      <c r="L833" s="119" t="str">
        <f t="shared" si="40"/>
        <v>Pasajes terrestres</v>
      </c>
      <c r="M833" s="120" t="str">
        <f>IF(MOD(INT(K833),10) = 0, VLOOKUP(K833,'COG CONAC'!$A$2:$B$427,1,FALSE),"DESAGREGADA")</f>
        <v>37200</v>
      </c>
      <c r="N833" s="119" t="str">
        <f>IF(MOD(INT(K833),10) = 0, VLOOKUP(K833,'COG CONAC'!$A$2:$B$427,2,FALSE),"DESAGREGADA")</f>
        <v>Pasajes terrestres</v>
      </c>
      <c r="O833" s="120" t="str">
        <f t="shared" si="41"/>
        <v>372</v>
      </c>
      <c r="P833" s="119" t="str">
        <f>IF(MOD(O834,10)&gt;0,IF(INT(TEXT(D834,"00"))=0,IF(COUNTIF($O$3:O1190,O834)&gt;1,"No Utilizar","Utilizar"),"Utilizar"),"No Utilizar")</f>
        <v>Utilizar</v>
      </c>
    </row>
    <row r="834" spans="1:16" x14ac:dyDescent="0.2">
      <c r="A834" s="120">
        <v>3</v>
      </c>
      <c r="B834" s="120">
        <v>7</v>
      </c>
      <c r="C834" s="120">
        <v>2</v>
      </c>
      <c r="D834" s="120">
        <v>1</v>
      </c>
      <c r="I834" s="121" t="s">
        <v>1974</v>
      </c>
      <c r="K834" s="120" t="str">
        <f t="shared" si="39"/>
        <v>37201</v>
      </c>
      <c r="L834" s="119" t="str">
        <f t="shared" si="40"/>
        <v xml:space="preserve">Pasajes Terrestres   </v>
      </c>
      <c r="M834" s="120" t="str">
        <f>IF(MOD(INT(K834),10) = 0, VLOOKUP(K834,'COG CONAC'!$A$2:$B$427,1,FALSE),"DESAGREGADA")</f>
        <v>DESAGREGADA</v>
      </c>
      <c r="N834" s="119" t="str">
        <f>IF(MOD(INT(K834),10) = 0, VLOOKUP(K834,'COG CONAC'!$A$2:$B$427,2,FALSE),"DESAGREGADA")</f>
        <v>DESAGREGADA</v>
      </c>
      <c r="O834" s="120" t="str">
        <f t="shared" si="41"/>
        <v>372</v>
      </c>
      <c r="P834" s="119" t="str">
        <f>IF(MOD(O837,10)&gt;0,IF(INT(TEXT(D837,"00"))=0,IF(COUNTIF($O$3:O1191,O837)&gt;1,"No Utilizar","Utilizar"),"Utilizar"),"No Utilizar")</f>
        <v>No Utilizar</v>
      </c>
    </row>
    <row r="835" spans="1:16" x14ac:dyDescent="0.2">
      <c r="A835" s="120">
        <v>3</v>
      </c>
      <c r="B835" s="120">
        <v>7</v>
      </c>
      <c r="C835" s="120">
        <v>2</v>
      </c>
      <c r="D835" s="120">
        <v>2</v>
      </c>
      <c r="I835" s="121" t="s">
        <v>1986</v>
      </c>
      <c r="K835" s="120" t="str">
        <f t="shared" si="39"/>
        <v>37202</v>
      </c>
      <c r="L835" s="119" t="str">
        <f t="shared" si="40"/>
        <v>Pasajes locales</v>
      </c>
      <c r="O835" s="120" t="str">
        <f t="shared" si="41"/>
        <v>372</v>
      </c>
    </row>
    <row r="836" spans="1:16" x14ac:dyDescent="0.2">
      <c r="A836" s="120">
        <v>3</v>
      </c>
      <c r="B836" s="120">
        <v>7</v>
      </c>
      <c r="C836" s="120">
        <v>2</v>
      </c>
      <c r="D836" s="120">
        <v>3</v>
      </c>
      <c r="I836" s="121" t="s">
        <v>1987</v>
      </c>
      <c r="K836" s="120" t="str">
        <f t="shared" si="39"/>
        <v>37203</v>
      </c>
      <c r="L836" s="119" t="str">
        <f t="shared" si="40"/>
        <v>Pasajes Foraneos</v>
      </c>
      <c r="O836" s="120" t="str">
        <f t="shared" si="41"/>
        <v>372</v>
      </c>
    </row>
    <row r="837" spans="1:16" x14ac:dyDescent="0.2">
      <c r="A837" s="120">
        <v>3</v>
      </c>
      <c r="B837" s="120">
        <v>7</v>
      </c>
      <c r="C837" s="120">
        <v>3</v>
      </c>
      <c r="H837" s="121" t="s">
        <v>280</v>
      </c>
      <c r="K837" s="120" t="str">
        <f t="shared" si="39"/>
        <v>37300</v>
      </c>
      <c r="L837" s="119" t="str">
        <f t="shared" si="40"/>
        <v>Pasajes marítimos, lacustres y fluviales</v>
      </c>
      <c r="M837" s="120" t="str">
        <f>IF(MOD(INT(K837),10) = 0, VLOOKUP(K837,'COG CONAC'!$A$2:$B$427,1,FALSE),"DESAGREGADA")</f>
        <v>37300</v>
      </c>
      <c r="N837" s="119" t="str">
        <f>IF(MOD(INT(K837),10) = 0, VLOOKUP(K837,'COG CONAC'!$A$2:$B$427,2,FALSE),"DESAGREGADA")</f>
        <v>Pasajes marítimos, lacustres y fluviales</v>
      </c>
      <c r="O837" s="120" t="str">
        <f t="shared" si="41"/>
        <v>373</v>
      </c>
      <c r="P837" s="119" t="str">
        <f>IF(MOD(O838,10)&gt;0,IF(INT(TEXT(D838,"00"))=0,IF(COUNTIF($O$3:O1192,O838)&gt;1,"No Utilizar","Utilizar"),"Utilizar"),"No Utilizar")</f>
        <v>Utilizar</v>
      </c>
    </row>
    <row r="838" spans="1:16" x14ac:dyDescent="0.2">
      <c r="A838" s="120">
        <v>3</v>
      </c>
      <c r="B838" s="120">
        <v>7</v>
      </c>
      <c r="C838" s="120">
        <v>3</v>
      </c>
      <c r="D838" s="120">
        <v>1</v>
      </c>
      <c r="I838" s="121" t="s">
        <v>280</v>
      </c>
      <c r="K838" s="120" t="str">
        <f t="shared" ref="K838:K902" si="42">CONCATENATE(A838,TEXT(B838,"0"),TEXT(C838,"0"),TEXT(D838,"00"))</f>
        <v>37301</v>
      </c>
      <c r="L838" s="119" t="str">
        <f t="shared" ref="L838:L902" si="43">CONCATENATE(F838,G838,H838,I838)</f>
        <v>Pasajes marítimos, lacustres y fluviales</v>
      </c>
      <c r="M838" s="120" t="str">
        <f>IF(MOD(INT(K838),10) = 0, VLOOKUP(K838,'COG CONAC'!$A$2:$B$427,1,FALSE),"DESAGREGADA")</f>
        <v>DESAGREGADA</v>
      </c>
      <c r="N838" s="119" t="str">
        <f>IF(MOD(INT(K838),10) = 0, VLOOKUP(K838,'COG CONAC'!$A$2:$B$427,2,FALSE),"DESAGREGADA")</f>
        <v>DESAGREGADA</v>
      </c>
      <c r="O838" s="120" t="str">
        <f t="shared" ref="O838:O902" si="44">CONCATENATE(A838,TEXT(B838,"0"),TEXT(C838,"0"))</f>
        <v>373</v>
      </c>
      <c r="P838" s="119" t="str">
        <f>IF(MOD(O839,10)&gt;0,IF(INT(TEXT(D839,"00"))=0,IF(COUNTIF($O$3:O1193,O839)&gt;1,"No Utilizar","Utilizar"),"Utilizar"),"No Utilizar")</f>
        <v>No Utilizar</v>
      </c>
    </row>
    <row r="839" spans="1:16" x14ac:dyDescent="0.2">
      <c r="A839" s="120">
        <v>3</v>
      </c>
      <c r="B839" s="120">
        <v>7</v>
      </c>
      <c r="C839" s="120">
        <v>4</v>
      </c>
      <c r="H839" s="121" t="s">
        <v>1671</v>
      </c>
      <c r="K839" s="120" t="str">
        <f t="shared" si="42"/>
        <v>37400</v>
      </c>
      <c r="L839" s="119" t="str">
        <f t="shared" si="43"/>
        <v>Autotransporte Terrestre</v>
      </c>
      <c r="M839" s="120" t="str">
        <f>IF(MOD(INT(K839),10) = 0, VLOOKUP(K839,'COG CONAC'!$A$2:$B$427,1,FALSE),"DESAGREGADA")</f>
        <v>37400</v>
      </c>
      <c r="N839" s="119" t="str">
        <f>IF(MOD(INT(K839),10) = 0, VLOOKUP(K839,'COG CONAC'!$A$2:$B$427,2,FALSE),"DESAGREGADA")</f>
        <v>Autotransporte</v>
      </c>
      <c r="O839" s="120" t="str">
        <f t="shared" si="44"/>
        <v>374</v>
      </c>
      <c r="P839" s="119" t="str">
        <f>IF(MOD(O840,10)&gt;0,IF(INT(TEXT(D840,"00"))=0,IF(COUNTIF($O$3:O1194,O840)&gt;1,"No Utilizar","Utilizar"),"Utilizar"),"No Utilizar")</f>
        <v>Utilizar</v>
      </c>
    </row>
    <row r="840" spans="1:16" x14ac:dyDescent="0.2">
      <c r="A840" s="120">
        <v>3</v>
      </c>
      <c r="B840" s="120">
        <v>7</v>
      </c>
      <c r="C840" s="120">
        <v>4</v>
      </c>
      <c r="D840" s="120">
        <v>1</v>
      </c>
      <c r="I840" s="121" t="s">
        <v>279</v>
      </c>
      <c r="K840" s="120" t="str">
        <f t="shared" si="42"/>
        <v>37401</v>
      </c>
      <c r="L840" s="119" t="str">
        <f t="shared" si="43"/>
        <v>Autotransporte</v>
      </c>
      <c r="M840" s="120" t="str">
        <f>IF(MOD(INT(K840),10) = 0, VLOOKUP(K840,'COG CONAC'!$A$2:$B$427,1,FALSE),"DESAGREGADA")</f>
        <v>DESAGREGADA</v>
      </c>
      <c r="N840" s="119" t="str">
        <f>IF(MOD(INT(K840),10) = 0, VLOOKUP(K840,'COG CONAC'!$A$2:$B$427,2,FALSE),"DESAGREGADA")</f>
        <v>DESAGREGADA</v>
      </c>
      <c r="O840" s="120" t="str">
        <f t="shared" si="44"/>
        <v>374</v>
      </c>
      <c r="P840" s="119" t="str">
        <f>IF(MOD(O841,10)&gt;0,IF(INT(TEXT(D841,"00"))=0,IF(COUNTIF($O$3:O1195,O841)&gt;1,"No Utilizar","Utilizar"),"Utilizar"),"No Utilizar")</f>
        <v>No Utilizar</v>
      </c>
    </row>
    <row r="841" spans="1:16" x14ac:dyDescent="0.2">
      <c r="A841" s="120">
        <v>3</v>
      </c>
      <c r="B841" s="120">
        <v>7</v>
      </c>
      <c r="C841" s="120">
        <v>5</v>
      </c>
      <c r="H841" s="121" t="s">
        <v>278</v>
      </c>
      <c r="K841" s="120" t="str">
        <f t="shared" si="42"/>
        <v>37500</v>
      </c>
      <c r="L841" s="119" t="str">
        <f t="shared" si="43"/>
        <v>Viáticos en el país</v>
      </c>
      <c r="M841" s="120" t="str">
        <f>IF(MOD(INT(K841),10) = 0, VLOOKUP(K841,'COG CONAC'!$A$2:$B$427,1,FALSE),"DESAGREGADA")</f>
        <v>37500</v>
      </c>
      <c r="N841" s="119" t="str">
        <f>IF(MOD(INT(K841),10) = 0, VLOOKUP(K841,'COG CONAC'!$A$2:$B$427,2,FALSE),"DESAGREGADA")</f>
        <v>Viáticos en el país</v>
      </c>
      <c r="O841" s="120" t="str">
        <f t="shared" si="44"/>
        <v>375</v>
      </c>
      <c r="P841" s="119" t="str">
        <f>IF(MOD(O842,10)&gt;0,IF(INT(TEXT(D842,"00"))=0,IF(COUNTIF($O$3:O1196,O842)&gt;1,"No Utilizar","Utilizar"),"Utilizar"),"No Utilizar")</f>
        <v>Utilizar</v>
      </c>
    </row>
    <row r="842" spans="1:16" x14ac:dyDescent="0.2">
      <c r="A842" s="120">
        <v>3</v>
      </c>
      <c r="B842" s="120">
        <v>7</v>
      </c>
      <c r="C842" s="120">
        <v>5</v>
      </c>
      <c r="D842" s="120">
        <v>1</v>
      </c>
      <c r="I842" s="121" t="s">
        <v>1973</v>
      </c>
      <c r="K842" s="120" t="str">
        <f t="shared" si="42"/>
        <v>37501</v>
      </c>
      <c r="L842" s="119" t="str">
        <f t="shared" si="43"/>
        <v>Alimentos Foraneos</v>
      </c>
      <c r="M842" s="120" t="str">
        <f>IF(MOD(INT(K842),10) = 0, VLOOKUP(K842,'COG CONAC'!$A$2:$B$427,1,FALSE),"DESAGREGADA")</f>
        <v>DESAGREGADA</v>
      </c>
      <c r="N842" s="119" t="str">
        <f>IF(MOD(INT(K842),10) = 0, VLOOKUP(K842,'COG CONAC'!$A$2:$B$427,2,FALSE),"DESAGREGADA")</f>
        <v>DESAGREGADA</v>
      </c>
      <c r="O842" s="120" t="str">
        <f t="shared" si="44"/>
        <v>375</v>
      </c>
      <c r="P842" s="119" t="str">
        <f>IF(MOD(O843,10)&gt;0,IF(INT(TEXT(D843,"00"))=0,IF(COUNTIF($O$3:O1197,O843)&gt;1,"No Utilizar","Utilizar"),"Utilizar"),"No Utilizar")</f>
        <v>Utilizar</v>
      </c>
    </row>
    <row r="843" spans="1:16" x14ac:dyDescent="0.2">
      <c r="A843" s="120">
        <v>3</v>
      </c>
      <c r="B843" s="120">
        <v>7</v>
      </c>
      <c r="C843" s="120">
        <v>5</v>
      </c>
      <c r="D843" s="120">
        <v>2</v>
      </c>
      <c r="I843" s="121" t="s">
        <v>1672</v>
      </c>
      <c r="K843" s="120" t="str">
        <f t="shared" si="42"/>
        <v>37502</v>
      </c>
      <c r="L843" s="119" t="str">
        <f t="shared" si="43"/>
        <v>Hospedaje</v>
      </c>
      <c r="M843" s="120" t="str">
        <f>IF(MOD(INT(K843),10) = 0, VLOOKUP(K843,'COG CONAC'!$A$2:$B$427,1,FALSE),"DESAGREGADA")</f>
        <v>DESAGREGADA</v>
      </c>
      <c r="N843" s="119" t="str">
        <f>IF(MOD(INT(K843),10) = 0, VLOOKUP(K843,'COG CONAC'!$A$2:$B$427,2,FALSE),"DESAGREGADA")</f>
        <v>DESAGREGADA</v>
      </c>
      <c r="O843" s="120" t="str">
        <f t="shared" si="44"/>
        <v>375</v>
      </c>
      <c r="P843" s="119" t="str">
        <f>IF(MOD(O844,10)&gt;0,IF(INT(TEXT(D844,"00"))=0,IF(COUNTIF($O$3:O1198,O844)&gt;1,"No Utilizar","Utilizar"),"Utilizar"),"No Utilizar")</f>
        <v>Utilizar</v>
      </c>
    </row>
    <row r="844" spans="1:16" x14ac:dyDescent="0.2">
      <c r="A844" s="120">
        <v>3</v>
      </c>
      <c r="B844" s="120">
        <v>7</v>
      </c>
      <c r="C844" s="120">
        <v>5</v>
      </c>
      <c r="D844" s="120">
        <v>3</v>
      </c>
      <c r="I844" s="121" t="s">
        <v>1673</v>
      </c>
      <c r="K844" s="120" t="str">
        <f t="shared" si="42"/>
        <v>37503</v>
      </c>
      <c r="L844" s="119" t="str">
        <f t="shared" si="43"/>
        <v>Arrendamiento de vehículos</v>
      </c>
      <c r="M844" s="120" t="str">
        <f>IF(MOD(INT(K844),10) = 0, VLOOKUP(K844,'COG CONAC'!$A$2:$B$427,1,FALSE),"DESAGREGADA")</f>
        <v>DESAGREGADA</v>
      </c>
      <c r="N844" s="119" t="str">
        <f>IF(MOD(INT(K844),10) = 0, VLOOKUP(K844,'COG CONAC'!$A$2:$B$427,2,FALSE),"DESAGREGADA")</f>
        <v>DESAGREGADA</v>
      </c>
      <c r="O844" s="120" t="str">
        <f t="shared" si="44"/>
        <v>375</v>
      </c>
      <c r="P844" s="119" t="str">
        <f>IF(MOD(O845,10)&gt;0,IF(INT(TEXT(D845,"00"))=0,IF(COUNTIF($O$3:O1199,O845)&gt;1,"No Utilizar","Utilizar"),"Utilizar"),"No Utilizar")</f>
        <v>Utilizar</v>
      </c>
    </row>
    <row r="845" spans="1:16" x14ac:dyDescent="0.2">
      <c r="A845" s="120">
        <v>3</v>
      </c>
      <c r="B845" s="120">
        <v>7</v>
      </c>
      <c r="C845" s="120">
        <v>5</v>
      </c>
      <c r="D845" s="120">
        <v>4</v>
      </c>
      <c r="I845" s="121" t="s">
        <v>2038</v>
      </c>
      <c r="K845" s="120" t="str">
        <f t="shared" si="42"/>
        <v>37504</v>
      </c>
      <c r="L845" s="119" t="str">
        <f t="shared" si="43"/>
        <v>Pasajes</v>
      </c>
      <c r="M845" s="120" t="str">
        <f>IF(MOD(INT(K845),10) = 0, VLOOKUP(K845,'COG CONAC'!$A$2:$B$427,1,FALSE),"DESAGREGADA")</f>
        <v>DESAGREGADA</v>
      </c>
      <c r="N845" s="119" t="str">
        <f>IF(MOD(INT(K845),10) = 0, VLOOKUP(K845,'COG CONAC'!$A$2:$B$427,2,FALSE),"DESAGREGADA")</f>
        <v>DESAGREGADA</v>
      </c>
      <c r="O845" s="120" t="str">
        <f t="shared" si="44"/>
        <v>375</v>
      </c>
      <c r="P845" s="119" t="str">
        <f>IF(MOD(O846,10)&gt;0,IF(INT(TEXT(D846,"00"))=0,IF(COUNTIF($O$3:O1200,O846)&gt;1,"No Utilizar","Utilizar"),"Utilizar"),"No Utilizar")</f>
        <v>No Utilizar</v>
      </c>
    </row>
    <row r="846" spans="1:16" x14ac:dyDescent="0.2">
      <c r="A846" s="120">
        <v>3</v>
      </c>
      <c r="B846" s="120">
        <v>7</v>
      </c>
      <c r="C846" s="120">
        <v>6</v>
      </c>
      <c r="H846" s="121" t="s">
        <v>277</v>
      </c>
      <c r="K846" s="120" t="str">
        <f t="shared" si="42"/>
        <v>37600</v>
      </c>
      <c r="L846" s="119" t="str">
        <f t="shared" si="43"/>
        <v>Viáticos en el extranjero</v>
      </c>
      <c r="M846" s="120" t="str">
        <f>IF(MOD(INT(K846),10) = 0, VLOOKUP(K846,'COG CONAC'!$A$2:$B$427,1,FALSE),"DESAGREGADA")</f>
        <v>37600</v>
      </c>
      <c r="N846" s="119" t="str">
        <f>IF(MOD(INT(K846),10) = 0, VLOOKUP(K846,'COG CONAC'!$A$2:$B$427,2,FALSE),"DESAGREGADA")</f>
        <v>Viáticos en el extranjero</v>
      </c>
      <c r="O846" s="120" t="str">
        <f t="shared" si="44"/>
        <v>376</v>
      </c>
      <c r="P846" s="119" t="str">
        <f>IF(MOD(O847,10)&gt;0,IF(INT(TEXT(D847,"00"))=0,IF(COUNTIF($O$3:O1201,O847)&gt;1,"No Utilizar","Utilizar"),"Utilizar"),"No Utilizar")</f>
        <v>Utilizar</v>
      </c>
    </row>
    <row r="847" spans="1:16" x14ac:dyDescent="0.2">
      <c r="A847" s="120">
        <v>3</v>
      </c>
      <c r="B847" s="120">
        <v>7</v>
      </c>
      <c r="C847" s="120">
        <v>6</v>
      </c>
      <c r="D847" s="120">
        <v>1</v>
      </c>
      <c r="I847" s="121" t="s">
        <v>277</v>
      </c>
      <c r="K847" s="120" t="str">
        <f t="shared" si="42"/>
        <v>37601</v>
      </c>
      <c r="L847" s="119" t="str">
        <f t="shared" si="43"/>
        <v>Viáticos en el extranjero</v>
      </c>
      <c r="M847" s="120" t="str">
        <f>IF(MOD(INT(K847),10) = 0, VLOOKUP(K847,'COG CONAC'!$A$2:$B$427,1,FALSE),"DESAGREGADA")</f>
        <v>DESAGREGADA</v>
      </c>
      <c r="N847" s="119" t="str">
        <f>IF(MOD(INT(K847),10) = 0, VLOOKUP(K847,'COG CONAC'!$A$2:$B$427,2,FALSE),"DESAGREGADA")</f>
        <v>DESAGREGADA</v>
      </c>
      <c r="O847" s="120" t="str">
        <f t="shared" si="44"/>
        <v>376</v>
      </c>
      <c r="P847" s="119" t="str">
        <f>IF(MOD(O848,10)&gt;0,IF(INT(TEXT(D848,"00"))=0,IF(COUNTIF($O$3:O1202,O848)&gt;1,"No Utilizar","Utilizar"),"Utilizar"),"No Utilizar")</f>
        <v>Utilizar</v>
      </c>
    </row>
    <row r="848" spans="1:16" x14ac:dyDescent="0.2">
      <c r="A848" s="120">
        <v>3</v>
      </c>
      <c r="B848" s="120">
        <v>7</v>
      </c>
      <c r="C848" s="120">
        <v>7</v>
      </c>
      <c r="H848" s="121" t="s">
        <v>276</v>
      </c>
      <c r="K848" s="120" t="str">
        <f t="shared" si="42"/>
        <v>37700</v>
      </c>
      <c r="L848" s="119" t="str">
        <f t="shared" si="43"/>
        <v>Gastos de instalación y traslado de menaje</v>
      </c>
      <c r="M848" s="120" t="str">
        <f>IF(MOD(INT(K848),10) = 0, VLOOKUP(K848,'COG CONAC'!$A$2:$B$427,1,FALSE),"DESAGREGADA")</f>
        <v>37700</v>
      </c>
      <c r="N848" s="119" t="str">
        <f>IF(MOD(INT(K848),10) = 0, VLOOKUP(K848,'COG CONAC'!$A$2:$B$427,2,FALSE),"DESAGREGADA")</f>
        <v>Gastos de instalación y traslado de menaje</v>
      </c>
      <c r="O848" s="120" t="str">
        <f t="shared" si="44"/>
        <v>377</v>
      </c>
      <c r="P848" s="119" t="str">
        <f>IF(MOD(O849,10)&gt;0,IF(INT(TEXT(D849,"00"))=0,IF(COUNTIF($O$3:O1203,O849)&gt;1,"No Utilizar","Utilizar"),"Utilizar"),"No Utilizar")</f>
        <v>No Utilizar</v>
      </c>
    </row>
    <row r="849" spans="1:18" x14ac:dyDescent="0.2">
      <c r="A849" s="120">
        <v>3</v>
      </c>
      <c r="B849" s="120">
        <v>7</v>
      </c>
      <c r="C849" s="120">
        <v>8</v>
      </c>
      <c r="H849" s="121" t="s">
        <v>275</v>
      </c>
      <c r="K849" s="120" t="str">
        <f t="shared" si="42"/>
        <v>37800</v>
      </c>
      <c r="L849" s="119" t="str">
        <f t="shared" si="43"/>
        <v>Servicios integrales de traslado y viáticos</v>
      </c>
      <c r="M849" s="120" t="str">
        <f>IF(MOD(INT(K849),10) = 0, VLOOKUP(K849,'COG CONAC'!$A$2:$B$427,1,FALSE),"DESAGREGADA")</f>
        <v>37800</v>
      </c>
      <c r="N849" s="119" t="str">
        <f>IF(MOD(INT(K849),10) = 0, VLOOKUP(K849,'COG CONAC'!$A$2:$B$427,2,FALSE),"DESAGREGADA")</f>
        <v>Servicios integrales de traslado y viáticos</v>
      </c>
      <c r="O849" s="120" t="str">
        <f t="shared" si="44"/>
        <v>378</v>
      </c>
      <c r="P849" s="119" t="str">
        <f>IF(MOD(O850,10)&gt;0,IF(INT(TEXT(D850,"00"))=0,IF(COUNTIF($O$3:O1204,O850)&gt;1,"No Utilizar","Utilizar"),"Utilizar"),"No Utilizar")</f>
        <v>Utilizar</v>
      </c>
    </row>
    <row r="850" spans="1:18" x14ac:dyDescent="0.2">
      <c r="A850" s="120">
        <v>3</v>
      </c>
      <c r="B850" s="120">
        <v>7</v>
      </c>
      <c r="C850" s="120">
        <v>8</v>
      </c>
      <c r="D850" s="120">
        <v>1</v>
      </c>
      <c r="I850" s="121" t="s">
        <v>1674</v>
      </c>
      <c r="K850" s="120" t="str">
        <f t="shared" si="42"/>
        <v>37801</v>
      </c>
      <c r="L850" s="119" t="str">
        <f t="shared" si="43"/>
        <v>Servicios Integrales de Traslado y Viáticos</v>
      </c>
      <c r="M850" s="120" t="str">
        <f>IF(MOD(INT(K850),10) = 0, VLOOKUP(K850,'COG CONAC'!$A$2:$B$427,1,FALSE),"DESAGREGADA")</f>
        <v>DESAGREGADA</v>
      </c>
      <c r="N850" s="119" t="str">
        <f>IF(MOD(INT(K850),10) = 0, VLOOKUP(K850,'COG CONAC'!$A$2:$B$427,2,FALSE),"DESAGREGADA")</f>
        <v>DESAGREGADA</v>
      </c>
      <c r="O850" s="120" t="str">
        <f t="shared" si="44"/>
        <v>378</v>
      </c>
      <c r="P850" s="119" t="str">
        <f>IF(MOD(O851,10)&gt;0,IF(INT(TEXT(D851,"00"))=0,IF(COUNTIF($O$3:O1205,O851)&gt;1,"No Utilizar","Utilizar"),"Utilizar"),"No Utilizar")</f>
        <v>No Utilizar</v>
      </c>
    </row>
    <row r="851" spans="1:18" x14ac:dyDescent="0.2">
      <c r="A851" s="120">
        <v>3</v>
      </c>
      <c r="B851" s="120">
        <v>7</v>
      </c>
      <c r="C851" s="120">
        <v>9</v>
      </c>
      <c r="H851" s="121" t="s">
        <v>274</v>
      </c>
      <c r="K851" s="120" t="str">
        <f t="shared" si="42"/>
        <v>37900</v>
      </c>
      <c r="L851" s="119" t="str">
        <f t="shared" si="43"/>
        <v>Otros servicios de traslado y hospedaje</v>
      </c>
      <c r="M851" s="120" t="str">
        <f>IF(MOD(INT(K851),10) = 0, VLOOKUP(K851,'COG CONAC'!$A$2:$B$427,1,FALSE),"DESAGREGADA")</f>
        <v>37900</v>
      </c>
      <c r="N851" s="119" t="str">
        <f>IF(MOD(INT(K851),10) = 0, VLOOKUP(K851,'COG CONAC'!$A$2:$B$427,2,FALSE),"DESAGREGADA")</f>
        <v>Otros servicios de traslado y hospedaje</v>
      </c>
      <c r="O851" s="120" t="str">
        <f t="shared" si="44"/>
        <v>379</v>
      </c>
      <c r="P851" s="119" t="str">
        <f>IF(MOD(O852,10)&gt;0,IF(INT(TEXT(D852,"00"))=0,IF(COUNTIF($O$3:O1206,O852)&gt;1,"No Utilizar","Utilizar"),"Utilizar"),"No Utilizar")</f>
        <v>Utilizar</v>
      </c>
    </row>
    <row r="852" spans="1:18" x14ac:dyDescent="0.2">
      <c r="A852" s="120">
        <v>3</v>
      </c>
      <c r="B852" s="120">
        <v>7</v>
      </c>
      <c r="C852" s="120">
        <v>9</v>
      </c>
      <c r="D852" s="120">
        <v>1</v>
      </c>
      <c r="I852" s="121" t="s">
        <v>1305</v>
      </c>
      <c r="K852" s="120" t="str">
        <f t="shared" si="42"/>
        <v>37901</v>
      </c>
      <c r="L852" s="119" t="str">
        <f t="shared" si="43"/>
        <v>Peaje</v>
      </c>
      <c r="M852" s="120" t="str">
        <f>IF(MOD(INT(K852),10) = 0, VLOOKUP(K852,'COG CONAC'!$A$2:$B$427,1,FALSE),"DESAGREGADA")</f>
        <v>DESAGREGADA</v>
      </c>
      <c r="N852" s="119" t="str">
        <f>IF(MOD(INT(K852),10) = 0, VLOOKUP(K852,'COG CONAC'!$A$2:$B$427,2,FALSE),"DESAGREGADA")</f>
        <v>DESAGREGADA</v>
      </c>
      <c r="O852" s="120" t="str">
        <f t="shared" si="44"/>
        <v>379</v>
      </c>
      <c r="P852" s="119" t="str">
        <f>IF(MOD(O853,10)&gt;0,IF(INT(TEXT(D853,"00"))=0,IF(COUNTIF($O$3:O1207,O853)&gt;1,"No Utilizar","Utilizar"),"Utilizar"),"No Utilizar")</f>
        <v>Utilizar</v>
      </c>
    </row>
    <row r="853" spans="1:18" x14ac:dyDescent="0.2">
      <c r="A853" s="120">
        <v>3</v>
      </c>
      <c r="B853" s="120">
        <v>7</v>
      </c>
      <c r="C853" s="120">
        <v>9</v>
      </c>
      <c r="D853" s="120">
        <v>2</v>
      </c>
      <c r="I853" s="121" t="s">
        <v>1959</v>
      </c>
      <c r="K853" s="120" t="str">
        <f t="shared" si="42"/>
        <v>37902</v>
      </c>
      <c r="L853" s="119" t="str">
        <f t="shared" si="43"/>
        <v>Estacionamiento</v>
      </c>
      <c r="M853" s="120" t="str">
        <f>IF(MOD(INT(K853),10) = 0, VLOOKUP(K853,'COG CONAC'!$A$2:$B$427,1,FALSE),"DESAGREGADA")</f>
        <v>DESAGREGADA</v>
      </c>
      <c r="N853" s="119" t="str">
        <f>IF(MOD(INT(K853),10) = 0, VLOOKUP(K853,'COG CONAC'!$A$2:$B$427,2,FALSE),"DESAGREGADA")</f>
        <v>DESAGREGADA</v>
      </c>
      <c r="O853" s="120" t="str">
        <f t="shared" si="44"/>
        <v>379</v>
      </c>
      <c r="P853" s="119" t="str">
        <f>IF(MOD(O854,10)&gt;0,IF(INT(TEXT(D854,"00"))=0,IF(COUNTIF($O$3:O1208,O854)&gt;1,"No Utilizar","Utilizar"),"Utilizar"),"No Utilizar")</f>
        <v>Utilizar</v>
      </c>
    </row>
    <row r="854" spans="1:18" x14ac:dyDescent="0.2">
      <c r="A854" s="120">
        <v>3</v>
      </c>
      <c r="B854" s="120">
        <v>7</v>
      </c>
      <c r="C854" s="120">
        <v>9</v>
      </c>
      <c r="D854" s="120">
        <v>3</v>
      </c>
      <c r="I854" s="121" t="s">
        <v>2039</v>
      </c>
      <c r="K854" s="120" t="str">
        <f t="shared" si="42"/>
        <v>37903</v>
      </c>
      <c r="L854" s="119" t="str">
        <f t="shared" si="43"/>
        <v>Servicio de Grua</v>
      </c>
      <c r="M854" s="120" t="str">
        <f>IF(MOD(INT(K854),10) = 0, VLOOKUP(K854,'COG CONAC'!$A$2:$B$427,1,FALSE),"DESAGREGADA")</f>
        <v>DESAGREGADA</v>
      </c>
      <c r="N854" s="119" t="str">
        <f>IF(MOD(INT(K854),10) = 0, VLOOKUP(K854,'COG CONAC'!$A$2:$B$427,2,FALSE),"DESAGREGADA")</f>
        <v>DESAGREGADA</v>
      </c>
      <c r="O854" s="120" t="str">
        <f t="shared" si="44"/>
        <v>379</v>
      </c>
      <c r="P854" s="119" t="str">
        <f>IF(MOD(O855,10)&gt;0,IF(INT(TEXT(D855,"00"))=0,IF(COUNTIF($O$3:O1209,O855)&gt;1,"No Utilizar","Utilizar"),"Utilizar"),"No Utilizar")</f>
        <v>No Utilizar</v>
      </c>
    </row>
    <row r="855" spans="1:18" s="118" customFormat="1" x14ac:dyDescent="0.2">
      <c r="A855" s="117">
        <v>3</v>
      </c>
      <c r="B855" s="117">
        <v>8</v>
      </c>
      <c r="C855" s="117"/>
      <c r="D855" s="117"/>
      <c r="E855" s="117"/>
      <c r="F855" s="116"/>
      <c r="G855" s="116" t="s">
        <v>273</v>
      </c>
      <c r="H855" s="116"/>
      <c r="I855" s="116"/>
      <c r="J855" s="116"/>
      <c r="K855" s="117" t="str">
        <f t="shared" si="42"/>
        <v>38000</v>
      </c>
      <c r="L855" s="118" t="str">
        <f t="shared" si="43"/>
        <v>SERVICIOS OFICIALES</v>
      </c>
      <c r="M855" s="117" t="str">
        <f>IF(MOD(INT(K855),10) = 0, VLOOKUP(K855,'COG CONAC'!$A$2:$B$427,1,FALSE),"DESAGREGADA")</f>
        <v>38000</v>
      </c>
      <c r="N855" s="118" t="str">
        <f>IF(MOD(INT(K855),10) = 0, VLOOKUP(K855,'COG CONAC'!$A$2:$B$427,2,FALSE),"DESAGREGADA")</f>
        <v>SERVICIOS OFICIALES</v>
      </c>
      <c r="O855" s="117" t="str">
        <f t="shared" si="44"/>
        <v>380</v>
      </c>
      <c r="P855" s="118" t="str">
        <f>IF(MOD(O856,10)&gt;0,IF(INT(TEXT(D856,"00"))=0,IF(COUNTIF($O$3:O1209,O856)&gt;1,"No Utilizar","Utilizar"),"Utilizar"),"No Utilizar")</f>
        <v>No Utilizar</v>
      </c>
      <c r="R855" s="119"/>
    </row>
    <row r="856" spans="1:18" x14ac:dyDescent="0.2">
      <c r="A856" s="120">
        <v>3</v>
      </c>
      <c r="B856" s="120">
        <v>8</v>
      </c>
      <c r="C856" s="120">
        <v>1</v>
      </c>
      <c r="H856" s="121" t="s">
        <v>272</v>
      </c>
      <c r="K856" s="120" t="str">
        <f t="shared" si="42"/>
        <v>38100</v>
      </c>
      <c r="L856" s="119" t="str">
        <f t="shared" si="43"/>
        <v>Gastos de ceremonial</v>
      </c>
      <c r="M856" s="120" t="str">
        <f>IF(MOD(INT(K856),10) = 0, VLOOKUP(K856,'COG CONAC'!$A$2:$B$427,1,FALSE),"DESAGREGADA")</f>
        <v>38100</v>
      </c>
      <c r="N856" s="119" t="str">
        <f>IF(MOD(INT(K856),10) = 0, VLOOKUP(K856,'COG CONAC'!$A$2:$B$427,2,FALSE),"DESAGREGADA")</f>
        <v>Gastos de ceremonial</v>
      </c>
      <c r="O856" s="120" t="str">
        <f t="shared" si="44"/>
        <v>381</v>
      </c>
      <c r="P856" s="119" t="str">
        <f>IF(MOD(O857,10)&gt;0,IF(INT(TEXT(D857,"00"))=0,IF(COUNTIF($O$3:O1210,O857)&gt;1,"No Utilizar","Utilizar"),"Utilizar"),"No Utilizar")</f>
        <v>Utilizar</v>
      </c>
    </row>
    <row r="857" spans="1:18" x14ac:dyDescent="0.2">
      <c r="A857" s="120">
        <v>3</v>
      </c>
      <c r="B857" s="120">
        <v>8</v>
      </c>
      <c r="C857" s="120">
        <v>1</v>
      </c>
      <c r="D857" s="120">
        <v>1</v>
      </c>
      <c r="I857" s="121" t="s">
        <v>272</v>
      </c>
      <c r="K857" s="120" t="str">
        <f t="shared" si="42"/>
        <v>38101</v>
      </c>
      <c r="L857" s="119" t="str">
        <f t="shared" si="43"/>
        <v>Gastos de ceremonial</v>
      </c>
      <c r="M857" s="120" t="str">
        <f>IF(MOD(INT(K857),10) = 0, VLOOKUP(K857,'COG CONAC'!$A$2:$B$427,1,FALSE),"DESAGREGADA")</f>
        <v>DESAGREGADA</v>
      </c>
      <c r="N857" s="119" t="str">
        <f>IF(MOD(INT(K857),10) = 0, VLOOKUP(K857,'COG CONAC'!$A$2:$B$427,2,FALSE),"DESAGREGADA")</f>
        <v>DESAGREGADA</v>
      </c>
      <c r="O857" s="120" t="str">
        <f t="shared" si="44"/>
        <v>381</v>
      </c>
      <c r="P857" s="119" t="str">
        <f>IF(MOD(O858,10)&gt;0,IF(INT(TEXT(D858,"00"))=0,IF(COUNTIF($O$3:O1211,O858)&gt;1,"No Utilizar","Utilizar"),"Utilizar"),"No Utilizar")</f>
        <v>Utilizar</v>
      </c>
    </row>
    <row r="858" spans="1:18" x14ac:dyDescent="0.2">
      <c r="A858" s="120">
        <v>3</v>
      </c>
      <c r="B858" s="120">
        <v>8</v>
      </c>
      <c r="C858" s="120">
        <v>1</v>
      </c>
      <c r="D858" s="120">
        <v>2</v>
      </c>
      <c r="I858" s="121" t="s">
        <v>1306</v>
      </c>
      <c r="K858" s="120" t="str">
        <f t="shared" si="42"/>
        <v>38102</v>
      </c>
      <c r="L858" s="119" t="s">
        <v>1718</v>
      </c>
      <c r="M858" s="120" t="str">
        <f>IF(MOD(INT(K858),10) = 0, VLOOKUP(K858,'COG CONAC'!$A$2:$B$427,1,FALSE),"DESAGREGADA")</f>
        <v>DESAGREGADA</v>
      </c>
      <c r="N858" s="119" t="str">
        <f>IF(MOD(INT(K858),10) = 0, VLOOKUP(K858,'COG CONAC'!$A$2:$B$427,2,FALSE),"DESAGREGADA")</f>
        <v>DESAGREGADA</v>
      </c>
      <c r="O858" s="120" t="str">
        <f t="shared" si="44"/>
        <v>381</v>
      </c>
      <c r="P858" s="119" t="str">
        <f>IF(MOD(O859,10)&gt;0,IF(INT(TEXT(D859,"00"))=0,IF(COUNTIF($O$3:O1212,O859)&gt;1,"No Utilizar","Utilizar"),"Utilizar"),"No Utilizar")</f>
        <v>No Utilizar</v>
      </c>
    </row>
    <row r="859" spans="1:18" x14ac:dyDescent="0.2">
      <c r="A859" s="120">
        <v>3</v>
      </c>
      <c r="B859" s="120">
        <v>8</v>
      </c>
      <c r="C859" s="120">
        <v>2</v>
      </c>
      <c r="H859" s="121" t="s">
        <v>271</v>
      </c>
      <c r="K859" s="120" t="str">
        <f t="shared" si="42"/>
        <v>38200</v>
      </c>
      <c r="L859" s="119" t="str">
        <f t="shared" si="43"/>
        <v>Gastos de orden social y cultural</v>
      </c>
      <c r="M859" s="120" t="str">
        <f>IF(MOD(INT(K859),10) = 0, VLOOKUP(K859,'COG CONAC'!$A$2:$B$427,1,FALSE),"DESAGREGADA")</f>
        <v>38200</v>
      </c>
      <c r="N859" s="119" t="str">
        <f>IF(MOD(INT(K859),10) = 0, VLOOKUP(K859,'COG CONAC'!$A$2:$B$427,2,FALSE),"DESAGREGADA")</f>
        <v>Gastos de orden social y cultural</v>
      </c>
      <c r="O859" s="120" t="str">
        <f t="shared" si="44"/>
        <v>382</v>
      </c>
      <c r="P859" s="119" t="str">
        <f>IF(MOD(O860,10)&gt;0,IF(INT(TEXT(D860,"00"))=0,IF(COUNTIF($O$3:O1213,O860)&gt;1,"No Utilizar","Utilizar"),"Utilizar"),"No Utilizar")</f>
        <v>Utilizar</v>
      </c>
    </row>
    <row r="860" spans="1:18" x14ac:dyDescent="0.2">
      <c r="A860" s="120">
        <v>3</v>
      </c>
      <c r="B860" s="120">
        <v>8</v>
      </c>
      <c r="C860" s="120">
        <v>2</v>
      </c>
      <c r="D860" s="120">
        <v>1</v>
      </c>
      <c r="I860" s="121" t="s">
        <v>271</v>
      </c>
      <c r="K860" s="120" t="str">
        <f t="shared" si="42"/>
        <v>38201</v>
      </c>
      <c r="L860" s="119" t="str">
        <f t="shared" si="43"/>
        <v>Gastos de orden social y cultural</v>
      </c>
      <c r="M860" s="120" t="str">
        <f>IF(MOD(INT(K860),10) = 0, VLOOKUP(K860,'COG CONAC'!$A$2:$B$427,1,FALSE),"DESAGREGADA")</f>
        <v>DESAGREGADA</v>
      </c>
      <c r="N860" s="119" t="str">
        <f>IF(MOD(INT(K860),10) = 0, VLOOKUP(K860,'COG CONAC'!$A$2:$B$427,2,FALSE),"DESAGREGADA")</f>
        <v>DESAGREGADA</v>
      </c>
      <c r="O860" s="120" t="str">
        <f t="shared" si="44"/>
        <v>382</v>
      </c>
      <c r="P860" s="119" t="str">
        <f>IF(MOD(O861,10)&gt;0,IF(INT(TEXT(D861,"00"))=0,IF(COUNTIF($O$3:O1214,O861)&gt;1,"No Utilizar","Utilizar"),"Utilizar"),"No Utilizar")</f>
        <v>Utilizar</v>
      </c>
    </row>
    <row r="861" spans="1:18" x14ac:dyDescent="0.2">
      <c r="A861" s="120">
        <v>3</v>
      </c>
      <c r="B861" s="120">
        <v>8</v>
      </c>
      <c r="C861" s="120">
        <v>2</v>
      </c>
      <c r="D861" s="120">
        <v>2</v>
      </c>
      <c r="I861" s="121" t="s">
        <v>1307</v>
      </c>
      <c r="K861" s="120" t="str">
        <f t="shared" si="42"/>
        <v>38202</v>
      </c>
      <c r="L861" s="119" t="str">
        <f t="shared" si="43"/>
        <v>Actividades cívicas y festividades</v>
      </c>
      <c r="M861" s="120" t="str">
        <f>IF(MOD(INT(K861),10) = 0, VLOOKUP(K861,'COG CONAC'!$A$2:$B$427,1,FALSE),"DESAGREGADA")</f>
        <v>DESAGREGADA</v>
      </c>
      <c r="N861" s="119" t="str">
        <f>IF(MOD(INT(K861),10) = 0, VLOOKUP(K861,'COG CONAC'!$A$2:$B$427,2,FALSE),"DESAGREGADA")</f>
        <v>DESAGREGADA</v>
      </c>
      <c r="O861" s="120" t="str">
        <f t="shared" si="44"/>
        <v>382</v>
      </c>
      <c r="P861" s="119" t="str">
        <f>IF(MOD(O862,10)&gt;0,IF(INT(TEXT(D862,"00"))=0,IF(COUNTIF($O$3:O1215,O862)&gt;1,"No Utilizar","Utilizar"),"Utilizar"),"No Utilizar")</f>
        <v>No Utilizar</v>
      </c>
    </row>
    <row r="862" spans="1:18" x14ac:dyDescent="0.2">
      <c r="A862" s="120">
        <v>3</v>
      </c>
      <c r="B862" s="120">
        <v>8</v>
      </c>
      <c r="C862" s="120">
        <v>3</v>
      </c>
      <c r="H862" s="121" t="s">
        <v>270</v>
      </c>
      <c r="K862" s="120" t="str">
        <f t="shared" si="42"/>
        <v>38300</v>
      </c>
      <c r="L862" s="119" t="str">
        <f t="shared" si="43"/>
        <v>Congresos y convenciones</v>
      </c>
      <c r="M862" s="120" t="str">
        <f>IF(MOD(INT(K862),10) = 0, VLOOKUP(K862,'COG CONAC'!$A$2:$B$427,1,FALSE),"DESAGREGADA")</f>
        <v>38300</v>
      </c>
      <c r="N862" s="119" t="str">
        <f>IF(MOD(INT(K862),10) = 0, VLOOKUP(K862,'COG CONAC'!$A$2:$B$427,2,FALSE),"DESAGREGADA")</f>
        <v>Congresos y convenciones</v>
      </c>
      <c r="O862" s="120" t="str">
        <f t="shared" si="44"/>
        <v>383</v>
      </c>
      <c r="P862" s="119" t="str">
        <f>IF(MOD(O863,10)&gt;0,IF(INT(TEXT(D863,"00"))=0,IF(COUNTIF($O$3:O1216,O863)&gt;1,"No Utilizar","Utilizar"),"Utilizar"),"No Utilizar")</f>
        <v>Utilizar</v>
      </c>
    </row>
    <row r="863" spans="1:18" x14ac:dyDescent="0.2">
      <c r="A863" s="120">
        <v>3</v>
      </c>
      <c r="B863" s="120">
        <v>8</v>
      </c>
      <c r="C863" s="120">
        <v>3</v>
      </c>
      <c r="D863" s="120">
        <v>1</v>
      </c>
      <c r="I863" s="121" t="s">
        <v>270</v>
      </c>
      <c r="K863" s="120" t="str">
        <f t="shared" si="42"/>
        <v>38301</v>
      </c>
      <c r="L863" s="119" t="str">
        <f t="shared" si="43"/>
        <v>Congresos y convenciones</v>
      </c>
      <c r="M863" s="120" t="str">
        <f>IF(MOD(INT(K863),10) = 0, VLOOKUP(K863,'COG CONAC'!$A$2:$B$427,1,FALSE),"DESAGREGADA")</f>
        <v>DESAGREGADA</v>
      </c>
      <c r="N863" s="119" t="str">
        <f>IF(MOD(INT(K863),10) = 0, VLOOKUP(K863,'COG CONAC'!$A$2:$B$427,2,FALSE),"DESAGREGADA")</f>
        <v>DESAGREGADA</v>
      </c>
      <c r="O863" s="120" t="str">
        <f t="shared" si="44"/>
        <v>383</v>
      </c>
      <c r="P863" s="119" t="str">
        <f>IF(MOD(O864,10)&gt;0,IF(INT(TEXT(D864,"00"))=0,IF(COUNTIF($O$3:O1217,O864)&gt;1,"No Utilizar","Utilizar"),"Utilizar"),"No Utilizar")</f>
        <v>No Utilizar</v>
      </c>
    </row>
    <row r="864" spans="1:18" x14ac:dyDescent="0.2">
      <c r="A864" s="120">
        <v>3</v>
      </c>
      <c r="B864" s="120">
        <v>8</v>
      </c>
      <c r="C864" s="120">
        <v>4</v>
      </c>
      <c r="H864" s="121" t="s">
        <v>269</v>
      </c>
      <c r="K864" s="120" t="str">
        <f t="shared" si="42"/>
        <v>38400</v>
      </c>
      <c r="L864" s="119" t="str">
        <f t="shared" si="43"/>
        <v>Exposiciones</v>
      </c>
      <c r="M864" s="120" t="str">
        <f>IF(MOD(INT(K864),10) = 0, VLOOKUP(K864,'COG CONAC'!$A$2:$B$427,1,FALSE),"DESAGREGADA")</f>
        <v>38400</v>
      </c>
      <c r="N864" s="119" t="str">
        <f>IF(MOD(INT(K864),10) = 0, VLOOKUP(K864,'COG CONAC'!$A$2:$B$427,2,FALSE),"DESAGREGADA")</f>
        <v>Exposiciones</v>
      </c>
      <c r="O864" s="120" t="str">
        <f t="shared" si="44"/>
        <v>384</v>
      </c>
      <c r="P864" s="119" t="str">
        <f>IF(MOD(O865,10)&gt;0,IF(INT(TEXT(D865,"00"))=0,IF(COUNTIF($O$3:O1218,O865)&gt;1,"No Utilizar","Utilizar"),"Utilizar"),"No Utilizar")</f>
        <v>Utilizar</v>
      </c>
    </row>
    <row r="865" spans="1:18" x14ac:dyDescent="0.2">
      <c r="A865" s="120">
        <v>3</v>
      </c>
      <c r="B865" s="120">
        <v>8</v>
      </c>
      <c r="C865" s="120">
        <v>4</v>
      </c>
      <c r="D865" s="120">
        <v>1</v>
      </c>
      <c r="I865" s="121" t="s">
        <v>1976</v>
      </c>
      <c r="K865" s="120" t="str">
        <f t="shared" si="42"/>
        <v>38401</v>
      </c>
      <c r="L865" s="119" t="str">
        <f t="shared" si="43"/>
        <v>Gastos en Exposiciones</v>
      </c>
      <c r="M865" s="120" t="str">
        <f>IF(MOD(INT(K865),10) = 0, VLOOKUP(K865,'COG CONAC'!$A$2:$B$427,1,FALSE),"DESAGREGADA")</f>
        <v>DESAGREGADA</v>
      </c>
      <c r="N865" s="119" t="str">
        <f>IF(MOD(INT(K865),10) = 0, VLOOKUP(K865,'COG CONAC'!$A$2:$B$427,2,FALSE),"DESAGREGADA")</f>
        <v>DESAGREGADA</v>
      </c>
      <c r="O865" s="120" t="str">
        <f t="shared" si="44"/>
        <v>384</v>
      </c>
      <c r="P865" s="119" t="str">
        <f>IF(MOD(O866,10)&gt;0,IF(INT(TEXT(D866,"00"))=0,IF(COUNTIF($O$3:O1219,O866)&gt;1,"No Utilizar","Utilizar"),"Utilizar"),"No Utilizar")</f>
        <v>No Utilizar</v>
      </c>
    </row>
    <row r="866" spans="1:18" x14ac:dyDescent="0.2">
      <c r="A866" s="120">
        <v>3</v>
      </c>
      <c r="B866" s="120">
        <v>8</v>
      </c>
      <c r="C866" s="120">
        <v>5</v>
      </c>
      <c r="H866" s="121" t="s">
        <v>268</v>
      </c>
      <c r="K866" s="120" t="str">
        <f t="shared" si="42"/>
        <v>38500</v>
      </c>
      <c r="L866" s="119" t="str">
        <f t="shared" si="43"/>
        <v>Gastos de representación</v>
      </c>
      <c r="M866" s="120" t="str">
        <f>IF(MOD(INT(K866),10) = 0, VLOOKUP(K866,'COG CONAC'!$A$2:$B$427,1,FALSE),"DESAGREGADA")</f>
        <v>38500</v>
      </c>
      <c r="N866" s="119" t="str">
        <f>IF(MOD(INT(K866),10) = 0, VLOOKUP(K866,'COG CONAC'!$A$2:$B$427,2,FALSE),"DESAGREGADA")</f>
        <v>Gastos de representación</v>
      </c>
      <c r="O866" s="120" t="str">
        <f t="shared" si="44"/>
        <v>385</v>
      </c>
      <c r="P866" s="119" t="str">
        <f>IF(MOD(O867,10)&gt;0,IF(INT(TEXT(D867,"00"))=0,IF(COUNTIF($O$3:O1220,O867)&gt;1,"No Utilizar","Utilizar"),"Utilizar"),"No Utilizar")</f>
        <v>Utilizar</v>
      </c>
    </row>
    <row r="867" spans="1:18" x14ac:dyDescent="0.2">
      <c r="A867" s="120">
        <v>3</v>
      </c>
      <c r="B867" s="120">
        <v>8</v>
      </c>
      <c r="C867" s="120">
        <v>5</v>
      </c>
      <c r="D867" s="120">
        <v>1</v>
      </c>
      <c r="I867" s="121" t="s">
        <v>1308</v>
      </c>
      <c r="K867" s="120" t="str">
        <f t="shared" si="42"/>
        <v>38501</v>
      </c>
      <c r="L867" s="119" t="str">
        <f t="shared" si="43"/>
        <v>Alimentos extraordinarios</v>
      </c>
      <c r="M867" s="120" t="str">
        <f>IF(MOD(INT(K867),10) = 0, VLOOKUP(K867,'COG CONAC'!$A$2:$B$427,1,FALSE),"DESAGREGADA")</f>
        <v>DESAGREGADA</v>
      </c>
      <c r="N867" s="119" t="str">
        <f>IF(MOD(INT(K867),10) = 0, VLOOKUP(K867,'COG CONAC'!$A$2:$B$427,2,FALSE),"DESAGREGADA")</f>
        <v>DESAGREGADA</v>
      </c>
      <c r="O867" s="120" t="str">
        <f t="shared" si="44"/>
        <v>385</v>
      </c>
      <c r="P867" s="119" t="str">
        <f>IF(MOD(O868,10)&gt;0,IF(INT(TEXT(D868,"00"))=0,IF(COUNTIF($O$3:O1221,O868)&gt;1,"No Utilizar","Utilizar"),"Utilizar"),"No Utilizar")</f>
        <v>Utilizar</v>
      </c>
    </row>
    <row r="868" spans="1:18" x14ac:dyDescent="0.2">
      <c r="A868" s="120">
        <v>3</v>
      </c>
      <c r="B868" s="120">
        <v>8</v>
      </c>
      <c r="C868" s="120">
        <v>5</v>
      </c>
      <c r="D868" s="120">
        <v>2</v>
      </c>
      <c r="I868" s="121" t="s">
        <v>1975</v>
      </c>
      <c r="K868" s="120" t="str">
        <f t="shared" si="42"/>
        <v>38502</v>
      </c>
      <c r="L868" s="119" t="str">
        <f t="shared" si="43"/>
        <v>Gasto por atención a actividades institucionales</v>
      </c>
      <c r="M868" s="120" t="str">
        <f>IF(MOD(INT(K868),10) = 0, VLOOKUP(K868,'COG CONAC'!$A$2:$B$427,1,FALSE),"DESAGREGADA")</f>
        <v>DESAGREGADA</v>
      </c>
      <c r="N868" s="119" t="str">
        <f>IF(MOD(INT(K868),10) = 0, VLOOKUP(K868,'COG CONAC'!$A$2:$B$427,2,FALSE),"DESAGREGADA")</f>
        <v>DESAGREGADA</v>
      </c>
      <c r="O868" s="120" t="str">
        <f t="shared" si="44"/>
        <v>385</v>
      </c>
      <c r="P868" s="119" t="str">
        <f>IF(MOD(O869,10)&gt;0,IF(INT(TEXT(D869,"00"))=0,IF(COUNTIF($O$3:O1222,O869)&gt;1,"No Utilizar","Utilizar"),"Utilizar"),"No Utilizar")</f>
        <v>Utilizar</v>
      </c>
    </row>
    <row r="869" spans="1:18" x14ac:dyDescent="0.2">
      <c r="A869" s="120">
        <v>3</v>
      </c>
      <c r="B869" s="120">
        <v>8</v>
      </c>
      <c r="C869" s="120">
        <v>5</v>
      </c>
      <c r="D869" s="120">
        <v>3</v>
      </c>
      <c r="I869" s="121" t="s">
        <v>1673</v>
      </c>
      <c r="K869" s="120" t="str">
        <f t="shared" si="42"/>
        <v>38503</v>
      </c>
      <c r="L869" s="119" t="str">
        <f t="shared" si="43"/>
        <v>Arrendamiento de vehículos</v>
      </c>
      <c r="M869" s="120" t="str">
        <f>IF(MOD(INT(K869),10) = 0, VLOOKUP(K869,'COG CONAC'!$A$2:$B$427,1,FALSE),"DESAGREGADA")</f>
        <v>DESAGREGADA</v>
      </c>
      <c r="N869" s="119" t="str">
        <f>IF(MOD(INT(K869),10) = 0, VLOOKUP(K869,'COG CONAC'!$A$2:$B$427,2,FALSE),"DESAGREGADA")</f>
        <v>DESAGREGADA</v>
      </c>
      <c r="O869" s="120" t="str">
        <f t="shared" si="44"/>
        <v>385</v>
      </c>
      <c r="P869" s="119" t="str">
        <f>IF(MOD(O870,10)&gt;0,IF(INT(TEXT(D870,"00"))=0,IF(COUNTIF($O$3:O1223,O870)&gt;1,"No Utilizar","Utilizar"),"Utilizar"),"No Utilizar")</f>
        <v>Utilizar</v>
      </c>
    </row>
    <row r="870" spans="1:18" x14ac:dyDescent="0.2">
      <c r="A870" s="120">
        <v>3</v>
      </c>
      <c r="B870" s="120">
        <v>8</v>
      </c>
      <c r="C870" s="120">
        <v>5</v>
      </c>
      <c r="D870" s="120">
        <v>4</v>
      </c>
      <c r="I870" s="121" t="s">
        <v>1672</v>
      </c>
      <c r="K870" s="120" t="str">
        <f t="shared" si="42"/>
        <v>38504</v>
      </c>
      <c r="L870" s="119" t="str">
        <f t="shared" si="43"/>
        <v>Hospedaje</v>
      </c>
      <c r="M870" s="120" t="str">
        <f>IF(MOD(INT(K870),10) = 0, VLOOKUP(K870,'COG CONAC'!$A$2:$B$427,1,FALSE),"DESAGREGADA")</f>
        <v>DESAGREGADA</v>
      </c>
      <c r="N870" s="119" t="str">
        <f>IF(MOD(INT(K870),10) = 0, VLOOKUP(K870,'COG CONAC'!$A$2:$B$427,2,FALSE),"DESAGREGADA")</f>
        <v>DESAGREGADA</v>
      </c>
      <c r="O870" s="120" t="str">
        <f t="shared" si="44"/>
        <v>385</v>
      </c>
      <c r="P870" s="119" t="str">
        <f>IF(MOD(O871,10)&gt;0,IF(INT(TEXT(D871,"00"))=0,IF(COUNTIF($O$3:O1224,O871)&gt;1,"No Utilizar","Utilizar"),"Utilizar"),"No Utilizar")</f>
        <v>Utilizar</v>
      </c>
    </row>
    <row r="871" spans="1:18" x14ac:dyDescent="0.2">
      <c r="A871" s="120">
        <v>3</v>
      </c>
      <c r="B871" s="120">
        <v>8</v>
      </c>
      <c r="C871" s="120">
        <v>6</v>
      </c>
      <c r="D871" s="120">
        <v>1</v>
      </c>
      <c r="I871" s="121" t="s">
        <v>1675</v>
      </c>
      <c r="K871" s="120" t="str">
        <f t="shared" si="42"/>
        <v>38601</v>
      </c>
      <c r="L871" s="119" t="str">
        <f t="shared" si="43"/>
        <v>Gastos menores</v>
      </c>
      <c r="M871" s="120" t="str">
        <f>IF(MOD(INT(K871),10) = 0, VLOOKUP(K871,'COG CONAC'!$A$2:$B$427,1,FALSE),"DESAGREGADA")</f>
        <v>DESAGREGADA</v>
      </c>
      <c r="N871" s="119" t="str">
        <f>IF(MOD(INT(K871),10) = 0, VLOOKUP(K871,'COG CONAC'!$A$2:$B$427,2,FALSE),"DESAGREGADA")</f>
        <v>DESAGREGADA</v>
      </c>
      <c r="O871" s="120" t="str">
        <f t="shared" si="44"/>
        <v>386</v>
      </c>
      <c r="P871" s="119" t="str">
        <f>IF(MOD(O872,10)&gt;0,IF(INT(TEXT(D872,"00"))=0,IF(COUNTIF($O$3:O1225,O872)&gt;1,"No Utilizar","Utilizar"),"Utilizar"),"No Utilizar")</f>
        <v>Utilizar</v>
      </c>
    </row>
    <row r="872" spans="1:18" x14ac:dyDescent="0.2">
      <c r="A872" s="120">
        <v>3</v>
      </c>
      <c r="B872" s="120">
        <v>8</v>
      </c>
      <c r="C872" s="120">
        <v>7</v>
      </c>
      <c r="D872" s="120">
        <v>1</v>
      </c>
      <c r="I872" s="121" t="s">
        <v>1676</v>
      </c>
      <c r="K872" s="120" t="str">
        <f t="shared" si="42"/>
        <v>38701</v>
      </c>
      <c r="L872" s="119" t="str">
        <f t="shared" si="43"/>
        <v>Gastos Diversos</v>
      </c>
      <c r="M872" s="120" t="str">
        <f>IF(MOD(INT(K872),10) = 0, VLOOKUP(K872,'COG CONAC'!$A$2:$B$427,1,FALSE),"DESAGREGADA")</f>
        <v>DESAGREGADA</v>
      </c>
      <c r="N872" s="119" t="str">
        <f>IF(MOD(INT(K872),10) = 0, VLOOKUP(K872,'COG CONAC'!$A$2:$B$427,2,FALSE),"DESAGREGADA")</f>
        <v>DESAGREGADA</v>
      </c>
      <c r="O872" s="120" t="str">
        <f t="shared" si="44"/>
        <v>387</v>
      </c>
      <c r="P872" s="119" t="str">
        <f>IF(MOD(O873,10)&gt;0,IF(INT(TEXT(D873,"00"))=0,IF(COUNTIF($O$3:O1227,O873)&gt;1,"No Utilizar","Utilizar"),"Utilizar"),"No Utilizar")</f>
        <v>No Utilizar</v>
      </c>
    </row>
    <row r="873" spans="1:18" s="118" customFormat="1" x14ac:dyDescent="0.2">
      <c r="A873" s="117">
        <v>3</v>
      </c>
      <c r="B873" s="117">
        <v>9</v>
      </c>
      <c r="C873" s="117"/>
      <c r="D873" s="117"/>
      <c r="E873" s="117"/>
      <c r="F873" s="116"/>
      <c r="G873" s="116" t="s">
        <v>267</v>
      </c>
      <c r="H873" s="116"/>
      <c r="I873" s="116"/>
      <c r="J873" s="116"/>
      <c r="K873" s="117" t="str">
        <f t="shared" si="42"/>
        <v>39000</v>
      </c>
      <c r="L873" s="118" t="str">
        <f t="shared" si="43"/>
        <v>OTROS SERVICIOS GENERALES</v>
      </c>
      <c r="M873" s="117" t="str">
        <f>IF(MOD(INT(K873),10) = 0, VLOOKUP(K873,'COG CONAC'!$A$2:$B$427,1,FALSE),"DESAGREGADA")</f>
        <v>39000</v>
      </c>
      <c r="N873" s="118" t="str">
        <f>IF(MOD(INT(K873),10) = 0, VLOOKUP(K873,'COG CONAC'!$A$2:$B$427,2,FALSE),"DESAGREGADA")</f>
        <v>OTROS SERVICIOS GENERALES</v>
      </c>
      <c r="O873" s="117" t="str">
        <f t="shared" si="44"/>
        <v>390</v>
      </c>
      <c r="P873" s="118" t="str">
        <f>IF(MOD(O874,10)&gt;0,IF(INT(TEXT(D874,"00"))=0,IF(COUNTIF($O$3:O1228,O874)&gt;1,"No Utilizar","Utilizar"),"Utilizar"),"No Utilizar")</f>
        <v>No Utilizar</v>
      </c>
      <c r="R873" s="119"/>
    </row>
    <row r="874" spans="1:18" x14ac:dyDescent="0.2">
      <c r="A874" s="120">
        <v>3</v>
      </c>
      <c r="B874" s="120">
        <v>9</v>
      </c>
      <c r="C874" s="120">
        <v>1</v>
      </c>
      <c r="H874" s="121" t="s">
        <v>266</v>
      </c>
      <c r="K874" s="120" t="str">
        <f t="shared" si="42"/>
        <v>39100</v>
      </c>
      <c r="L874" s="119" t="str">
        <f t="shared" si="43"/>
        <v>Servicios funerarios y de cementerios</v>
      </c>
      <c r="M874" s="120" t="str">
        <f>IF(MOD(INT(K874),10) = 0, VLOOKUP(K874,'COG CONAC'!$A$2:$B$427,1,FALSE),"DESAGREGADA")</f>
        <v>39100</v>
      </c>
      <c r="N874" s="119" t="str">
        <f>IF(MOD(INT(K874),10) = 0, VLOOKUP(K874,'COG CONAC'!$A$2:$B$427,2,FALSE),"DESAGREGADA")</f>
        <v>Servicios funerarios y de cementerios</v>
      </c>
      <c r="O874" s="120" t="str">
        <f t="shared" si="44"/>
        <v>391</v>
      </c>
      <c r="P874" s="119" t="str">
        <f>IF(MOD(O875,10)&gt;0,IF(INT(TEXT(D875,"00"))=0,IF(COUNTIF($O$3:O1229,O875)&gt;1,"No Utilizar","Utilizar"),"Utilizar"),"No Utilizar")</f>
        <v>Utilizar</v>
      </c>
    </row>
    <row r="875" spans="1:18" x14ac:dyDescent="0.2">
      <c r="A875" s="120">
        <v>3</v>
      </c>
      <c r="B875" s="120">
        <v>9</v>
      </c>
      <c r="C875" s="120">
        <v>1</v>
      </c>
      <c r="D875" s="120">
        <v>1</v>
      </c>
      <c r="I875" s="121" t="s">
        <v>1677</v>
      </c>
      <c r="K875" s="120" t="str">
        <f t="shared" si="42"/>
        <v>39101</v>
      </c>
      <c r="L875" s="119" t="str">
        <f t="shared" si="43"/>
        <v>Servicios Arreglos Florales (Coronas)</v>
      </c>
      <c r="M875" s="120" t="str">
        <f>IF(MOD(INT(K875),10) = 0, VLOOKUP(K875,'COG CONAC'!$A$2:$B$427,1,FALSE),"DESAGREGADA")</f>
        <v>DESAGREGADA</v>
      </c>
      <c r="N875" s="119" t="str">
        <f>IF(MOD(INT(K875),10) = 0, VLOOKUP(K875,'COG CONAC'!$A$2:$B$427,2,FALSE),"DESAGREGADA")</f>
        <v>DESAGREGADA</v>
      </c>
      <c r="O875" s="120" t="str">
        <f t="shared" si="44"/>
        <v>391</v>
      </c>
      <c r="P875" s="119" t="str">
        <f>IF(MOD(O876,10)&gt;0,IF(INT(TEXT(D876,"00"))=0,IF(COUNTIF($O$3:O1230,O876)&gt;1,"No Utilizar","Utilizar"),"Utilizar"),"No Utilizar")</f>
        <v>No Utilizar</v>
      </c>
    </row>
    <row r="876" spans="1:18" x14ac:dyDescent="0.2">
      <c r="A876" s="120">
        <v>3</v>
      </c>
      <c r="B876" s="120">
        <v>9</v>
      </c>
      <c r="C876" s="120">
        <v>2</v>
      </c>
      <c r="H876" s="121" t="s">
        <v>265</v>
      </c>
      <c r="K876" s="120" t="str">
        <f t="shared" si="42"/>
        <v>39200</v>
      </c>
      <c r="L876" s="119" t="str">
        <f t="shared" si="43"/>
        <v>Impuestos y derechos</v>
      </c>
      <c r="M876" s="120" t="str">
        <f>IF(MOD(INT(K876),10) = 0, VLOOKUP(K876,'COG CONAC'!$A$2:$B$427,1,FALSE),"DESAGREGADA")</f>
        <v>39200</v>
      </c>
      <c r="N876" s="119" t="str">
        <f>IF(MOD(INT(K876),10) = 0, VLOOKUP(K876,'COG CONAC'!$A$2:$B$427,2,FALSE),"DESAGREGADA")</f>
        <v>Impuestos y derechos</v>
      </c>
      <c r="O876" s="120" t="str">
        <f t="shared" si="44"/>
        <v>392</v>
      </c>
      <c r="P876" s="119" t="str">
        <f>IF(MOD(O877,10)&gt;0,IF(INT(TEXT(D877,"00"))=0,IF(COUNTIF($O$3:O1231,O877)&gt;1,"No Utilizar","Utilizar"),"Utilizar"),"No Utilizar")</f>
        <v>Utilizar</v>
      </c>
    </row>
    <row r="877" spans="1:18" x14ac:dyDescent="0.2">
      <c r="A877" s="120">
        <v>3</v>
      </c>
      <c r="B877" s="120">
        <v>9</v>
      </c>
      <c r="C877" s="120">
        <v>2</v>
      </c>
      <c r="D877" s="120">
        <v>1</v>
      </c>
      <c r="I877" s="121" t="s">
        <v>2037</v>
      </c>
      <c r="K877" s="120" t="str">
        <f t="shared" si="42"/>
        <v>39201</v>
      </c>
      <c r="L877" s="119" t="str">
        <f t="shared" si="43"/>
        <v>Provisión fiduiciaria tenencia vehicular</v>
      </c>
      <c r="M877" s="120" t="str">
        <f>IF(MOD(INT(K877),10) = 0, VLOOKUP(K877,'COG CONAC'!$A$2:$B$427,1,FALSE),"DESAGREGADA")</f>
        <v>DESAGREGADA</v>
      </c>
      <c r="N877" s="119" t="str">
        <f>IF(MOD(INT(K877),10) = 0, VLOOKUP(K877,'COG CONAC'!$A$2:$B$427,2,FALSE),"DESAGREGADA")</f>
        <v>DESAGREGADA</v>
      </c>
      <c r="O877" s="120" t="str">
        <f t="shared" si="44"/>
        <v>392</v>
      </c>
      <c r="P877" s="119" t="str">
        <f>IF(MOD(O878,10)&gt;0,IF(INT(TEXT(D878,"00"))=0,IF(COUNTIF($O$3:O1232,O878)&gt;1,"No Utilizar","Utilizar"),"Utilizar"),"No Utilizar")</f>
        <v>Utilizar</v>
      </c>
    </row>
    <row r="878" spans="1:18" x14ac:dyDescent="0.2">
      <c r="A878" s="120">
        <v>3</v>
      </c>
      <c r="B878" s="120">
        <v>9</v>
      </c>
      <c r="C878" s="120">
        <v>2</v>
      </c>
      <c r="D878" s="120">
        <v>2</v>
      </c>
      <c r="I878" s="121" t="s">
        <v>1678</v>
      </c>
      <c r="K878" s="120" t="str">
        <f t="shared" si="42"/>
        <v>39202</v>
      </c>
      <c r="L878" s="119" t="str">
        <f t="shared" si="43"/>
        <v>IVA</v>
      </c>
      <c r="M878" s="120" t="str">
        <f>IF(MOD(INT(K878),10) = 0, VLOOKUP(K878,'COG CONAC'!$A$2:$B$427,1,FALSE),"DESAGREGADA")</f>
        <v>DESAGREGADA</v>
      </c>
      <c r="N878" s="119" t="str">
        <f>IF(MOD(INT(K878),10) = 0, VLOOKUP(K878,'COG CONAC'!$A$2:$B$427,2,FALSE),"DESAGREGADA")</f>
        <v>DESAGREGADA</v>
      </c>
      <c r="O878" s="120" t="str">
        <f t="shared" si="44"/>
        <v>392</v>
      </c>
      <c r="P878" s="119" t="str">
        <f>IF(MOD(O879,10)&gt;0,IF(INT(TEXT(D879,"00"))=0,IF(COUNTIF($O$3:O1233,O879)&gt;1,"No Utilizar","Utilizar"),"Utilizar"),"No Utilizar")</f>
        <v>Utilizar</v>
      </c>
    </row>
    <row r="879" spans="1:18" x14ac:dyDescent="0.2">
      <c r="A879" s="120">
        <v>3</v>
      </c>
      <c r="B879" s="120">
        <v>9</v>
      </c>
      <c r="C879" s="120">
        <v>2</v>
      </c>
      <c r="D879" s="120">
        <v>3</v>
      </c>
      <c r="I879" s="121" t="s">
        <v>2035</v>
      </c>
      <c r="K879" s="120" t="str">
        <f t="shared" si="42"/>
        <v>39203</v>
      </c>
      <c r="L879" s="119" t="str">
        <f t="shared" si="43"/>
        <v>Derechos por certificación de documentos</v>
      </c>
      <c r="M879" s="120" t="str">
        <f>IF(MOD(INT(K879),10) = 0, VLOOKUP(K879,'COG CONAC'!$A$2:$B$427,1,FALSE),"DESAGREGADA")</f>
        <v>DESAGREGADA</v>
      </c>
      <c r="N879" s="119" t="str">
        <f>IF(MOD(INT(K879),10) = 0, VLOOKUP(K879,'COG CONAC'!$A$2:$B$427,2,FALSE),"DESAGREGADA")</f>
        <v>DESAGREGADA</v>
      </c>
      <c r="O879" s="120" t="str">
        <f t="shared" si="44"/>
        <v>392</v>
      </c>
      <c r="P879" s="119" t="str">
        <f>IF(MOD(O880,10)&gt;0,IF(INT(TEXT(D880,"00"))=0,IF(COUNTIF($O$3:O1234,O880)&gt;1,"No Utilizar","Utilizar"),"Utilizar"),"No Utilizar")</f>
        <v>Utilizar</v>
      </c>
    </row>
    <row r="880" spans="1:18" x14ac:dyDescent="0.2">
      <c r="A880" s="120">
        <v>3</v>
      </c>
      <c r="B880" s="120">
        <v>9</v>
      </c>
      <c r="C880" s="120">
        <v>2</v>
      </c>
      <c r="D880" s="120">
        <v>4</v>
      </c>
      <c r="I880" s="121" t="s">
        <v>2042</v>
      </c>
      <c r="K880" s="120" t="str">
        <f t="shared" si="42"/>
        <v>39204</v>
      </c>
      <c r="L880" s="119" t="str">
        <f t="shared" si="43"/>
        <v>Predial</v>
      </c>
      <c r="M880" s="120" t="str">
        <f>IF(MOD(INT(K880),10) = 0, VLOOKUP(K880,'COG CONAC'!$A$2:$B$427,1,FALSE),"DESAGREGADA")</f>
        <v>DESAGREGADA</v>
      </c>
      <c r="N880" s="119" t="str">
        <f>IF(MOD(INT(K880),10) = 0, VLOOKUP(K880,'COG CONAC'!$A$2:$B$427,2,FALSE),"DESAGREGADA")</f>
        <v>DESAGREGADA</v>
      </c>
      <c r="O880" s="120" t="str">
        <f t="shared" si="44"/>
        <v>392</v>
      </c>
      <c r="P880" s="119" t="str">
        <f>IF(MOD(O881,10)&gt;0,IF(INT(TEXT(D881,"00"))=0,IF(COUNTIF($O$3:O1235,O881)&gt;1,"No Utilizar","Utilizar"),"Utilizar"),"No Utilizar")</f>
        <v>Utilizar</v>
      </c>
    </row>
    <row r="881" spans="1:16" x14ac:dyDescent="0.2">
      <c r="A881" s="120">
        <v>3</v>
      </c>
      <c r="B881" s="120">
        <v>9</v>
      </c>
      <c r="C881" s="120">
        <v>2</v>
      </c>
      <c r="D881" s="120">
        <v>5</v>
      </c>
      <c r="I881" s="121" t="s">
        <v>2036</v>
      </c>
      <c r="K881" s="120" t="str">
        <f t="shared" si="42"/>
        <v>39205</v>
      </c>
      <c r="L881" s="119" t="str">
        <f t="shared" si="43"/>
        <v>Otros derechos por prestación de servicios</v>
      </c>
      <c r="M881" s="120" t="str">
        <f>IF(MOD(INT(K881),10) = 0, VLOOKUP(K881,'COG CONAC'!$A$2:$B$427,1,FALSE),"DESAGREGADA")</f>
        <v>DESAGREGADA</v>
      </c>
      <c r="N881" s="119" t="str">
        <f>IF(MOD(INT(K881),10) = 0, VLOOKUP(K881,'COG CONAC'!$A$2:$B$427,2,FALSE),"DESAGREGADA")</f>
        <v>DESAGREGADA</v>
      </c>
      <c r="O881" s="120" t="str">
        <f t="shared" si="44"/>
        <v>392</v>
      </c>
      <c r="P881" s="119" t="str">
        <f>IF(MOD(O882,10)&gt;0,IF(INT(TEXT(D882,"00"))=0,IF(COUNTIF($O$3:O1236,O882)&gt;1,"No Utilizar","Utilizar"),"Utilizar"),"No Utilizar")</f>
        <v>Utilizar</v>
      </c>
    </row>
    <row r="882" spans="1:16" x14ac:dyDescent="0.2">
      <c r="A882" s="120">
        <v>3</v>
      </c>
      <c r="B882" s="120">
        <v>9</v>
      </c>
      <c r="C882" s="120">
        <v>2</v>
      </c>
      <c r="D882" s="120">
        <v>6</v>
      </c>
      <c r="I882" s="121" t="s">
        <v>1937</v>
      </c>
      <c r="K882" s="120" t="str">
        <f t="shared" si="42"/>
        <v>39206</v>
      </c>
      <c r="L882" s="119" t="str">
        <f t="shared" si="43"/>
        <v>15% Educación  y Asistencia Social</v>
      </c>
      <c r="M882" s="120" t="str">
        <f>IF(MOD(INT(K882),10) = 0, VLOOKUP(K882,'COG CONAC'!$A$2:$B$427,1,FALSE),"DESAGREGADA")</f>
        <v>DESAGREGADA</v>
      </c>
      <c r="N882" s="119" t="str">
        <f>IF(MOD(INT(K882),10) = 0, VLOOKUP(K882,'COG CONAC'!$A$2:$B$427,2,FALSE),"DESAGREGADA")</f>
        <v>DESAGREGADA</v>
      </c>
      <c r="O882" s="120" t="str">
        <f t="shared" si="44"/>
        <v>392</v>
      </c>
      <c r="P882" s="119" t="str">
        <f>IF(MOD(O883,10)&gt;0,IF(INT(TEXT(D883,"00"))=0,IF(COUNTIF($O$3:O1237,O883)&gt;1,"No Utilizar","Utilizar"),"Utilizar"),"No Utilizar")</f>
        <v>Utilizar</v>
      </c>
    </row>
    <row r="883" spans="1:16" x14ac:dyDescent="0.2">
      <c r="A883" s="120">
        <v>3</v>
      </c>
      <c r="B883" s="120">
        <v>9</v>
      </c>
      <c r="C883" s="120">
        <v>2</v>
      </c>
      <c r="D883" s="120">
        <v>7</v>
      </c>
      <c r="I883" s="121" t="s">
        <v>1679</v>
      </c>
      <c r="K883" s="120" t="str">
        <f t="shared" si="42"/>
        <v>39207</v>
      </c>
      <c r="L883" s="119" t="str">
        <f t="shared" si="43"/>
        <v>Pago por Derecho Zona Federal Pozo C.N.A.</v>
      </c>
      <c r="M883" s="120" t="str">
        <f>IF(MOD(INT(K883),10) = 0, VLOOKUP(K883,'COG CONAC'!$A$2:$B$427,1,FALSE),"DESAGREGADA")</f>
        <v>DESAGREGADA</v>
      </c>
      <c r="N883" s="119" t="str">
        <f>IF(MOD(INT(K883),10) = 0, VLOOKUP(K883,'COG CONAC'!$A$2:$B$427,2,FALSE),"DESAGREGADA")</f>
        <v>DESAGREGADA</v>
      </c>
      <c r="O883" s="120" t="str">
        <f t="shared" si="44"/>
        <v>392</v>
      </c>
      <c r="P883" s="119" t="str">
        <f>IF(MOD(O885,10)&gt;0,IF(INT(TEXT(D885,"00"))=0,IF(COUNTIF($O$3:O1238,O885)&gt;1,"No Utilizar","Utilizar"),"Utilizar"),"No Utilizar")</f>
        <v>Utilizar</v>
      </c>
    </row>
    <row r="884" spans="1:16" x14ac:dyDescent="0.2">
      <c r="A884" s="120">
        <v>3</v>
      </c>
      <c r="B884" s="120">
        <v>9</v>
      </c>
      <c r="C884" s="120">
        <v>2</v>
      </c>
      <c r="D884" s="120">
        <v>8</v>
      </c>
      <c r="I884" s="121" t="s">
        <v>1979</v>
      </c>
      <c r="K884" s="120" t="str">
        <f t="shared" si="42"/>
        <v>39208</v>
      </c>
      <c r="L884" s="119" t="str">
        <f t="shared" si="43"/>
        <v>Licencias de construcción</v>
      </c>
      <c r="O884" s="120" t="str">
        <f t="shared" si="44"/>
        <v>392</v>
      </c>
    </row>
    <row r="885" spans="1:16" x14ac:dyDescent="0.2">
      <c r="A885" s="120">
        <v>3</v>
      </c>
      <c r="B885" s="120">
        <v>9</v>
      </c>
      <c r="C885" s="120">
        <v>3</v>
      </c>
      <c r="H885" s="121" t="s">
        <v>264</v>
      </c>
      <c r="K885" s="120" t="str">
        <f t="shared" si="42"/>
        <v>39300</v>
      </c>
      <c r="L885" s="119" t="str">
        <f t="shared" si="43"/>
        <v>Impuestos y derechos de importación</v>
      </c>
      <c r="M885" s="120" t="str">
        <f>IF(MOD(INT(K885),10) = 0, VLOOKUP(K885,'COG CONAC'!$A$2:$B$427,1,FALSE),"DESAGREGADA")</f>
        <v>39300</v>
      </c>
      <c r="N885" s="119" t="str">
        <f>IF(MOD(INT(K885),10) = 0, VLOOKUP(K885,'COG CONAC'!$A$2:$B$427,2,FALSE),"DESAGREGADA")</f>
        <v>Impuestos y derechos de importación</v>
      </c>
      <c r="O885" s="120" t="str">
        <f t="shared" si="44"/>
        <v>393</v>
      </c>
      <c r="P885" s="119" t="str">
        <f>IF(MOD(O886,10)&gt;0,IF(INT(TEXT(D886,"00"))=0,IF(COUNTIF($O$3:O1239,O886)&gt;1,"No Utilizar","Utilizar"),"Utilizar"),"No Utilizar")</f>
        <v>No Utilizar</v>
      </c>
    </row>
    <row r="886" spans="1:16" x14ac:dyDescent="0.2">
      <c r="A886" s="120">
        <v>3</v>
      </c>
      <c r="B886" s="120">
        <v>9</v>
      </c>
      <c r="C886" s="120">
        <v>4</v>
      </c>
      <c r="H886" s="121" t="s">
        <v>263</v>
      </c>
      <c r="K886" s="120" t="str">
        <f t="shared" si="42"/>
        <v>39400</v>
      </c>
      <c r="L886" s="119" t="str">
        <f t="shared" si="43"/>
        <v>Sentencias y resoluciones por autoridad competente</v>
      </c>
      <c r="M886" s="120" t="str">
        <f>IF(MOD(INT(K886),10) = 0, VLOOKUP(K886,'COG CONAC'!$A$2:$B$427,1,FALSE),"DESAGREGADA")</f>
        <v>39400</v>
      </c>
      <c r="N886" s="119" t="str">
        <f>IF(MOD(INT(K886),10) = 0, VLOOKUP(K886,'COG CONAC'!$A$2:$B$427,2,FALSE),"DESAGREGADA")</f>
        <v>Sentencias y resoluciones por autoridad competente</v>
      </c>
      <c r="O886" s="120" t="str">
        <f t="shared" si="44"/>
        <v>394</v>
      </c>
      <c r="P886" s="119" t="str">
        <f>IF(MOD(O887,10)&gt;0,IF(INT(TEXT(D887,"00"))=0,IF(COUNTIF($O$3:O1240,O887)&gt;1,"No Utilizar","Utilizar"),"Utilizar"),"No Utilizar")</f>
        <v>Utilizar</v>
      </c>
    </row>
    <row r="887" spans="1:16" x14ac:dyDescent="0.2">
      <c r="A887" s="120">
        <v>3</v>
      </c>
      <c r="B887" s="120">
        <v>9</v>
      </c>
      <c r="C887" s="120">
        <v>4</v>
      </c>
      <c r="D887" s="120">
        <v>1</v>
      </c>
      <c r="I887" s="121" t="s">
        <v>1187</v>
      </c>
      <c r="K887" s="120" t="str">
        <f t="shared" si="42"/>
        <v>39401</v>
      </c>
      <c r="L887" s="119" t="str">
        <f t="shared" si="43"/>
        <v>Erogaciones por Resoluciones por Autoridad Competente</v>
      </c>
      <c r="M887" s="120" t="str">
        <f>IF(MOD(INT(K887),10) = 0, VLOOKUP(K887,'COG CONAC'!$A$2:$B$427,1,FALSE),"DESAGREGADA")</f>
        <v>DESAGREGADA</v>
      </c>
      <c r="N887" s="119" t="str">
        <f>IF(MOD(INT(K887),10) = 0, VLOOKUP(K887,'COG CONAC'!$A$2:$B$427,2,FALSE),"DESAGREGADA")</f>
        <v>DESAGREGADA</v>
      </c>
      <c r="O887" s="120" t="str">
        <f t="shared" si="44"/>
        <v>394</v>
      </c>
      <c r="P887" s="119" t="str">
        <f>IF(MOD(O888,10)&gt;0,IF(INT(TEXT(D888,"00"))=0,IF(COUNTIF($O$3:O1241,O888)&gt;1,"No Utilizar","Utilizar"),"Utilizar"),"No Utilizar")</f>
        <v>Utilizar</v>
      </c>
    </row>
    <row r="888" spans="1:16" x14ac:dyDescent="0.2">
      <c r="A888" s="120">
        <v>3</v>
      </c>
      <c r="B888" s="120">
        <v>9</v>
      </c>
      <c r="C888" s="120">
        <v>4</v>
      </c>
      <c r="D888" s="120">
        <v>2</v>
      </c>
      <c r="I888" s="121" t="s">
        <v>1188</v>
      </c>
      <c r="K888" s="120" t="str">
        <f t="shared" si="42"/>
        <v>39402</v>
      </c>
      <c r="L888" s="119" t="str">
        <f t="shared" si="43"/>
        <v>Indemnizaciones por Expropiación de Predios</v>
      </c>
      <c r="M888" s="120" t="str">
        <f>IF(MOD(INT(K888),10) = 0, VLOOKUP(K888,'COG CONAC'!$A$2:$B$427,1,FALSE),"DESAGREGADA")</f>
        <v>DESAGREGADA</v>
      </c>
      <c r="N888" s="119" t="str">
        <f>IF(MOD(INT(K888),10) = 0, VLOOKUP(K888,'COG CONAC'!$A$2:$B$427,2,FALSE),"DESAGREGADA")</f>
        <v>DESAGREGADA</v>
      </c>
      <c r="O888" s="120" t="str">
        <f t="shared" si="44"/>
        <v>394</v>
      </c>
      <c r="P888" s="119" t="str">
        <f>IF(MOD(O889,10)&gt;0,IF(INT(TEXT(D889,"00"))=0,IF(COUNTIF($O$3:O1242,O889)&gt;1,"No Utilizar","Utilizar"),"Utilizar"),"No Utilizar")</f>
        <v>Utilizar</v>
      </c>
    </row>
    <row r="889" spans="1:16" x14ac:dyDescent="0.2">
      <c r="A889" s="120">
        <v>3</v>
      </c>
      <c r="B889" s="120">
        <v>9</v>
      </c>
      <c r="C889" s="120">
        <v>4</v>
      </c>
      <c r="D889" s="120">
        <v>3</v>
      </c>
      <c r="I889" s="121" t="s">
        <v>263</v>
      </c>
      <c r="K889" s="120" t="str">
        <f t="shared" si="42"/>
        <v>39403</v>
      </c>
      <c r="L889" s="119" t="str">
        <f t="shared" si="43"/>
        <v>Sentencias y resoluciones por autoridad competente</v>
      </c>
      <c r="M889" s="120" t="str">
        <f>IF(MOD(INT(K889),10) = 0, VLOOKUP(K889,'COG CONAC'!$A$2:$B$427,1,FALSE),"DESAGREGADA")</f>
        <v>DESAGREGADA</v>
      </c>
      <c r="N889" s="119" t="str">
        <f>IF(MOD(INT(K889),10) = 0, VLOOKUP(K889,'COG CONAC'!$A$2:$B$427,2,FALSE),"DESAGREGADA")</f>
        <v>DESAGREGADA</v>
      </c>
      <c r="O889" s="120" t="str">
        <f t="shared" si="44"/>
        <v>394</v>
      </c>
      <c r="P889" s="119" t="str">
        <f>IF(MOD(O890,10)&gt;0,IF(INT(TEXT(D890,"00"))=0,IF(COUNTIF($O$3:O1243,O890)&gt;1,"No Utilizar","Utilizar"),"Utilizar"),"No Utilizar")</f>
        <v>No Utilizar</v>
      </c>
    </row>
    <row r="890" spans="1:16" x14ac:dyDescent="0.2">
      <c r="A890" s="120">
        <v>3</v>
      </c>
      <c r="B890" s="120">
        <v>9</v>
      </c>
      <c r="C890" s="120">
        <v>5</v>
      </c>
      <c r="H890" s="121" t="s">
        <v>262</v>
      </c>
      <c r="K890" s="120" t="str">
        <f t="shared" si="42"/>
        <v>39500</v>
      </c>
      <c r="L890" s="119" t="str">
        <f t="shared" si="43"/>
        <v>Penas, multas, accesorios y actualizaciones</v>
      </c>
      <c r="M890" s="120" t="str">
        <f>IF(MOD(INT(K890),10) = 0, VLOOKUP(K890,'COG CONAC'!$A$2:$B$427,1,FALSE),"DESAGREGADA")</f>
        <v>39500</v>
      </c>
      <c r="N890" s="119" t="str">
        <f>IF(MOD(INT(K890),10) = 0, VLOOKUP(K890,'COG CONAC'!$A$2:$B$427,2,FALSE),"DESAGREGADA")</f>
        <v>Penas, multas, accesorios y actualizaciones</v>
      </c>
      <c r="O890" s="120" t="str">
        <f t="shared" si="44"/>
        <v>395</v>
      </c>
      <c r="P890" s="119" t="str">
        <f>IF(MOD(O891,10)&gt;0,IF(INT(TEXT(D891,"00"))=0,IF(COUNTIF($O$3:O1244,O891)&gt;1,"No Utilizar","Utilizar"),"Utilizar"),"No Utilizar")</f>
        <v>Utilizar</v>
      </c>
    </row>
    <row r="891" spans="1:16" x14ac:dyDescent="0.2">
      <c r="A891" s="120">
        <v>3</v>
      </c>
      <c r="B891" s="120">
        <v>9</v>
      </c>
      <c r="C891" s="120">
        <v>5</v>
      </c>
      <c r="D891" s="120">
        <v>1</v>
      </c>
      <c r="I891" s="121" t="s">
        <v>1680</v>
      </c>
      <c r="K891" s="120" t="str">
        <f t="shared" si="42"/>
        <v>39501</v>
      </c>
      <c r="L891" s="119" t="str">
        <f t="shared" si="43"/>
        <v>Multas</v>
      </c>
      <c r="M891" s="120" t="str">
        <f>IF(MOD(INT(K891),10) = 0, VLOOKUP(K891,'COG CONAC'!$A$2:$B$427,1,FALSE),"DESAGREGADA")</f>
        <v>DESAGREGADA</v>
      </c>
      <c r="N891" s="119" t="str">
        <f>IF(MOD(INT(K891),10) = 0, VLOOKUP(K891,'COG CONAC'!$A$2:$B$427,2,FALSE),"DESAGREGADA")</f>
        <v>DESAGREGADA</v>
      </c>
      <c r="O891" s="120" t="str">
        <f t="shared" si="44"/>
        <v>395</v>
      </c>
      <c r="P891" s="119" t="str">
        <f>IF(MOD(O892,10)&gt;0,IF(INT(TEXT(D892,"00"))=0,IF(COUNTIF($O$3:O1245,O892)&gt;1,"No Utilizar","Utilizar"),"Utilizar"),"No Utilizar")</f>
        <v>Utilizar</v>
      </c>
    </row>
    <row r="892" spans="1:16" x14ac:dyDescent="0.2">
      <c r="A892" s="120">
        <v>3</v>
      </c>
      <c r="B892" s="120">
        <v>9</v>
      </c>
      <c r="C892" s="120">
        <v>5</v>
      </c>
      <c r="D892" s="120">
        <v>2</v>
      </c>
      <c r="I892" s="121" t="s">
        <v>1681</v>
      </c>
      <c r="K892" s="120" t="str">
        <f t="shared" si="42"/>
        <v>39502</v>
      </c>
      <c r="L892" s="119" t="str">
        <f t="shared" si="43"/>
        <v>Recargos y Actualizaciones</v>
      </c>
      <c r="M892" s="120" t="str">
        <f>IF(MOD(INT(K892),10) = 0, VLOOKUP(K892,'COG CONAC'!$A$2:$B$427,1,FALSE),"DESAGREGADA")</f>
        <v>DESAGREGADA</v>
      </c>
      <c r="N892" s="119" t="str">
        <f>IF(MOD(INT(K892),10) = 0, VLOOKUP(K892,'COG CONAC'!$A$2:$B$427,2,FALSE),"DESAGREGADA")</f>
        <v>DESAGREGADA</v>
      </c>
      <c r="O892" s="120" t="str">
        <f t="shared" si="44"/>
        <v>395</v>
      </c>
      <c r="P892" s="119" t="str">
        <f>IF(MOD(O893,10)&gt;0,IF(INT(TEXT(D893,"00"))=0,IF(COUNTIF($O$3:O1246,O893)&gt;1,"No Utilizar","Utilizar"),"Utilizar"),"No Utilizar")</f>
        <v>Utilizar</v>
      </c>
    </row>
    <row r="893" spans="1:16" x14ac:dyDescent="0.2">
      <c r="A893" s="120">
        <v>3</v>
      </c>
      <c r="B893" s="120">
        <v>9</v>
      </c>
      <c r="C893" s="120">
        <v>5</v>
      </c>
      <c r="D893" s="120">
        <v>3</v>
      </c>
      <c r="I893" s="121" t="s">
        <v>1682</v>
      </c>
      <c r="K893" s="120" t="str">
        <f t="shared" si="42"/>
        <v>39503</v>
      </c>
      <c r="L893" s="119" t="str">
        <f t="shared" si="43"/>
        <v>Actualizaciones</v>
      </c>
      <c r="M893" s="120" t="str">
        <f>IF(MOD(INT(K893),10) = 0, VLOOKUP(K893,'COG CONAC'!$A$2:$B$427,1,FALSE),"DESAGREGADA")</f>
        <v>DESAGREGADA</v>
      </c>
      <c r="N893" s="119" t="str">
        <f>IF(MOD(INT(K893),10) = 0, VLOOKUP(K893,'COG CONAC'!$A$2:$B$427,2,FALSE),"DESAGREGADA")</f>
        <v>DESAGREGADA</v>
      </c>
      <c r="O893" s="120" t="str">
        <f t="shared" si="44"/>
        <v>395</v>
      </c>
      <c r="P893" s="119" t="str">
        <f>IF(MOD(O894,10)&gt;0,IF(INT(TEXT(D894,"00"))=0,IF(COUNTIF($O$3:O1247,O894)&gt;1,"No Utilizar","Utilizar"),"Utilizar"),"No Utilizar")</f>
        <v>No Utilizar</v>
      </c>
    </row>
    <row r="894" spans="1:16" x14ac:dyDescent="0.2">
      <c r="A894" s="120">
        <v>3</v>
      </c>
      <c r="B894" s="120">
        <v>9</v>
      </c>
      <c r="C894" s="120">
        <v>6</v>
      </c>
      <c r="H894" s="121" t="s">
        <v>261</v>
      </c>
      <c r="K894" s="120" t="str">
        <f t="shared" si="42"/>
        <v>39600</v>
      </c>
      <c r="L894" s="119" t="str">
        <f t="shared" si="43"/>
        <v>Otros gastos por responsabilidades</v>
      </c>
      <c r="M894" s="120" t="str">
        <f>IF(MOD(INT(K894),10) = 0, VLOOKUP(K894,'COG CONAC'!$A$2:$B$427,1,FALSE),"DESAGREGADA")</f>
        <v>39600</v>
      </c>
      <c r="N894" s="119" t="str">
        <f>IF(MOD(INT(K894),10) = 0, VLOOKUP(K894,'COG CONAC'!$A$2:$B$427,2,FALSE),"DESAGREGADA")</f>
        <v>Otros gastos por responsabilidades</v>
      </c>
      <c r="O894" s="120" t="str">
        <f t="shared" si="44"/>
        <v>396</v>
      </c>
      <c r="P894" s="119" t="str">
        <f>IF(MOD(O895,10)&gt;0,IF(INT(TEXT(D895,"00"))=0,IF(COUNTIF($O$3:O1248,O895)&gt;1,"No Utilizar","Utilizar"),"Utilizar"),"No Utilizar")</f>
        <v>Utilizar</v>
      </c>
    </row>
    <row r="895" spans="1:16" x14ac:dyDescent="0.2">
      <c r="A895" s="120">
        <v>3</v>
      </c>
      <c r="B895" s="120">
        <v>9</v>
      </c>
      <c r="C895" s="120">
        <v>6</v>
      </c>
      <c r="D895" s="120">
        <v>1</v>
      </c>
      <c r="I895" s="121" t="s">
        <v>1683</v>
      </c>
      <c r="K895" s="120" t="str">
        <f t="shared" si="42"/>
        <v>39601</v>
      </c>
      <c r="L895" s="119" t="str">
        <f t="shared" si="43"/>
        <v>Otros Gastos Por Responsabilidades</v>
      </c>
      <c r="M895" s="120" t="str">
        <f>IF(MOD(INT(K895),10) = 0, VLOOKUP(K895,'COG CONAC'!$A$2:$B$427,1,FALSE),"DESAGREGADA")</f>
        <v>DESAGREGADA</v>
      </c>
      <c r="N895" s="119" t="str">
        <f>IF(MOD(INT(K895),10) = 0, VLOOKUP(K895,'COG CONAC'!$A$2:$B$427,2,FALSE),"DESAGREGADA")</f>
        <v>DESAGREGADA</v>
      </c>
      <c r="O895" s="120" t="str">
        <f t="shared" si="44"/>
        <v>396</v>
      </c>
      <c r="P895" s="119" t="str">
        <f>IF(MOD(O896,10)&gt;0,IF(INT(TEXT(D896,"00"))=0,IF(COUNTIF($O$3:O1249,O896)&gt;1,"No Utilizar","Utilizar"),"Utilizar"),"No Utilizar")</f>
        <v>Utilizar</v>
      </c>
    </row>
    <row r="896" spans="1:16" x14ac:dyDescent="0.2">
      <c r="A896" s="120">
        <v>3</v>
      </c>
      <c r="B896" s="120">
        <v>9</v>
      </c>
      <c r="C896" s="120">
        <v>6</v>
      </c>
      <c r="D896" s="120">
        <v>2</v>
      </c>
      <c r="I896" s="121" t="s">
        <v>1938</v>
      </c>
      <c r="K896" s="120" t="str">
        <f t="shared" si="42"/>
        <v>39602</v>
      </c>
      <c r="L896" s="119" t="str">
        <f t="shared" si="43"/>
        <v>Extravió o Robo de Efectivo</v>
      </c>
      <c r="M896" s="120" t="str">
        <f>IF(MOD(INT(K896),10) = 0, VLOOKUP(K896,'COG CONAC'!$A$2:$B$427,1,FALSE),"DESAGREGADA")</f>
        <v>DESAGREGADA</v>
      </c>
      <c r="N896" s="119" t="str">
        <f>IF(MOD(INT(K896),10) = 0, VLOOKUP(K896,'COG CONAC'!$A$2:$B$427,2,FALSE),"DESAGREGADA")</f>
        <v>DESAGREGADA</v>
      </c>
      <c r="O896" s="120" t="str">
        <f t="shared" si="44"/>
        <v>396</v>
      </c>
      <c r="P896" s="119" t="str">
        <f>IF(MOD(O897,10)&gt;0,IF(INT(TEXT(D897,"00"))=0,IF(COUNTIF($O$3:O1250,O897)&gt;1,"No Utilizar","Utilizar"),"Utilizar"),"No Utilizar")</f>
        <v>No Utilizar</v>
      </c>
    </row>
    <row r="897" spans="1:18" x14ac:dyDescent="0.2">
      <c r="A897" s="120">
        <v>3</v>
      </c>
      <c r="B897" s="120">
        <v>9</v>
      </c>
      <c r="C897" s="120">
        <v>7</v>
      </c>
      <c r="H897" s="121" t="s">
        <v>788</v>
      </c>
      <c r="K897" s="120" t="str">
        <f t="shared" si="42"/>
        <v>39700</v>
      </c>
      <c r="L897" s="119" t="str">
        <f t="shared" si="43"/>
        <v>Pago de Utilidades</v>
      </c>
      <c r="M897" s="120" t="str">
        <f>IF(MOD(INT(K897),10) = 0, VLOOKUP(K897,'COG CONAC'!$A$2:$B$427,1,FALSE),"DESAGREGADA")</f>
        <v>39700</v>
      </c>
      <c r="N897" s="119" t="str">
        <f>IF(MOD(INT(K897),10) = 0, VLOOKUP(K897,'COG CONAC'!$A$2:$B$427,2,FALSE),"DESAGREGADA")</f>
        <v>Pago de Utilidades</v>
      </c>
      <c r="O897" s="120" t="str">
        <f t="shared" si="44"/>
        <v>397</v>
      </c>
      <c r="P897" s="119" t="str">
        <f>IF(MOD(O898,10)&gt;0,IF(INT(TEXT(D898,"00"))=0,IF(COUNTIF($O$3:O1251,O898)&gt;1,"No Utilizar","Utilizar"),"Utilizar"),"No Utilizar")</f>
        <v>Utilizar</v>
      </c>
    </row>
    <row r="898" spans="1:18" x14ac:dyDescent="0.2">
      <c r="A898" s="120">
        <v>3</v>
      </c>
      <c r="B898" s="120">
        <v>9</v>
      </c>
      <c r="C898" s="120">
        <v>7</v>
      </c>
      <c r="D898" s="120">
        <v>1</v>
      </c>
      <c r="I898" s="121" t="s">
        <v>260</v>
      </c>
      <c r="K898" s="120" t="str">
        <f t="shared" si="42"/>
        <v>39701</v>
      </c>
      <c r="L898" s="119" t="str">
        <f t="shared" si="43"/>
        <v>Utilidades</v>
      </c>
      <c r="M898" s="120" t="str">
        <f>IF(MOD(INT(K898),10) = 0, VLOOKUP(K898,'COG CONAC'!$A$2:$B$427,1,FALSE),"DESAGREGADA")</f>
        <v>DESAGREGADA</v>
      </c>
      <c r="N898" s="119" t="str">
        <f>IF(MOD(INT(K898),10) = 0, VLOOKUP(K898,'COG CONAC'!$A$2:$B$427,2,FALSE),"DESAGREGADA")</f>
        <v>DESAGREGADA</v>
      </c>
      <c r="O898" s="120" t="str">
        <f t="shared" si="44"/>
        <v>397</v>
      </c>
      <c r="P898" s="119" t="str">
        <f>IF(MOD(O899,10)&gt;0,IF(INT(TEXT(D899,"00"))=0,IF(COUNTIF($O$3:O1252,O899)&gt;1,"No Utilizar","Utilizar"),"Utilizar"),"No Utilizar")</f>
        <v>No Utilizar</v>
      </c>
    </row>
    <row r="899" spans="1:18" x14ac:dyDescent="0.2">
      <c r="A899" s="120">
        <v>3</v>
      </c>
      <c r="B899" s="120">
        <v>9</v>
      </c>
      <c r="C899" s="120">
        <v>8</v>
      </c>
      <c r="H899" s="121" t="s">
        <v>1939</v>
      </c>
      <c r="K899" s="120" t="str">
        <f t="shared" si="42"/>
        <v>39800</v>
      </c>
      <c r="L899" s="119" t="str">
        <f t="shared" si="43"/>
        <v>Impuesto sobre Nóminas y Otros que Deriven de una Relación Laboral</v>
      </c>
      <c r="M899" s="120" t="str">
        <f>IF(MOD(INT(K899),10) = 0, VLOOKUP(K899,'COG CONAC'!$A$2:$B$427,1,FALSE),"DESAGREGADA")</f>
        <v>39800</v>
      </c>
      <c r="N899" s="119" t="str">
        <f>IF(MOD(INT(K899),10) = 0, VLOOKUP(K899,'COG CONAC'!$A$2:$B$427,2,FALSE),"DESAGREGADA")</f>
        <v>Impuesto sobre Nóminas</v>
      </c>
      <c r="O899" s="120" t="str">
        <f t="shared" si="44"/>
        <v>398</v>
      </c>
      <c r="P899" s="119" t="str">
        <f>IF(MOD(O900,10)&gt;0,IF(INT(TEXT(D900,"00"))=0,IF(COUNTIF($O$3:O1253,O900)&gt;1,"No Utilizar","Utilizar"),"Utilizar"),"No Utilizar")</f>
        <v>Utilizar</v>
      </c>
    </row>
    <row r="900" spans="1:18" x14ac:dyDescent="0.2">
      <c r="A900" s="120">
        <v>3</v>
      </c>
      <c r="B900" s="120">
        <v>9</v>
      </c>
      <c r="C900" s="120">
        <v>8</v>
      </c>
      <c r="D900" s="120">
        <v>1</v>
      </c>
      <c r="I900" s="121" t="s">
        <v>1684</v>
      </c>
      <c r="K900" s="120" t="str">
        <f t="shared" si="42"/>
        <v>39801</v>
      </c>
      <c r="L900" s="119" t="str">
        <f t="shared" si="43"/>
        <v>Impuesto 2% a la Nómina</v>
      </c>
      <c r="M900" s="120" t="str">
        <f>IF(MOD(INT(K900),10) = 0, VLOOKUP(K900,'COG CONAC'!$A$2:$B$427,1,FALSE),"DESAGREGADA")</f>
        <v>DESAGREGADA</v>
      </c>
      <c r="N900" s="119" t="str">
        <f>IF(MOD(INT(K900),10) = 0, VLOOKUP(K900,'COG CONAC'!$A$2:$B$427,2,FALSE),"DESAGREGADA")</f>
        <v>DESAGREGADA</v>
      </c>
      <c r="O900" s="120" t="str">
        <f t="shared" si="44"/>
        <v>398</v>
      </c>
      <c r="P900" s="119" t="str">
        <f>IF(MOD(O901,10)&gt;0,IF(INT(TEXT(D901,"00"))=0,IF(COUNTIF($O$3:O1254,O901)&gt;1,"No Utilizar","Utilizar"),"Utilizar"),"No Utilizar")</f>
        <v>Utilizar</v>
      </c>
    </row>
    <row r="901" spans="1:18" x14ac:dyDescent="0.2">
      <c r="A901" s="120">
        <v>3</v>
      </c>
      <c r="B901" s="120">
        <v>9</v>
      </c>
      <c r="C901" s="120">
        <v>8</v>
      </c>
      <c r="D901" s="120">
        <v>2</v>
      </c>
      <c r="I901" s="121" t="s">
        <v>1685</v>
      </c>
      <c r="K901" s="120" t="str">
        <f t="shared" si="42"/>
        <v>39802</v>
      </c>
      <c r="L901" s="119" t="str">
        <f t="shared" si="43"/>
        <v>Otros impuestos</v>
      </c>
      <c r="M901" s="120" t="str">
        <f>IF(MOD(INT(K901),10) = 0, VLOOKUP(K901,'COG CONAC'!$A$2:$B$427,1,FALSE),"DESAGREGADA")</f>
        <v>DESAGREGADA</v>
      </c>
      <c r="N901" s="119" t="str">
        <f>IF(MOD(INT(K901),10) = 0, VLOOKUP(K901,'COG CONAC'!$A$2:$B$427,2,FALSE),"DESAGREGADA")</f>
        <v>DESAGREGADA</v>
      </c>
      <c r="O901" s="120" t="str">
        <f t="shared" si="44"/>
        <v>398</v>
      </c>
      <c r="P901" s="119" t="str">
        <f>IF(MOD(O902,10)&gt;0,IF(INT(TEXT(D902,"00"))=0,IF(COUNTIF($O$3:O1255,O902)&gt;1,"No Utilizar","Utilizar"),"Utilizar"),"No Utilizar")</f>
        <v>No Utilizar</v>
      </c>
    </row>
    <row r="902" spans="1:18" x14ac:dyDescent="0.2">
      <c r="A902" s="120">
        <v>3</v>
      </c>
      <c r="B902" s="120">
        <v>9</v>
      </c>
      <c r="C902" s="120">
        <v>9</v>
      </c>
      <c r="H902" s="121" t="s">
        <v>259</v>
      </c>
      <c r="K902" s="120" t="str">
        <f t="shared" si="42"/>
        <v>39900</v>
      </c>
      <c r="L902" s="119" t="str">
        <f t="shared" si="43"/>
        <v>Otros servicios generales</v>
      </c>
      <c r="M902" s="120" t="str">
        <f>IF(MOD(INT(K902),10) = 0, VLOOKUP(K902,'COG CONAC'!$A$2:$B$427,1,FALSE),"DESAGREGADA")</f>
        <v>39900</v>
      </c>
      <c r="N902" s="119" t="str">
        <f>IF(MOD(INT(K902),10) = 0, VLOOKUP(K902,'COG CONAC'!$A$2:$B$427,2,FALSE),"DESAGREGADA")</f>
        <v>Otros servicios generales</v>
      </c>
      <c r="O902" s="120" t="str">
        <f t="shared" si="44"/>
        <v>399</v>
      </c>
      <c r="P902" s="119" t="str">
        <f>IF(MOD(O903,10)&gt;0,IF(INT(TEXT(D903,"00"))=0,IF(COUNTIF($O$3:O1256,O903)&gt;1,"No Utilizar","Utilizar"),"Utilizar"),"No Utilizar")</f>
        <v>Utilizar</v>
      </c>
    </row>
    <row r="903" spans="1:18" x14ac:dyDescent="0.2">
      <c r="A903" s="120">
        <v>3</v>
      </c>
      <c r="B903" s="120">
        <v>9</v>
      </c>
      <c r="C903" s="120">
        <v>9</v>
      </c>
      <c r="D903" s="120">
        <v>1</v>
      </c>
      <c r="I903" s="121" t="s">
        <v>1309</v>
      </c>
      <c r="K903" s="120" t="str">
        <f t="shared" ref="K903:K966" si="45">CONCATENATE(A903,TEXT(B903,"0"),TEXT(C903,"0"),TEXT(D903,"00"))</f>
        <v>39901</v>
      </c>
      <c r="L903" s="119" t="str">
        <f t="shared" ref="L903:L966" si="46">CONCATENATE(F903,G903,H903,I903)</f>
        <v>Diversos</v>
      </c>
      <c r="M903" s="120" t="str">
        <f>IF(MOD(INT(K903),10) = 0, VLOOKUP(K903,'COG CONAC'!$A$2:$B$427,1,FALSE),"DESAGREGADA")</f>
        <v>DESAGREGADA</v>
      </c>
      <c r="N903" s="119" t="str">
        <f>IF(MOD(INT(K903),10) = 0, VLOOKUP(K903,'COG CONAC'!$A$2:$B$427,2,FALSE),"DESAGREGADA")</f>
        <v>DESAGREGADA</v>
      </c>
      <c r="O903" s="120" t="str">
        <f t="shared" ref="O903:O966" si="47">CONCATENATE(A903,TEXT(B903,"0"),TEXT(C903,"0"))</f>
        <v>399</v>
      </c>
      <c r="P903" s="119" t="str">
        <f>IF(MOD(O904,10)&gt;0,IF(INT(TEXT(D904,"00"))=0,IF(COUNTIF($O$3:O1256,O904)&gt;1,"No Utilizar","Utilizar"),"Utilizar"),"No Utilizar")</f>
        <v>Utilizar</v>
      </c>
    </row>
    <row r="904" spans="1:18" x14ac:dyDescent="0.2">
      <c r="A904" s="120">
        <v>3</v>
      </c>
      <c r="B904" s="120">
        <v>9</v>
      </c>
      <c r="C904" s="120">
        <v>9</v>
      </c>
      <c r="D904" s="120">
        <v>2</v>
      </c>
      <c r="I904" s="121" t="s">
        <v>1310</v>
      </c>
      <c r="K904" s="120" t="str">
        <f t="shared" si="45"/>
        <v>39902</v>
      </c>
      <c r="L904" s="119" t="str">
        <f t="shared" si="46"/>
        <v>Ayudas asistenciales</v>
      </c>
      <c r="M904" s="120" t="str">
        <f>IF(MOD(INT(K904),10) = 0, VLOOKUP(K904,'COG CONAC'!$A$2:$B$427,1,FALSE),"DESAGREGADA")</f>
        <v>DESAGREGADA</v>
      </c>
      <c r="N904" s="119" t="str">
        <f>IF(MOD(INT(K904),10) = 0, VLOOKUP(K904,'COG CONAC'!$A$2:$B$427,2,FALSE),"DESAGREGADA")</f>
        <v>DESAGREGADA</v>
      </c>
      <c r="O904" s="120" t="str">
        <f t="shared" si="47"/>
        <v>399</v>
      </c>
      <c r="P904" s="119" t="str">
        <f>IF(MOD(O905,10)&gt;0,IF(INT(TEXT(D905,"00"))=0,IF(COUNTIF($O$3:O1257,O905)&gt;1,"No Utilizar","Utilizar"),"Utilizar"),"No Utilizar")</f>
        <v>Utilizar</v>
      </c>
    </row>
    <row r="905" spans="1:18" x14ac:dyDescent="0.2">
      <c r="A905" s="120">
        <v>3</v>
      </c>
      <c r="B905" s="120">
        <v>9</v>
      </c>
      <c r="C905" s="120">
        <v>9</v>
      </c>
      <c r="D905" s="120">
        <v>3</v>
      </c>
      <c r="I905" s="121" t="s">
        <v>1311</v>
      </c>
      <c r="K905" s="120" t="str">
        <f t="shared" si="45"/>
        <v>39903</v>
      </c>
      <c r="L905" s="119" t="str">
        <f t="shared" si="46"/>
        <v>Ayudas a agrupaciones e instituciones</v>
      </c>
      <c r="M905" s="120" t="str">
        <f>IF(MOD(INT(K905),10) = 0, VLOOKUP(K905,'COG CONAC'!$A$2:$B$427,1,FALSE),"DESAGREGADA")</f>
        <v>DESAGREGADA</v>
      </c>
      <c r="N905" s="119" t="str">
        <f>IF(MOD(INT(K905),10) = 0, VLOOKUP(K905,'COG CONAC'!$A$2:$B$427,2,FALSE),"DESAGREGADA")</f>
        <v>DESAGREGADA</v>
      </c>
      <c r="O905" s="120" t="str">
        <f t="shared" si="47"/>
        <v>399</v>
      </c>
      <c r="P905" s="119" t="str">
        <f>IF(MOD(O906,10)&gt;0,IF(INT(TEXT(D906,"00"))=0,IF(COUNTIF($O$3:O1258,O906)&gt;1,"No Utilizar","Utilizar"),"Utilizar"),"No Utilizar")</f>
        <v>Utilizar</v>
      </c>
    </row>
    <row r="906" spans="1:18" x14ac:dyDescent="0.2">
      <c r="A906" s="120">
        <v>3</v>
      </c>
      <c r="B906" s="120">
        <v>9</v>
      </c>
      <c r="C906" s="120">
        <v>9</v>
      </c>
      <c r="D906" s="120">
        <v>4</v>
      </c>
      <c r="I906" s="121" t="s">
        <v>1312</v>
      </c>
      <c r="K906" s="120" t="str">
        <f t="shared" si="45"/>
        <v>39904</v>
      </c>
      <c r="L906" s="119" t="str">
        <f t="shared" si="46"/>
        <v>Ayudas culturales</v>
      </c>
      <c r="M906" s="120" t="str">
        <f>IF(MOD(INT(K906),10) = 0, VLOOKUP(K906,'COG CONAC'!$A$2:$B$427,1,FALSE),"DESAGREGADA")</f>
        <v>DESAGREGADA</v>
      </c>
      <c r="N906" s="119" t="str">
        <f>IF(MOD(INT(K906),10) = 0, VLOOKUP(K906,'COG CONAC'!$A$2:$B$427,2,FALSE),"DESAGREGADA")</f>
        <v>DESAGREGADA</v>
      </c>
      <c r="O906" s="120" t="str">
        <f t="shared" si="47"/>
        <v>399</v>
      </c>
      <c r="P906" s="119" t="str">
        <f>IF(MOD(O907,10)&gt;0,IF(INT(TEXT(D907,"00"))=0,IF(COUNTIF($O$3:O1259,O907)&gt;1,"No Utilizar","Utilizar"),"Utilizar"),"No Utilizar")</f>
        <v>Utilizar</v>
      </c>
    </row>
    <row r="907" spans="1:18" x14ac:dyDescent="0.2">
      <c r="A907" s="120">
        <v>3</v>
      </c>
      <c r="B907" s="120">
        <v>9</v>
      </c>
      <c r="C907" s="120">
        <v>9</v>
      </c>
      <c r="D907" s="120">
        <v>5</v>
      </c>
      <c r="I907" s="121" t="s">
        <v>1676</v>
      </c>
      <c r="K907" s="120" t="str">
        <f t="shared" si="45"/>
        <v>39905</v>
      </c>
      <c r="L907" s="119" t="str">
        <f t="shared" si="46"/>
        <v>Gastos Diversos</v>
      </c>
      <c r="M907" s="120" t="str">
        <f>IF(MOD(INT(K907),10) = 0, VLOOKUP(K907,'COG CONAC'!$A$2:$B$427,1,FALSE),"DESAGREGADA")</f>
        <v>DESAGREGADA</v>
      </c>
      <c r="N907" s="119" t="str">
        <f>IF(MOD(INT(K907),10) = 0, VLOOKUP(K907,'COG CONAC'!$A$2:$B$427,2,FALSE),"DESAGREGADA")</f>
        <v>DESAGREGADA</v>
      </c>
      <c r="O907" s="120" t="str">
        <f t="shared" si="47"/>
        <v>399</v>
      </c>
      <c r="P907" s="119" t="str">
        <f>IF(MOD(O908,10)&gt;0,IF(INT(TEXT(D908,"00"))=0,IF(COUNTIF($O$3:O1260,O908)&gt;1,"No Utilizar","Utilizar"),"Utilizar"),"No Utilizar")</f>
        <v>No Utilizar</v>
      </c>
    </row>
    <row r="908" spans="1:18" s="113" customFormat="1" x14ac:dyDescent="0.2">
      <c r="A908" s="111">
        <v>4</v>
      </c>
      <c r="B908" s="111"/>
      <c r="C908" s="111"/>
      <c r="D908" s="111"/>
      <c r="E908" s="111"/>
      <c r="F908" s="112" t="s">
        <v>258</v>
      </c>
      <c r="G908" s="112"/>
      <c r="H908" s="112"/>
      <c r="I908" s="112"/>
      <c r="J908" s="112"/>
      <c r="K908" s="111" t="str">
        <f t="shared" si="45"/>
        <v>40000</v>
      </c>
      <c r="L908" s="113" t="str">
        <f t="shared" si="46"/>
        <v>TRANSFERENCIAS, ASIGNACIONES, SUBSIDIOS Y OTRAS AYUDAS</v>
      </c>
      <c r="M908" s="111" t="str">
        <f>IF(MOD(INT(K908),10) = 0, VLOOKUP(K908,'COG CONAC'!$A$2:$B$427,1,FALSE),"DESAGREGADA")</f>
        <v>40000</v>
      </c>
      <c r="N908" s="113" t="str">
        <f>IF(MOD(INT(K908),10) = 0, VLOOKUP(K908,'COG CONAC'!$A$2:$B$427,2,FALSE),"DESAGREGADA")</f>
        <v>TRANSFERENCIAS, ASIGNACIONES, SUBSIDIOS Y OTRAS AYUDAS</v>
      </c>
      <c r="O908" s="111" t="str">
        <f t="shared" si="47"/>
        <v>400</v>
      </c>
      <c r="P908" s="113" t="str">
        <f>IF(MOD(O909,10)&gt;0,IF(INT(TEXT(D909,"00"))=0,IF(COUNTIF($O$3:O1261,O909)&gt;1,"No Utilizar","Utilizar"),"Utilizar"),"No Utilizar")</f>
        <v>No Utilizar</v>
      </c>
      <c r="R908" s="119"/>
    </row>
    <row r="909" spans="1:18" s="118" customFormat="1" x14ac:dyDescent="0.2">
      <c r="A909" s="117">
        <v>4</v>
      </c>
      <c r="B909" s="117">
        <v>1</v>
      </c>
      <c r="C909" s="117"/>
      <c r="D909" s="117"/>
      <c r="E909" s="117"/>
      <c r="F909" s="116"/>
      <c r="G909" s="116" t="s">
        <v>794</v>
      </c>
      <c r="H909" s="116"/>
      <c r="I909" s="116"/>
      <c r="J909" s="116"/>
      <c r="K909" s="117" t="str">
        <f t="shared" si="45"/>
        <v>41000</v>
      </c>
      <c r="L909" s="118" t="str">
        <f t="shared" si="46"/>
        <v>TRANSFERENCIAS INTERNAS Y ASIGNACIONES AL SECTOR PUBLICO</v>
      </c>
      <c r="M909" s="117" t="str">
        <f>IF(MOD(INT(K909),10) = 0, VLOOKUP(K909,'COG CONAC'!$A$2:$B$427,1,FALSE),"DESAGREGADA")</f>
        <v>41000</v>
      </c>
      <c r="N909" s="118" t="str">
        <f>IF(MOD(INT(K909),10) = 0, VLOOKUP(K909,'COG CONAC'!$A$2:$B$427,2,FALSE),"DESAGREGADA")</f>
        <v>TRANSFERENCIAS INTERNAS Y ASIGNACIONES AL SECTOR PUBLICO</v>
      </c>
      <c r="O909" s="117" t="str">
        <f t="shared" si="47"/>
        <v>410</v>
      </c>
      <c r="P909" s="118" t="str">
        <f>IF(MOD(O910,10)&gt;0,IF(INT(TEXT(D910,"00"))=0,IF(COUNTIF($O$3:O1262,O910)&gt;1,"No Utilizar","Utilizar"),"Utilizar"),"No Utilizar")</f>
        <v>Utilizar</v>
      </c>
      <c r="R909" s="119"/>
    </row>
    <row r="910" spans="1:18" x14ac:dyDescent="0.2">
      <c r="A910" s="120">
        <v>4</v>
      </c>
      <c r="B910" s="120">
        <v>1</v>
      </c>
      <c r="C910" s="120">
        <v>1</v>
      </c>
      <c r="H910" s="121" t="s">
        <v>257</v>
      </c>
      <c r="K910" s="120" t="str">
        <f t="shared" si="45"/>
        <v>41100</v>
      </c>
      <c r="L910" s="119" t="str">
        <f t="shared" si="46"/>
        <v>Asignaciones presupuestarias al Poder Ejecutivo</v>
      </c>
      <c r="M910" s="120" t="str">
        <f>IF(MOD(INT(K910),10) = 0, VLOOKUP(K910,'COG CONAC'!$A$2:$B$427,1,FALSE),"DESAGREGADA")</f>
        <v>41100</v>
      </c>
      <c r="N910" s="119" t="str">
        <f>IF(MOD(INT(K910),10) = 0, VLOOKUP(K910,'COG CONAC'!$A$2:$B$427,2,FALSE),"DESAGREGADA")</f>
        <v>Asignaciones presupuestarias al Poder Ejecutivo</v>
      </c>
      <c r="O910" s="120" t="str">
        <f t="shared" si="47"/>
        <v>411</v>
      </c>
      <c r="P910" s="119" t="str">
        <f>IF(MOD(O911,10)&gt;0,IF(INT(TEXT(D911,"00"))=0,IF(COUNTIF($O$3:O1263,O911)&gt;1,"No Utilizar","Utilizar"),"Utilizar"),"No Utilizar")</f>
        <v>Utilizar</v>
      </c>
    </row>
    <row r="911" spans="1:18" x14ac:dyDescent="0.2">
      <c r="A911" s="120">
        <v>4</v>
      </c>
      <c r="B911" s="120">
        <v>1</v>
      </c>
      <c r="C911" s="120">
        <v>2</v>
      </c>
      <c r="H911" s="121" t="s">
        <v>256</v>
      </c>
      <c r="K911" s="120" t="str">
        <f t="shared" si="45"/>
        <v>41200</v>
      </c>
      <c r="L911" s="119" t="str">
        <f t="shared" si="46"/>
        <v>Asignaciones presupuestarias al Poder Legislativo</v>
      </c>
      <c r="M911" s="120" t="str">
        <f>IF(MOD(INT(K911),10) = 0, VLOOKUP(K911,'COG CONAC'!$A$2:$B$427,1,FALSE),"DESAGREGADA")</f>
        <v>41200</v>
      </c>
      <c r="N911" s="119" t="str">
        <f>IF(MOD(INT(K911),10) = 0, VLOOKUP(K911,'COG CONAC'!$A$2:$B$427,2,FALSE),"DESAGREGADA")</f>
        <v>Asignaciones presupuestarias al Poder Legislativo</v>
      </c>
      <c r="O911" s="120" t="str">
        <f t="shared" si="47"/>
        <v>412</v>
      </c>
      <c r="P911" s="119" t="str">
        <f>IF(MOD(O912,10)&gt;0,IF(INT(TEXT(D912,"00"))=0,IF(COUNTIF($O$3:O1264,O912)&gt;1,"No Utilizar","Utilizar"),"Utilizar"),"No Utilizar")</f>
        <v>Utilizar</v>
      </c>
    </row>
    <row r="912" spans="1:18" x14ac:dyDescent="0.2">
      <c r="A912" s="120">
        <v>4</v>
      </c>
      <c r="B912" s="120">
        <v>1</v>
      </c>
      <c r="C912" s="120">
        <v>3</v>
      </c>
      <c r="H912" s="121" t="s">
        <v>255</v>
      </c>
      <c r="K912" s="120" t="str">
        <f t="shared" si="45"/>
        <v>41300</v>
      </c>
      <c r="L912" s="119" t="str">
        <f t="shared" si="46"/>
        <v>Asignaciones presupuestarias al Poder Judicial</v>
      </c>
      <c r="M912" s="120" t="str">
        <f>IF(MOD(INT(K912),10) = 0, VLOOKUP(K912,'COG CONAC'!$A$2:$B$427,1,FALSE),"DESAGREGADA")</f>
        <v>41300</v>
      </c>
      <c r="N912" s="119" t="str">
        <f>IF(MOD(INT(K912),10) = 0, VLOOKUP(K912,'COG CONAC'!$A$2:$B$427,2,FALSE),"DESAGREGADA")</f>
        <v>Asignaciones presupuestarias al Poder Judicial</v>
      </c>
      <c r="O912" s="120" t="str">
        <f t="shared" si="47"/>
        <v>413</v>
      </c>
      <c r="P912" s="119" t="str">
        <f>IF(MOD(O913,10)&gt;0,IF(INT(TEXT(D913,"00"))=0,IF(COUNTIF($O$3:O1265,O913)&gt;1,"No Utilizar","Utilizar"),"Utilizar"),"No Utilizar")</f>
        <v>Utilizar</v>
      </c>
    </row>
    <row r="913" spans="1:18" x14ac:dyDescent="0.2">
      <c r="A913" s="120">
        <v>4</v>
      </c>
      <c r="B913" s="120">
        <v>1</v>
      </c>
      <c r="C913" s="120">
        <v>4</v>
      </c>
      <c r="H913" s="121" t="s">
        <v>1940</v>
      </c>
      <c r="K913" s="120" t="str">
        <f t="shared" si="45"/>
        <v>41400</v>
      </c>
      <c r="L913" s="119" t="str">
        <f t="shared" si="46"/>
        <v>Asignaciones presupuestarias a Órganos Autónomos</v>
      </c>
      <c r="M913" s="120" t="str">
        <f>IF(MOD(INT(K913),10) = 0, VLOOKUP(K913,'COG CONAC'!$A$2:$B$427,1,FALSE),"DESAGREGADA")</f>
        <v>41400</v>
      </c>
      <c r="N913" s="119" t="str">
        <f>IF(MOD(INT(K913),10) = 0, VLOOKUP(K913,'COG CONAC'!$A$2:$B$427,2,FALSE),"DESAGREGADA")</f>
        <v>Asignaciones presupuestarias a Organos Autónomos</v>
      </c>
      <c r="O913" s="120" t="str">
        <f t="shared" si="47"/>
        <v>414</v>
      </c>
      <c r="P913" s="119" t="str">
        <f>IF(MOD(O914,10)&gt;0,IF(INT(TEXT(D914,"00"))=0,IF(COUNTIF($O$3:O1266,O914)&gt;1,"No Utilizar","Utilizar"),"Utilizar"),"No Utilizar")</f>
        <v>No Utilizar</v>
      </c>
    </row>
    <row r="914" spans="1:18" x14ac:dyDescent="0.2">
      <c r="A914" s="120">
        <v>4</v>
      </c>
      <c r="B914" s="120">
        <v>1</v>
      </c>
      <c r="C914" s="120">
        <v>5</v>
      </c>
      <c r="H914" s="121" t="s">
        <v>254</v>
      </c>
      <c r="K914" s="120" t="str">
        <f t="shared" si="45"/>
        <v>41500</v>
      </c>
      <c r="L914" s="119" t="str">
        <f t="shared" si="46"/>
        <v>Transferencias internas otorgadas a entidades paraestatales no empresariales y no financieras</v>
      </c>
      <c r="M914" s="120" t="str">
        <f>IF(MOD(INT(K914),10) = 0, VLOOKUP(K914,'COG CONAC'!$A$2:$B$427,1,FALSE),"DESAGREGADA")</f>
        <v>41500</v>
      </c>
      <c r="N914" s="119" t="str">
        <f>IF(MOD(INT(K914),10) = 0, VLOOKUP(K914,'COG CONAC'!$A$2:$B$427,2,FALSE),"DESAGREGADA")</f>
        <v>Transferencias internas otorgadas a entidades paraestatales no empresariales y no financieras</v>
      </c>
      <c r="O914" s="120" t="str">
        <f t="shared" si="47"/>
        <v>415</v>
      </c>
      <c r="P914" s="119" t="str">
        <f>IF(MOD(O915,10)&gt;0,IF(INT(TEXT(D915,"00"))=0,IF(COUNTIF($O$3:O1267,O915)&gt;1,"No Utilizar","Utilizar"),"Utilizar"),"No Utilizar")</f>
        <v>Utilizar</v>
      </c>
    </row>
    <row r="915" spans="1:18" x14ac:dyDescent="0.2">
      <c r="A915" s="120">
        <v>4</v>
      </c>
      <c r="B915" s="120">
        <v>1</v>
      </c>
      <c r="C915" s="120">
        <v>5</v>
      </c>
      <c r="D915" s="120">
        <v>1</v>
      </c>
      <c r="I915" s="121" t="s">
        <v>254</v>
      </c>
      <c r="K915" s="120" t="str">
        <f t="shared" si="45"/>
        <v>41501</v>
      </c>
      <c r="L915" s="119" t="str">
        <f t="shared" si="46"/>
        <v>Transferencias internas otorgadas a entidades paraestatales no empresariales y no financieras</v>
      </c>
      <c r="M915" s="120" t="str">
        <f>IF(MOD(INT(K915),10) = 0, VLOOKUP(K915,'COG CONAC'!$A$2:$B$427,1,FALSE),"DESAGREGADA")</f>
        <v>DESAGREGADA</v>
      </c>
      <c r="N915" s="119" t="str">
        <f>IF(MOD(INT(K915),10) = 0, VLOOKUP(K915,'COG CONAC'!$A$2:$B$427,2,FALSE),"DESAGREGADA")</f>
        <v>DESAGREGADA</v>
      </c>
      <c r="O915" s="120" t="str">
        <f t="shared" si="47"/>
        <v>415</v>
      </c>
      <c r="P915" s="119" t="str">
        <f>IF(MOD(O916,10)&gt;0,IF(INT(TEXT(D916,"00"))=0,IF(COUNTIF($O$3:O1268,O916)&gt;1,"No Utilizar","Utilizar"),"Utilizar"),"No Utilizar")</f>
        <v>Utilizar</v>
      </c>
    </row>
    <row r="916" spans="1:18" x14ac:dyDescent="0.2">
      <c r="A916" s="120">
        <v>4</v>
      </c>
      <c r="B916" s="120">
        <v>1</v>
      </c>
      <c r="C916" s="120">
        <v>6</v>
      </c>
      <c r="H916" s="121" t="s">
        <v>253</v>
      </c>
      <c r="K916" s="120" t="str">
        <f t="shared" si="45"/>
        <v>41600</v>
      </c>
      <c r="L916" s="119" t="str">
        <f t="shared" si="46"/>
        <v>Transferencias internas otorgadas a entidades paraestatales empresariales y no financieras</v>
      </c>
      <c r="M916" s="120" t="str">
        <f>IF(MOD(INT(K916),10) = 0, VLOOKUP(K916,'COG CONAC'!$A$2:$B$427,1,FALSE),"DESAGREGADA")</f>
        <v>41600</v>
      </c>
      <c r="N916" s="119" t="str">
        <f>IF(MOD(INT(K916),10) = 0, VLOOKUP(K916,'COG CONAC'!$A$2:$B$427,2,FALSE),"DESAGREGADA")</f>
        <v>Transferencias internas otorgadas a entidades paraestatales empresariales y no financieras</v>
      </c>
      <c r="O916" s="120" t="str">
        <f t="shared" si="47"/>
        <v>416</v>
      </c>
      <c r="P916" s="119" t="str">
        <f>IF(MOD(O917,10)&gt;0,IF(INT(TEXT(D917,"00"))=0,IF(COUNTIF($O$3:O1269,O917)&gt;1,"No Utilizar","Utilizar"),"Utilizar"),"No Utilizar")</f>
        <v>Utilizar</v>
      </c>
    </row>
    <row r="917" spans="1:18" x14ac:dyDescent="0.2">
      <c r="A917" s="120">
        <v>4</v>
      </c>
      <c r="B917" s="120">
        <v>1</v>
      </c>
      <c r="C917" s="120">
        <v>7</v>
      </c>
      <c r="H917" s="121" t="s">
        <v>252</v>
      </c>
      <c r="K917" s="120" t="str">
        <f t="shared" si="45"/>
        <v>41700</v>
      </c>
      <c r="L917" s="119" t="str">
        <f t="shared" si="46"/>
        <v>Transferencias internas otorgadas a fideicomisos públicos empresariales y no financieros</v>
      </c>
      <c r="M917" s="120" t="str">
        <f>IF(MOD(INT(K917),10) = 0, VLOOKUP(K917,'COG CONAC'!$A$2:$B$427,1,FALSE),"DESAGREGADA")</f>
        <v>41700</v>
      </c>
      <c r="N917" s="119" t="str">
        <f>IF(MOD(INT(K917),10) = 0, VLOOKUP(K917,'COG CONAC'!$A$2:$B$427,2,FALSE),"DESAGREGADA")</f>
        <v>Transferencias internas otorgadas a fideicomisos públicos empresariales y no financieros</v>
      </c>
      <c r="O917" s="120" t="str">
        <f t="shared" si="47"/>
        <v>417</v>
      </c>
      <c r="P917" s="119" t="str">
        <f>IF(MOD(O918,10)&gt;0,IF(INT(TEXT(D918,"00"))=0,IF(COUNTIF($O$3:O1270,O918)&gt;1,"No Utilizar","Utilizar"),"Utilizar"),"No Utilizar")</f>
        <v>Utilizar</v>
      </c>
    </row>
    <row r="918" spans="1:18" x14ac:dyDescent="0.2">
      <c r="A918" s="120">
        <v>4</v>
      </c>
      <c r="B918" s="120">
        <v>1</v>
      </c>
      <c r="C918" s="120">
        <v>8</v>
      </c>
      <c r="H918" s="121" t="s">
        <v>251</v>
      </c>
      <c r="K918" s="120" t="str">
        <f t="shared" si="45"/>
        <v>41800</v>
      </c>
      <c r="L918" s="119" t="str">
        <f t="shared" si="46"/>
        <v>Transferencias internas otorgadas a instituciones paraestatales públicas financieras</v>
      </c>
      <c r="M918" s="120" t="str">
        <f>IF(MOD(INT(K918),10) = 0, VLOOKUP(K918,'COG CONAC'!$A$2:$B$427,1,FALSE),"DESAGREGADA")</f>
        <v>41800</v>
      </c>
      <c r="N918" s="119" t="str">
        <f>IF(MOD(INT(K918),10) = 0, VLOOKUP(K918,'COG CONAC'!$A$2:$B$427,2,FALSE),"DESAGREGADA")</f>
        <v>Transferencias internas otorgadas a instituciones paraestatales públicas financieras</v>
      </c>
      <c r="O918" s="120" t="str">
        <f t="shared" si="47"/>
        <v>418</v>
      </c>
      <c r="P918" s="119" t="str">
        <f>IF(MOD(O919,10)&gt;0,IF(INT(TEXT(D919,"00"))=0,IF(COUNTIF($O$3:O1271,O919)&gt;1,"No Utilizar","Utilizar"),"Utilizar"),"No Utilizar")</f>
        <v>Utilizar</v>
      </c>
    </row>
    <row r="919" spans="1:18" x14ac:dyDescent="0.2">
      <c r="A919" s="120">
        <v>4</v>
      </c>
      <c r="B919" s="120">
        <v>1</v>
      </c>
      <c r="C919" s="120">
        <v>9</v>
      </c>
      <c r="H919" s="121" t="s">
        <v>250</v>
      </c>
      <c r="K919" s="120" t="str">
        <f t="shared" si="45"/>
        <v>41900</v>
      </c>
      <c r="L919" s="119" t="str">
        <f t="shared" si="46"/>
        <v>Transferencias internas otorgadas a fideicomisos públicos financieros</v>
      </c>
      <c r="M919" s="120" t="str">
        <f>IF(MOD(INT(K919),10) = 0, VLOOKUP(K919,'COG CONAC'!$A$2:$B$427,1,FALSE),"DESAGREGADA")</f>
        <v>41900</v>
      </c>
      <c r="N919" s="119" t="str">
        <f>IF(MOD(INT(K919),10) = 0, VLOOKUP(K919,'COG CONAC'!$A$2:$B$427,2,FALSE),"DESAGREGADA")</f>
        <v>Transferencias internas otorgadas a fideicomisos públicos financieros</v>
      </c>
      <c r="O919" s="120" t="str">
        <f t="shared" si="47"/>
        <v>419</v>
      </c>
      <c r="P919" s="119" t="str">
        <f>IF(MOD(O920,10)&gt;0,IF(INT(TEXT(D920,"00"))=0,IF(COUNTIF($O$3:O1272,O920)&gt;1,"No Utilizar","Utilizar"),"Utilizar"),"No Utilizar")</f>
        <v>No Utilizar</v>
      </c>
    </row>
    <row r="920" spans="1:18" s="118" customFormat="1" x14ac:dyDescent="0.2">
      <c r="A920" s="117">
        <v>4</v>
      </c>
      <c r="B920" s="117">
        <v>2</v>
      </c>
      <c r="C920" s="117"/>
      <c r="D920" s="117"/>
      <c r="E920" s="117"/>
      <c r="F920" s="116"/>
      <c r="G920" s="116" t="s">
        <v>806</v>
      </c>
      <c r="H920" s="116"/>
      <c r="I920" s="116"/>
      <c r="J920" s="116"/>
      <c r="K920" s="117" t="str">
        <f t="shared" si="45"/>
        <v>42000</v>
      </c>
      <c r="L920" s="118" t="str">
        <f t="shared" si="46"/>
        <v>TRANSFERENCIAS AL RESTO DEL SECTOR PUBLICO</v>
      </c>
      <c r="M920" s="117" t="str">
        <f>IF(MOD(INT(K920),10) = 0, VLOOKUP(K920,'COG CONAC'!$A$2:$B$427,1,FALSE),"DESAGREGADA")</f>
        <v>42000</v>
      </c>
      <c r="N920" s="118" t="str">
        <f>IF(MOD(INT(K920),10) = 0, VLOOKUP(K920,'COG CONAC'!$A$2:$B$427,2,FALSE),"DESAGREGADA")</f>
        <v>TRANSFERENCIAS AL RESTO DEL SECTOR PUBLICO</v>
      </c>
      <c r="O920" s="117" t="str">
        <f t="shared" si="47"/>
        <v>420</v>
      </c>
      <c r="P920" s="118" t="str">
        <f>IF(MOD(O921,10)&gt;0,IF(INT(TEXT(D921,"00"))=0,IF(COUNTIF($O$3:O1273,O921)&gt;1,"No Utilizar","Utilizar"),"Utilizar"),"No Utilizar")</f>
        <v>No Utilizar</v>
      </c>
      <c r="R920" s="119"/>
    </row>
    <row r="921" spans="1:18" x14ac:dyDescent="0.2">
      <c r="A921" s="120">
        <v>4</v>
      </c>
      <c r="B921" s="120">
        <v>2</v>
      </c>
      <c r="C921" s="120">
        <v>1</v>
      </c>
      <c r="H921" s="121" t="s">
        <v>249</v>
      </c>
      <c r="K921" s="120" t="str">
        <f t="shared" si="45"/>
        <v>42100</v>
      </c>
      <c r="L921" s="119" t="str">
        <f t="shared" si="46"/>
        <v>Transferencias otorgadas a entidades paraestatales no empresariales y no financieras</v>
      </c>
      <c r="M921" s="120" t="str">
        <f>IF(MOD(INT(K921),10) = 0, VLOOKUP(K921,'COG CONAC'!$A$2:$B$427,1,FALSE),"DESAGREGADA")</f>
        <v>42100</v>
      </c>
      <c r="N921" s="119" t="str">
        <f>IF(MOD(INT(K921),10) = 0, VLOOKUP(K921,'COG CONAC'!$A$2:$B$427,2,FALSE),"DESAGREGADA")</f>
        <v>Transferencias otorgadas a entidades paraestatales no empresariales y no financieras</v>
      </c>
      <c r="O921" s="120" t="str">
        <f t="shared" si="47"/>
        <v>421</v>
      </c>
      <c r="P921" s="119" t="str">
        <f>IF(MOD(O922,10)&gt;0,IF(INT(TEXT(D922,"00"))=0,IF(COUNTIF($O$3:O1274,O922)&gt;1,"No Utilizar","Utilizar"),"Utilizar"),"No Utilizar")</f>
        <v>Utilizar</v>
      </c>
    </row>
    <row r="922" spans="1:18" x14ac:dyDescent="0.2">
      <c r="A922" s="120">
        <v>4</v>
      </c>
      <c r="B922" s="120">
        <v>2</v>
      </c>
      <c r="C922" s="120">
        <v>1</v>
      </c>
      <c r="D922" s="120">
        <v>1</v>
      </c>
      <c r="I922" s="121" t="s">
        <v>1686</v>
      </c>
      <c r="K922" s="120" t="str">
        <f t="shared" si="45"/>
        <v>42101</v>
      </c>
      <c r="L922" s="119" t="str">
        <f t="shared" si="46"/>
        <v>DESARROLLO DE CAPACIDADES</v>
      </c>
      <c r="M922" s="120" t="str">
        <f>IF(MOD(INT(K922),10) = 0, VLOOKUP(K922,'COG CONAC'!$A$2:$B$427,1,FALSE),"DESAGREGADA")</f>
        <v>DESAGREGADA</v>
      </c>
      <c r="N922" s="119" t="str">
        <f>IF(MOD(INT(K922),10) = 0, VLOOKUP(K922,'COG CONAC'!$A$2:$B$427,2,FALSE),"DESAGREGADA")</f>
        <v>DESAGREGADA</v>
      </c>
      <c r="O922" s="120" t="str">
        <f t="shared" si="47"/>
        <v>421</v>
      </c>
      <c r="P922" s="119" t="str">
        <f>IF(MOD(O923,10)&gt;0,IF(INT(TEXT(D923,"00"))=0,IF(COUNTIF($O$3:O1275,O923)&gt;1,"No Utilizar","Utilizar"),"Utilizar"),"No Utilizar")</f>
        <v>Utilizar</v>
      </c>
    </row>
    <row r="923" spans="1:18" x14ac:dyDescent="0.2">
      <c r="A923" s="120">
        <v>4</v>
      </c>
      <c r="B923" s="120">
        <v>2</v>
      </c>
      <c r="C923" s="120">
        <v>1</v>
      </c>
      <c r="D923" s="120">
        <v>2</v>
      </c>
      <c r="I923" s="121" t="s">
        <v>1687</v>
      </c>
      <c r="K923" s="120" t="str">
        <f t="shared" si="45"/>
        <v>42102</v>
      </c>
      <c r="L923" s="119" t="str">
        <f t="shared" si="46"/>
        <v>RENOVACION DE CAFETALES</v>
      </c>
      <c r="M923" s="120" t="str">
        <f>IF(MOD(INT(K923),10) = 0, VLOOKUP(K923,'COG CONAC'!$A$2:$B$427,1,FALSE),"DESAGREGADA")</f>
        <v>DESAGREGADA</v>
      </c>
      <c r="N923" s="119" t="str">
        <f>IF(MOD(INT(K923),10) = 0, VLOOKUP(K923,'COG CONAC'!$A$2:$B$427,2,FALSE),"DESAGREGADA")</f>
        <v>DESAGREGADA</v>
      </c>
      <c r="O923" s="120" t="str">
        <f t="shared" si="47"/>
        <v>421</v>
      </c>
      <c r="P923" s="119" t="str">
        <f>IF(MOD(O924,10)&gt;0,IF(INT(TEXT(D924,"00"))=0,IF(COUNTIF($O$3:O1276,O924)&gt;1,"No Utilizar","Utilizar"),"Utilizar"),"No Utilizar")</f>
        <v>Utilizar</v>
      </c>
    </row>
    <row r="924" spans="1:18" x14ac:dyDescent="0.2">
      <c r="A924" s="120">
        <v>4</v>
      </c>
      <c r="B924" s="120">
        <v>2</v>
      </c>
      <c r="C924" s="120">
        <v>2</v>
      </c>
      <c r="H924" s="121" t="s">
        <v>248</v>
      </c>
      <c r="K924" s="120" t="str">
        <f t="shared" si="45"/>
        <v>42200</v>
      </c>
      <c r="L924" s="119" t="str">
        <f t="shared" si="46"/>
        <v>Transferencias otorgadas para entidades paraestatales empresariales y no financieras</v>
      </c>
      <c r="M924" s="120" t="str">
        <f>IF(MOD(INT(K924),10) = 0, VLOOKUP(K924,'COG CONAC'!$A$2:$B$427,1,FALSE),"DESAGREGADA")</f>
        <v>42200</v>
      </c>
      <c r="N924" s="119" t="str">
        <f>IF(MOD(INT(K924),10) = 0, VLOOKUP(K924,'COG CONAC'!$A$2:$B$427,2,FALSE),"DESAGREGADA")</f>
        <v>Transferencias otorgadas para entidades paraestatales empresariales y no financieras</v>
      </c>
      <c r="O924" s="120" t="str">
        <f t="shared" si="47"/>
        <v>422</v>
      </c>
      <c r="P924" s="119" t="str">
        <f>IF(MOD(O925,10)&gt;0,IF(INT(TEXT(D925,"00"))=0,IF(COUNTIF($O$3:O1277,O925)&gt;1,"No Utilizar","Utilizar"),"Utilizar"),"No Utilizar")</f>
        <v>Utilizar</v>
      </c>
    </row>
    <row r="925" spans="1:18" x14ac:dyDescent="0.2">
      <c r="A925" s="120">
        <v>4</v>
      </c>
      <c r="B925" s="120">
        <v>2</v>
      </c>
      <c r="C925" s="120">
        <v>3</v>
      </c>
      <c r="H925" s="121" t="s">
        <v>247</v>
      </c>
      <c r="K925" s="120" t="str">
        <f t="shared" si="45"/>
        <v>42300</v>
      </c>
      <c r="L925" s="119" t="str">
        <f t="shared" si="46"/>
        <v>Transferencias otorgadas para instituciones paraestatales públicas financieras</v>
      </c>
      <c r="M925" s="120" t="str">
        <f>IF(MOD(INT(K925),10) = 0, VLOOKUP(K925,'COG CONAC'!$A$2:$B$427,1,FALSE),"DESAGREGADA")</f>
        <v>42300</v>
      </c>
      <c r="N925" s="119" t="str">
        <f>IF(MOD(INT(K925),10) = 0, VLOOKUP(K925,'COG CONAC'!$A$2:$B$427,2,FALSE),"DESAGREGADA")</f>
        <v>Transferencias otorgadas para instituciones paraestatales públicas financieras</v>
      </c>
      <c r="O925" s="120" t="str">
        <f t="shared" si="47"/>
        <v>423</v>
      </c>
      <c r="P925" s="119" t="str">
        <f>IF(MOD(O926,10)&gt;0,IF(INT(TEXT(D926,"00"))=0,IF(COUNTIF($O$3:O1278,O926)&gt;1,"No Utilizar","Utilizar"),"Utilizar"),"No Utilizar")</f>
        <v>Utilizar</v>
      </c>
    </row>
    <row r="926" spans="1:18" x14ac:dyDescent="0.2">
      <c r="A926" s="120">
        <v>4</v>
      </c>
      <c r="B926" s="120">
        <v>2</v>
      </c>
      <c r="C926" s="120">
        <v>4</v>
      </c>
      <c r="H926" s="121" t="s">
        <v>246</v>
      </c>
      <c r="K926" s="120" t="str">
        <f t="shared" si="45"/>
        <v>42400</v>
      </c>
      <c r="L926" s="119" t="str">
        <f t="shared" si="46"/>
        <v>Transferencias otorgadas a entidades federativas y municipios</v>
      </c>
      <c r="M926" s="120" t="str">
        <f>IF(MOD(INT(K926),10) = 0, VLOOKUP(K926,'COG CONAC'!$A$2:$B$427,1,FALSE),"DESAGREGADA")</f>
        <v>42400</v>
      </c>
      <c r="N926" s="119" t="str">
        <f>IF(MOD(INT(K926),10) = 0, VLOOKUP(K926,'COG CONAC'!$A$2:$B$427,2,FALSE),"DESAGREGADA")</f>
        <v>Transferencias otorgadas a entidades federativas y municipios</v>
      </c>
      <c r="O926" s="120" t="str">
        <f t="shared" si="47"/>
        <v>424</v>
      </c>
      <c r="P926" s="119" t="str">
        <f>IF(MOD(O927,10)&gt;0,IF(INT(TEXT(D927,"00"))=0,IF(COUNTIF($O$3:O1279,O927)&gt;1,"No Utilizar","Utilizar"),"Utilizar"),"No Utilizar")</f>
        <v>Utilizar</v>
      </c>
    </row>
    <row r="927" spans="1:18" x14ac:dyDescent="0.2">
      <c r="A927" s="120">
        <v>4</v>
      </c>
      <c r="B927" s="120">
        <v>2</v>
      </c>
      <c r="C927" s="120">
        <v>5</v>
      </c>
      <c r="H927" s="121" t="s">
        <v>245</v>
      </c>
      <c r="K927" s="120" t="str">
        <f t="shared" si="45"/>
        <v>42500</v>
      </c>
      <c r="L927" s="119" t="str">
        <f t="shared" si="46"/>
        <v>Transferencias a fideicomisos de entidades federativas y municipios</v>
      </c>
      <c r="M927" s="120" t="str">
        <f>IF(MOD(INT(K927),10) = 0, VLOOKUP(K927,'COG CONAC'!$A$2:$B$427,1,FALSE),"DESAGREGADA")</f>
        <v>42500</v>
      </c>
      <c r="N927" s="119" t="str">
        <f>IF(MOD(INT(K927),10) = 0, VLOOKUP(K927,'COG CONAC'!$A$2:$B$427,2,FALSE),"DESAGREGADA")</f>
        <v>Transferencias a fideicomisos de entidades federativas y municipios</v>
      </c>
      <c r="O927" s="120" t="str">
        <f t="shared" si="47"/>
        <v>425</v>
      </c>
      <c r="P927" s="119" t="str">
        <f>IF(MOD(O928,10)&gt;0,IF(INT(TEXT(D928,"00"))=0,IF(COUNTIF($O$3:O1280,O928)&gt;1,"No Utilizar","Utilizar"),"Utilizar"),"No Utilizar")</f>
        <v>No Utilizar</v>
      </c>
    </row>
    <row r="928" spans="1:18" s="118" customFormat="1" x14ac:dyDescent="0.2">
      <c r="A928" s="117">
        <v>4</v>
      </c>
      <c r="B928" s="117">
        <v>3</v>
      </c>
      <c r="C928" s="117"/>
      <c r="D928" s="117"/>
      <c r="E928" s="117"/>
      <c r="F928" s="116"/>
      <c r="G928" s="116" t="s">
        <v>244</v>
      </c>
      <c r="H928" s="116"/>
      <c r="I928" s="116"/>
      <c r="J928" s="116"/>
      <c r="K928" s="117" t="str">
        <f t="shared" si="45"/>
        <v>43000</v>
      </c>
      <c r="L928" s="118" t="str">
        <f t="shared" si="46"/>
        <v>SUBSIDIOS Y SUBVENCIONES</v>
      </c>
      <c r="M928" s="117" t="str">
        <f>IF(MOD(INT(K928),10) = 0, VLOOKUP(K928,'COG CONAC'!$A$2:$B$427,1,FALSE),"DESAGREGADA")</f>
        <v>43000</v>
      </c>
      <c r="N928" s="118" t="str">
        <f>IF(MOD(INT(K928),10) = 0, VLOOKUP(K928,'COG CONAC'!$A$2:$B$427,2,FALSE),"DESAGREGADA")</f>
        <v>SUBSIDIOS Y SUBVENCIONES</v>
      </c>
      <c r="O928" s="117" t="str">
        <f t="shared" si="47"/>
        <v>430</v>
      </c>
      <c r="P928" s="118" t="str">
        <f>IF(MOD(O929,10)&gt;0,IF(INT(TEXT(D929,"00"))=0,IF(COUNTIF($O$3:O1281,O929)&gt;1,"No Utilizar","Utilizar"),"Utilizar"),"No Utilizar")</f>
        <v>Utilizar</v>
      </c>
      <c r="R928" s="119"/>
    </row>
    <row r="929" spans="1:18" x14ac:dyDescent="0.2">
      <c r="A929" s="120">
        <v>4</v>
      </c>
      <c r="B929" s="120">
        <v>3</v>
      </c>
      <c r="C929" s="120">
        <v>1</v>
      </c>
      <c r="H929" s="121" t="s">
        <v>243</v>
      </c>
      <c r="K929" s="120" t="str">
        <f t="shared" si="45"/>
        <v>43100</v>
      </c>
      <c r="L929" s="119" t="str">
        <f t="shared" si="46"/>
        <v>Subsidios a la producción</v>
      </c>
      <c r="M929" s="120" t="str">
        <f>IF(MOD(INT(K929),10) = 0, VLOOKUP(K929,'COG CONAC'!$A$2:$B$427,1,FALSE),"DESAGREGADA")</f>
        <v>43100</v>
      </c>
      <c r="N929" s="119" t="str">
        <f>IF(MOD(INT(K929),10) = 0, VLOOKUP(K929,'COG CONAC'!$A$2:$B$427,2,FALSE),"DESAGREGADA")</f>
        <v>Subsidios a la producción</v>
      </c>
      <c r="O929" s="120" t="str">
        <f t="shared" si="47"/>
        <v>431</v>
      </c>
      <c r="P929" s="119" t="str">
        <f>IF(MOD(O930,10)&gt;0,IF(INT(TEXT(D930,"00"))=0,IF(COUNTIF($O$3:O1282,O930)&gt;1,"No Utilizar","Utilizar"),"Utilizar"),"No Utilizar")</f>
        <v>Utilizar</v>
      </c>
    </row>
    <row r="930" spans="1:18" x14ac:dyDescent="0.2">
      <c r="A930" s="120">
        <v>4</v>
      </c>
      <c r="B930" s="120">
        <v>3</v>
      </c>
      <c r="C930" s="120">
        <v>2</v>
      </c>
      <c r="H930" s="121" t="s">
        <v>242</v>
      </c>
      <c r="K930" s="120" t="str">
        <f t="shared" si="45"/>
        <v>43200</v>
      </c>
      <c r="L930" s="119" t="str">
        <f t="shared" si="46"/>
        <v>Subsidios a la distribución</v>
      </c>
      <c r="M930" s="120" t="str">
        <f>IF(MOD(INT(K930),10) = 0, VLOOKUP(K930,'COG CONAC'!$A$2:$B$427,1,FALSE),"DESAGREGADA")</f>
        <v>43200</v>
      </c>
      <c r="N930" s="119" t="str">
        <f>IF(MOD(INT(K930),10) = 0, VLOOKUP(K930,'COG CONAC'!$A$2:$B$427,2,FALSE),"DESAGREGADA")</f>
        <v>Subsidios a la distribución</v>
      </c>
      <c r="O930" s="120" t="str">
        <f t="shared" si="47"/>
        <v>432</v>
      </c>
      <c r="P930" s="119" t="str">
        <f>IF(MOD(O931,10)&gt;0,IF(INT(TEXT(D931,"00"))=0,IF(COUNTIF($O$3:O1283,O931)&gt;1,"No Utilizar","Utilizar"),"Utilizar"),"No Utilizar")</f>
        <v>No Utilizar</v>
      </c>
    </row>
    <row r="931" spans="1:18" x14ac:dyDescent="0.2">
      <c r="A931" s="120">
        <v>4</v>
      </c>
      <c r="B931" s="120">
        <v>3</v>
      </c>
      <c r="C931" s="120">
        <v>3</v>
      </c>
      <c r="H931" s="121" t="s">
        <v>241</v>
      </c>
      <c r="K931" s="120" t="str">
        <f t="shared" si="45"/>
        <v>43300</v>
      </c>
      <c r="L931" s="119" t="str">
        <f t="shared" si="46"/>
        <v>Subsidios a la inversión</v>
      </c>
      <c r="M931" s="120" t="str">
        <f>IF(MOD(INT(K931),10) = 0, VLOOKUP(K931,'COG CONAC'!$A$2:$B$427,1,FALSE),"DESAGREGADA")</f>
        <v>43300</v>
      </c>
      <c r="N931" s="119" t="str">
        <f>IF(MOD(INT(K931),10) = 0, VLOOKUP(K931,'COG CONAC'!$A$2:$B$427,2,FALSE),"DESAGREGADA")</f>
        <v>Subsidios a la inversión</v>
      </c>
      <c r="O931" s="120" t="str">
        <f t="shared" si="47"/>
        <v>433</v>
      </c>
      <c r="P931" s="119" t="str">
        <f>IF(MOD(O932,10)&gt;0,IF(INT(TEXT(D932,"00"))=0,IF(COUNTIF($O$3:O1284,O932)&gt;1,"No Utilizar","Utilizar"),"Utilizar"),"No Utilizar")</f>
        <v>Utilizar</v>
      </c>
    </row>
    <row r="932" spans="1:18" x14ac:dyDescent="0.2">
      <c r="A932" s="120">
        <v>4</v>
      </c>
      <c r="B932" s="120">
        <v>3</v>
      </c>
      <c r="C932" s="120">
        <v>3</v>
      </c>
      <c r="D932" s="120">
        <v>1</v>
      </c>
      <c r="I932" s="121" t="s">
        <v>1688</v>
      </c>
      <c r="K932" s="120" t="str">
        <f t="shared" si="45"/>
        <v>43301</v>
      </c>
      <c r="L932" s="119" t="str">
        <f t="shared" si="46"/>
        <v>Subsidio a empresas para mantener y promover la inversión</v>
      </c>
      <c r="M932" s="120" t="str">
        <f>IF(MOD(INT(K932),10) = 0, VLOOKUP(K932,'COG CONAC'!$A$2:$B$427,1,FALSE),"DESAGREGADA")</f>
        <v>DESAGREGADA</v>
      </c>
      <c r="N932" s="119" t="str">
        <f>IF(MOD(INT(K932),10) = 0, VLOOKUP(K932,'COG CONAC'!$A$2:$B$427,2,FALSE),"DESAGREGADA")</f>
        <v>DESAGREGADA</v>
      </c>
      <c r="O932" s="120" t="str">
        <f t="shared" si="47"/>
        <v>433</v>
      </c>
      <c r="P932" s="119" t="str">
        <f>IF(MOD(O933,10)&gt;0,IF(INT(TEXT(D933,"00"))=0,IF(COUNTIF($O$3:O1285,O933)&gt;1,"No Utilizar","Utilizar"),"Utilizar"),"No Utilizar")</f>
        <v>Utilizar</v>
      </c>
    </row>
    <row r="933" spans="1:18" x14ac:dyDescent="0.2">
      <c r="A933" s="120">
        <v>4</v>
      </c>
      <c r="B933" s="120">
        <v>3</v>
      </c>
      <c r="C933" s="120">
        <v>4</v>
      </c>
      <c r="H933" s="121" t="s">
        <v>240</v>
      </c>
      <c r="K933" s="120" t="str">
        <f t="shared" si="45"/>
        <v>43400</v>
      </c>
      <c r="L933" s="119" t="str">
        <f t="shared" si="46"/>
        <v>Subsidios a la prestación de servicios públicos</v>
      </c>
      <c r="M933" s="120" t="str">
        <f>IF(MOD(INT(K933),10) = 0, VLOOKUP(K933,'COG CONAC'!$A$2:$B$427,1,FALSE),"DESAGREGADA")</f>
        <v>43400</v>
      </c>
      <c r="N933" s="119" t="str">
        <f>IF(MOD(INT(K933),10) = 0, VLOOKUP(K933,'COG CONAC'!$A$2:$B$427,2,FALSE),"DESAGREGADA")</f>
        <v>Subsidios a la prestación de servicios públicos</v>
      </c>
      <c r="O933" s="120" t="str">
        <f t="shared" si="47"/>
        <v>434</v>
      </c>
      <c r="P933" s="119" t="str">
        <f>IF(MOD(O934,10)&gt;0,IF(INT(TEXT(D934,"00"))=0,IF(COUNTIF($O$3:O1286,O934)&gt;1,"No Utilizar","Utilizar"),"Utilizar"),"No Utilizar")</f>
        <v>Utilizar</v>
      </c>
    </row>
    <row r="934" spans="1:18" x14ac:dyDescent="0.2">
      <c r="A934" s="120">
        <v>4</v>
      </c>
      <c r="B934" s="120">
        <v>3</v>
      </c>
      <c r="C934" s="120">
        <v>5</v>
      </c>
      <c r="H934" s="121" t="s">
        <v>239</v>
      </c>
      <c r="K934" s="120" t="str">
        <f t="shared" si="45"/>
        <v>43500</v>
      </c>
      <c r="L934" s="119" t="str">
        <f t="shared" si="46"/>
        <v>Subsidios para cubrir diferenciales de tasas de interés</v>
      </c>
      <c r="M934" s="120" t="str">
        <f>IF(MOD(INT(K934),10) = 0, VLOOKUP(K934,'COG CONAC'!$A$2:$B$427,1,FALSE),"DESAGREGADA")</f>
        <v>43500</v>
      </c>
      <c r="N934" s="119" t="str">
        <f>IF(MOD(INT(K934),10) = 0, VLOOKUP(K934,'COG CONAC'!$A$2:$B$427,2,FALSE),"DESAGREGADA")</f>
        <v>Subsidios para cubrir diferenciales de tasas de interés</v>
      </c>
      <c r="O934" s="120" t="str">
        <f t="shared" si="47"/>
        <v>435</v>
      </c>
      <c r="P934" s="119" t="str">
        <f>IF(MOD(O935,10)&gt;0,IF(INT(TEXT(D935,"00"))=0,IF(COUNTIF($O$3:O1287,O935)&gt;1,"No Utilizar","Utilizar"),"Utilizar"),"No Utilizar")</f>
        <v>Utilizar</v>
      </c>
    </row>
    <row r="935" spans="1:18" x14ac:dyDescent="0.2">
      <c r="A935" s="120">
        <v>4</v>
      </c>
      <c r="B935" s="120">
        <v>3</v>
      </c>
      <c r="C935" s="120">
        <v>6</v>
      </c>
      <c r="H935" s="121" t="s">
        <v>238</v>
      </c>
      <c r="K935" s="120" t="str">
        <f t="shared" si="45"/>
        <v>43600</v>
      </c>
      <c r="L935" s="119" t="str">
        <f t="shared" si="46"/>
        <v>Subsidios a la vivienda</v>
      </c>
      <c r="M935" s="120" t="str">
        <f>IF(MOD(INT(K935),10) = 0, VLOOKUP(K935,'COG CONAC'!$A$2:$B$427,1,FALSE),"DESAGREGADA")</f>
        <v>43600</v>
      </c>
      <c r="N935" s="119" t="str">
        <f>IF(MOD(INT(K935),10) = 0, VLOOKUP(K935,'COG CONAC'!$A$2:$B$427,2,FALSE),"DESAGREGADA")</f>
        <v>Subsidios a la vivienda</v>
      </c>
      <c r="O935" s="120" t="str">
        <f t="shared" si="47"/>
        <v>436</v>
      </c>
      <c r="P935" s="119" t="str">
        <f>IF(MOD(O936,10)&gt;0,IF(INT(TEXT(D936,"00"))=0,IF(COUNTIF($O$3:O1288,O936)&gt;1,"No Utilizar","Utilizar"),"Utilizar"),"No Utilizar")</f>
        <v>Utilizar</v>
      </c>
    </row>
    <row r="936" spans="1:18" x14ac:dyDescent="0.2">
      <c r="A936" s="120">
        <v>4</v>
      </c>
      <c r="B936" s="120">
        <v>3</v>
      </c>
      <c r="C936" s="120">
        <v>7</v>
      </c>
      <c r="H936" s="121" t="s">
        <v>237</v>
      </c>
      <c r="K936" s="120" t="str">
        <f t="shared" si="45"/>
        <v>43700</v>
      </c>
      <c r="L936" s="119" t="str">
        <f t="shared" si="46"/>
        <v>Subvenciones al consumo</v>
      </c>
      <c r="M936" s="120" t="str">
        <f>IF(MOD(INT(K936),10) = 0, VLOOKUP(K936,'COG CONAC'!$A$2:$B$427,1,FALSE),"DESAGREGADA")</f>
        <v>43700</v>
      </c>
      <c r="N936" s="119" t="str">
        <f>IF(MOD(INT(K936),10) = 0, VLOOKUP(K936,'COG CONAC'!$A$2:$B$427,2,FALSE),"DESAGREGADA")</f>
        <v>Subvenciones al consumo</v>
      </c>
      <c r="O936" s="120" t="str">
        <f t="shared" si="47"/>
        <v>437</v>
      </c>
      <c r="P936" s="119" t="str">
        <f>IF(MOD(O937,10)&gt;0,IF(INT(TEXT(D937,"00"))=0,IF(COUNTIF($O$3:O1289,O937)&gt;1,"No Utilizar","Utilizar"),"Utilizar"),"No Utilizar")</f>
        <v>Utilizar</v>
      </c>
    </row>
    <row r="937" spans="1:18" x14ac:dyDescent="0.2">
      <c r="A937" s="120">
        <v>4</v>
      </c>
      <c r="B937" s="120">
        <v>3</v>
      </c>
      <c r="C937" s="120">
        <v>8</v>
      </c>
      <c r="H937" s="121" t="s">
        <v>821</v>
      </c>
      <c r="K937" s="120" t="str">
        <f t="shared" si="45"/>
        <v>43800</v>
      </c>
      <c r="L937" s="119" t="str">
        <f t="shared" si="46"/>
        <v>Subsidios a Entidades Federativas y municipios</v>
      </c>
      <c r="M937" s="120" t="str">
        <f>IF(MOD(INT(K937),10) = 0, VLOOKUP(K937,'COG CONAC'!$A$2:$B$427,1,FALSE),"DESAGREGADA")</f>
        <v>43800</v>
      </c>
      <c r="N937" s="119" t="str">
        <f>IF(MOD(INT(K937),10) = 0, VLOOKUP(K937,'COG CONAC'!$A$2:$B$427,2,FALSE),"DESAGREGADA")</f>
        <v>Subsidios a Entidades Federativas y municipios</v>
      </c>
      <c r="O937" s="120" t="str">
        <f t="shared" si="47"/>
        <v>438</v>
      </c>
      <c r="P937" s="119" t="str">
        <f>IF(MOD(O938,10)&gt;0,IF(INT(TEXT(D938,"00"))=0,IF(COUNTIF($O$3:O1290,O938)&gt;1,"No Utilizar","Utilizar"),"Utilizar"),"No Utilizar")</f>
        <v>Utilizar</v>
      </c>
    </row>
    <row r="938" spans="1:18" x14ac:dyDescent="0.2">
      <c r="A938" s="120">
        <v>4</v>
      </c>
      <c r="B938" s="120">
        <v>3</v>
      </c>
      <c r="C938" s="120">
        <v>9</v>
      </c>
      <c r="H938" s="121" t="s">
        <v>236</v>
      </c>
      <c r="K938" s="120" t="str">
        <f t="shared" si="45"/>
        <v>43900</v>
      </c>
      <c r="L938" s="119" t="str">
        <f t="shared" si="46"/>
        <v>Otros subsidios</v>
      </c>
      <c r="M938" s="120" t="str">
        <f>IF(MOD(INT(K938),10) = 0, VLOOKUP(K938,'COG CONAC'!$A$2:$B$427,1,FALSE),"DESAGREGADA")</f>
        <v>43900</v>
      </c>
      <c r="N938" s="119" t="str">
        <f>IF(MOD(INT(K938),10) = 0, VLOOKUP(K938,'COG CONAC'!$A$2:$B$427,2,FALSE),"DESAGREGADA")</f>
        <v>Otros subsidios</v>
      </c>
      <c r="O938" s="120" t="str">
        <f t="shared" si="47"/>
        <v>439</v>
      </c>
      <c r="P938" s="119" t="str">
        <f>IF(MOD(O939,10)&gt;0,IF(INT(TEXT(D939,"00"))=0,IF(COUNTIF($O$3:O1291,O939)&gt;1,"No Utilizar","Utilizar"),"Utilizar"),"No Utilizar")</f>
        <v>No Utilizar</v>
      </c>
    </row>
    <row r="939" spans="1:18" s="118" customFormat="1" x14ac:dyDescent="0.2">
      <c r="A939" s="117">
        <v>4</v>
      </c>
      <c r="B939" s="117">
        <v>4</v>
      </c>
      <c r="C939" s="117"/>
      <c r="D939" s="117"/>
      <c r="E939" s="117"/>
      <c r="F939" s="116"/>
      <c r="G939" s="116" t="s">
        <v>235</v>
      </c>
      <c r="H939" s="116"/>
      <c r="I939" s="116"/>
      <c r="J939" s="116"/>
      <c r="K939" s="117" t="str">
        <f t="shared" si="45"/>
        <v>44000</v>
      </c>
      <c r="L939" s="118" t="str">
        <f t="shared" si="46"/>
        <v>AYUDAS SOCIALES</v>
      </c>
      <c r="M939" s="117" t="str">
        <f>IF(MOD(INT(K939),10) = 0, VLOOKUP(K939,'COG CONAC'!$A$2:$B$427,1,FALSE),"DESAGREGADA")</f>
        <v>44000</v>
      </c>
      <c r="N939" s="118" t="str">
        <f>IF(MOD(INT(K939),10) = 0, VLOOKUP(K939,'COG CONAC'!$A$2:$B$427,2,FALSE),"DESAGREGADA")</f>
        <v>AYUDAS SOCIALES</v>
      </c>
      <c r="O939" s="117" t="str">
        <f t="shared" si="47"/>
        <v>440</v>
      </c>
      <c r="P939" s="118" t="str">
        <f>IF(MOD(O940,10)&gt;0,IF(INT(TEXT(D940,"00"))=0,IF(COUNTIF($O$3:O1292,O940)&gt;1,"No Utilizar","Utilizar"),"Utilizar"),"No Utilizar")</f>
        <v>No Utilizar</v>
      </c>
      <c r="R939" s="119"/>
    </row>
    <row r="940" spans="1:18" x14ac:dyDescent="0.2">
      <c r="A940" s="120">
        <v>4</v>
      </c>
      <c r="B940" s="120">
        <v>4</v>
      </c>
      <c r="C940" s="120">
        <v>1</v>
      </c>
      <c r="H940" s="121" t="s">
        <v>234</v>
      </c>
      <c r="K940" s="120" t="str">
        <f t="shared" si="45"/>
        <v>44100</v>
      </c>
      <c r="L940" s="119" t="str">
        <f t="shared" si="46"/>
        <v>Ayudas sociales a personas</v>
      </c>
      <c r="M940" s="120" t="str">
        <f>IF(MOD(INT(K940),10) = 0, VLOOKUP(K940,'COG CONAC'!$A$2:$B$427,1,FALSE),"DESAGREGADA")</f>
        <v>44100</v>
      </c>
      <c r="N940" s="119" t="str">
        <f>IF(MOD(INT(K940),10) = 0, VLOOKUP(K940,'COG CONAC'!$A$2:$B$427,2,FALSE),"DESAGREGADA")</f>
        <v>Ayudas sociales a personas</v>
      </c>
      <c r="O940" s="120" t="str">
        <f t="shared" si="47"/>
        <v>441</v>
      </c>
      <c r="P940" s="119" t="str">
        <f>IF(MOD(O941,10)&gt;0,IF(INT(TEXT(D941,"00"))=0,IF(COUNTIF($O$3:O1293,O941)&gt;1,"No Utilizar","Utilizar"),"Utilizar"),"No Utilizar")</f>
        <v>Utilizar</v>
      </c>
    </row>
    <row r="941" spans="1:18" x14ac:dyDescent="0.2">
      <c r="A941" s="120">
        <v>4</v>
      </c>
      <c r="B941" s="120">
        <v>4</v>
      </c>
      <c r="C941" s="120">
        <v>1</v>
      </c>
      <c r="D941" s="120">
        <v>1</v>
      </c>
      <c r="I941" s="121" t="s">
        <v>1313</v>
      </c>
      <c r="K941" s="120" t="str">
        <f t="shared" si="45"/>
        <v>44101</v>
      </c>
      <c r="L941" s="119" t="str">
        <f t="shared" si="46"/>
        <v>Ayudas a campesinos</v>
      </c>
      <c r="M941" s="120" t="str">
        <f>IF(MOD(INT(K941),10) = 0, VLOOKUP(K941,'COG CONAC'!$A$2:$B$427,1,FALSE),"DESAGREGADA")</f>
        <v>DESAGREGADA</v>
      </c>
      <c r="N941" s="119" t="str">
        <f>IF(MOD(INT(K941),10) = 0, VLOOKUP(K941,'COG CONAC'!$A$2:$B$427,2,FALSE),"DESAGREGADA")</f>
        <v>DESAGREGADA</v>
      </c>
      <c r="O941" s="120" t="str">
        <f t="shared" si="47"/>
        <v>441</v>
      </c>
      <c r="P941" s="119" t="str">
        <f>IF(MOD(O942,10)&gt;0,IF(INT(TEXT(D942,"00"))=0,IF(COUNTIF($O$3:O1294,O942)&gt;1,"No Utilizar","Utilizar"),"Utilizar"),"No Utilizar")</f>
        <v>Utilizar</v>
      </c>
    </row>
    <row r="942" spans="1:18" x14ac:dyDescent="0.2">
      <c r="A942" s="120">
        <v>4</v>
      </c>
      <c r="B942" s="120">
        <v>4</v>
      </c>
      <c r="C942" s="120">
        <v>1</v>
      </c>
      <c r="D942" s="120">
        <v>2</v>
      </c>
      <c r="I942" s="121" t="s">
        <v>1314</v>
      </c>
      <c r="K942" s="120" t="str">
        <f t="shared" si="45"/>
        <v>44102</v>
      </c>
      <c r="L942" s="119" t="str">
        <f t="shared" si="46"/>
        <v>Ayudas a indigentes y damnificados</v>
      </c>
      <c r="M942" s="120" t="str">
        <f>IF(MOD(INT(K942),10) = 0, VLOOKUP(K942,'COG CONAC'!$A$2:$B$427,1,FALSE),"DESAGREGADA")</f>
        <v>DESAGREGADA</v>
      </c>
      <c r="N942" s="119" t="str">
        <f>IF(MOD(INT(K942),10) = 0, VLOOKUP(K942,'COG CONAC'!$A$2:$B$427,2,FALSE),"DESAGREGADA")</f>
        <v>DESAGREGADA</v>
      </c>
      <c r="O942" s="120" t="str">
        <f t="shared" si="47"/>
        <v>441</v>
      </c>
      <c r="P942" s="119" t="str">
        <f>IF(MOD(O943,10)&gt;0,IF(INT(TEXT(D943,"00"))=0,IF(COUNTIF($O$3:O1295,O943)&gt;1,"No Utilizar","Utilizar"),"Utilizar"),"No Utilizar")</f>
        <v>Utilizar</v>
      </c>
    </row>
    <row r="943" spans="1:18" x14ac:dyDescent="0.2">
      <c r="A943" s="120">
        <v>4</v>
      </c>
      <c r="B943" s="120">
        <v>4</v>
      </c>
      <c r="C943" s="120">
        <v>1</v>
      </c>
      <c r="D943" s="120">
        <v>3</v>
      </c>
      <c r="I943" s="121" t="s">
        <v>1315</v>
      </c>
      <c r="K943" s="120" t="str">
        <f t="shared" si="45"/>
        <v>44103</v>
      </c>
      <c r="L943" s="119" t="str">
        <f t="shared" si="46"/>
        <v>Ayudas al deporte</v>
      </c>
      <c r="M943" s="120" t="str">
        <f>IF(MOD(INT(K943),10) = 0, VLOOKUP(K943,'COG CONAC'!$A$2:$B$427,1,FALSE),"DESAGREGADA")</f>
        <v>DESAGREGADA</v>
      </c>
      <c r="N943" s="119" t="str">
        <f>IF(MOD(INT(K943),10) = 0, VLOOKUP(K943,'COG CONAC'!$A$2:$B$427,2,FALSE),"DESAGREGADA")</f>
        <v>DESAGREGADA</v>
      </c>
      <c r="O943" s="120" t="str">
        <f t="shared" si="47"/>
        <v>441</v>
      </c>
      <c r="P943" s="119" t="str">
        <f>IF(MOD(O944,10)&gt;0,IF(INT(TEXT(D944,"00"))=0,IF(COUNTIF($O$3:O1296,O944)&gt;1,"No Utilizar","Utilizar"),"Utilizar"),"No Utilizar")</f>
        <v>Utilizar</v>
      </c>
    </row>
    <row r="944" spans="1:18" x14ac:dyDescent="0.2">
      <c r="A944" s="120">
        <v>4</v>
      </c>
      <c r="B944" s="120">
        <v>4</v>
      </c>
      <c r="C944" s="120">
        <v>1</v>
      </c>
      <c r="D944" s="120">
        <v>4</v>
      </c>
      <c r="I944" s="121" t="s">
        <v>1316</v>
      </c>
      <c r="K944" s="120" t="str">
        <f t="shared" si="45"/>
        <v>44104</v>
      </c>
      <c r="L944" s="119" t="str">
        <f t="shared" si="46"/>
        <v>Ayudas para funerales</v>
      </c>
      <c r="M944" s="120" t="str">
        <f>IF(MOD(INT(K944),10) = 0, VLOOKUP(K944,'COG CONAC'!$A$2:$B$427,1,FALSE),"DESAGREGADA")</f>
        <v>DESAGREGADA</v>
      </c>
      <c r="N944" s="119" t="str">
        <f>IF(MOD(INT(K944),10) = 0, VLOOKUP(K944,'COG CONAC'!$A$2:$B$427,2,FALSE),"DESAGREGADA")</f>
        <v>DESAGREGADA</v>
      </c>
      <c r="O944" s="120" t="str">
        <f t="shared" si="47"/>
        <v>441</v>
      </c>
      <c r="P944" s="119" t="str">
        <f>IF(MOD(O945,10)&gt;0,IF(INT(TEXT(D945,"00"))=0,IF(COUNTIF($O$3:O1297,O945)&gt;1,"No Utilizar","Utilizar"),"Utilizar"),"No Utilizar")</f>
        <v>Utilizar</v>
      </c>
    </row>
    <row r="945" spans="1:16" x14ac:dyDescent="0.2">
      <c r="A945" s="120">
        <v>4</v>
      </c>
      <c r="B945" s="120">
        <v>4</v>
      </c>
      <c r="C945" s="120">
        <v>1</v>
      </c>
      <c r="D945" s="120">
        <v>5</v>
      </c>
      <c r="I945" s="121" t="s">
        <v>1317</v>
      </c>
      <c r="K945" s="120" t="str">
        <f t="shared" si="45"/>
        <v>44105</v>
      </c>
      <c r="L945" s="119" t="str">
        <f t="shared" si="46"/>
        <v>Despensas</v>
      </c>
      <c r="M945" s="120" t="str">
        <f>IF(MOD(INT(K945),10) = 0, VLOOKUP(K945,'COG CONAC'!$A$2:$B$427,1,FALSE),"DESAGREGADA")</f>
        <v>DESAGREGADA</v>
      </c>
      <c r="N945" s="119" t="str">
        <f>IF(MOD(INT(K945),10) = 0, VLOOKUP(K945,'COG CONAC'!$A$2:$B$427,2,FALSE),"DESAGREGADA")</f>
        <v>DESAGREGADA</v>
      </c>
      <c r="O945" s="120" t="str">
        <f t="shared" si="47"/>
        <v>441</v>
      </c>
      <c r="P945" s="119" t="str">
        <f>IF(MOD(O946,10)&gt;0,IF(INT(TEXT(D946,"00"))=0,IF(COUNTIF($O$3:O1298,O946)&gt;1,"No Utilizar","Utilizar"),"Utilizar"),"No Utilizar")</f>
        <v>Utilizar</v>
      </c>
    </row>
    <row r="946" spans="1:16" x14ac:dyDescent="0.2">
      <c r="A946" s="120">
        <v>4</v>
      </c>
      <c r="B946" s="120">
        <v>4</v>
      </c>
      <c r="C946" s="120">
        <v>1</v>
      </c>
      <c r="D946" s="120">
        <v>6</v>
      </c>
      <c r="I946" s="121" t="s">
        <v>1318</v>
      </c>
      <c r="K946" s="120" t="str">
        <f t="shared" si="45"/>
        <v>44106</v>
      </c>
      <c r="L946" s="119" t="str">
        <f t="shared" si="46"/>
        <v>Ayudas para obras</v>
      </c>
      <c r="M946" s="120" t="str">
        <f>IF(MOD(INT(K946),10) = 0, VLOOKUP(K946,'COG CONAC'!$A$2:$B$427,1,FALSE),"DESAGREGADA")</f>
        <v>DESAGREGADA</v>
      </c>
      <c r="N946" s="119" t="str">
        <f>IF(MOD(INT(K946),10) = 0, VLOOKUP(K946,'COG CONAC'!$A$2:$B$427,2,FALSE),"DESAGREGADA")</f>
        <v>DESAGREGADA</v>
      </c>
      <c r="O946" s="120" t="str">
        <f t="shared" si="47"/>
        <v>441</v>
      </c>
      <c r="P946" s="119" t="str">
        <f>IF(MOD(O947,10)&gt;0,IF(INT(TEXT(D947,"00"))=0,IF(COUNTIF($O$3:O1299,O947)&gt;1,"No Utilizar","Utilizar"),"Utilizar"),"No Utilizar")</f>
        <v>Utilizar</v>
      </c>
    </row>
    <row r="947" spans="1:16" x14ac:dyDescent="0.2">
      <c r="A947" s="120">
        <v>4</v>
      </c>
      <c r="B947" s="120">
        <v>4</v>
      </c>
      <c r="C947" s="120">
        <v>1</v>
      </c>
      <c r="D947" s="120">
        <v>7</v>
      </c>
      <c r="I947" s="121" t="s">
        <v>1689</v>
      </c>
      <c r="K947" s="120" t="str">
        <f t="shared" si="45"/>
        <v>44107</v>
      </c>
      <c r="L947" s="119" t="str">
        <f t="shared" si="46"/>
        <v>Ayudas para pacientes de bajos recursos</v>
      </c>
      <c r="M947" s="120" t="str">
        <f>IF(MOD(INT(K947),10) = 0, VLOOKUP(K947,'COG CONAC'!$A$2:$B$427,1,FALSE),"DESAGREGADA")</f>
        <v>DESAGREGADA</v>
      </c>
      <c r="N947" s="119" t="str">
        <f>IF(MOD(INT(K947),10) = 0, VLOOKUP(K947,'COG CONAC'!$A$2:$B$427,2,FALSE),"DESAGREGADA")</f>
        <v>DESAGREGADA</v>
      </c>
      <c r="O947" s="120" t="str">
        <f t="shared" si="47"/>
        <v>441</v>
      </c>
      <c r="P947" s="119" t="str">
        <f>IF(MOD(O948,10)&gt;0,IF(INT(TEXT(D948,"00"))=0,IF(COUNTIF($O$3:O1300,O948)&gt;1,"No Utilizar","Utilizar"),"Utilizar"),"No Utilizar")</f>
        <v>No Utilizar</v>
      </c>
    </row>
    <row r="948" spans="1:16" x14ac:dyDescent="0.2">
      <c r="A948" s="120">
        <v>4</v>
      </c>
      <c r="B948" s="120">
        <v>4</v>
      </c>
      <c r="C948" s="120">
        <v>2</v>
      </c>
      <c r="H948" s="121" t="s">
        <v>233</v>
      </c>
      <c r="K948" s="120" t="str">
        <f t="shared" si="45"/>
        <v>44200</v>
      </c>
      <c r="L948" s="119" t="str">
        <f t="shared" si="46"/>
        <v>Becas y otras ayudas para programas de capacitación</v>
      </c>
      <c r="M948" s="120" t="str">
        <f>IF(MOD(INT(K948),10) = 0, VLOOKUP(K948,'COG CONAC'!$A$2:$B$427,1,FALSE),"DESAGREGADA")</f>
        <v>44200</v>
      </c>
      <c r="N948" s="119" t="str">
        <f>IF(MOD(INT(K948),10) = 0, VLOOKUP(K948,'COG CONAC'!$A$2:$B$427,2,FALSE),"DESAGREGADA")</f>
        <v>Becas y otras ayudas para programas de capacitación</v>
      </c>
      <c r="O948" s="120" t="str">
        <f t="shared" si="47"/>
        <v>442</v>
      </c>
      <c r="P948" s="119" t="str">
        <f>IF(MOD(O949,10)&gt;0,IF(INT(TEXT(D949,"00"))=0,IF(COUNTIF($O$3:O1301,O949)&gt;1,"No Utilizar","Utilizar"),"Utilizar"),"No Utilizar")</f>
        <v>Utilizar</v>
      </c>
    </row>
    <row r="949" spans="1:16" x14ac:dyDescent="0.2">
      <c r="A949" s="120">
        <v>4</v>
      </c>
      <c r="B949" s="120">
        <v>4</v>
      </c>
      <c r="C949" s="120">
        <v>2</v>
      </c>
      <c r="D949" s="120">
        <v>1</v>
      </c>
      <c r="I949" s="121" t="s">
        <v>1941</v>
      </c>
      <c r="K949" s="120" t="str">
        <f t="shared" si="45"/>
        <v>44201</v>
      </c>
      <c r="L949" s="119" t="str">
        <f t="shared" si="46"/>
        <v>Becas Económicas</v>
      </c>
      <c r="M949" s="120" t="str">
        <f>IF(MOD(INT(K949),10) = 0, VLOOKUP(K949,'COG CONAC'!$A$2:$B$427,1,FALSE),"DESAGREGADA")</f>
        <v>DESAGREGADA</v>
      </c>
      <c r="N949" s="119" t="str">
        <f>IF(MOD(INT(K949),10) = 0, VLOOKUP(K949,'COG CONAC'!$A$2:$B$427,2,FALSE),"DESAGREGADA")</f>
        <v>DESAGREGADA</v>
      </c>
      <c r="O949" s="120" t="str">
        <f t="shared" si="47"/>
        <v>442</v>
      </c>
      <c r="P949" s="119" t="str">
        <f>IF(MOD(O950,10)&gt;0,IF(INT(TEXT(D950,"00"))=0,IF(COUNTIF($O$3:O1302,O950)&gt;1,"No Utilizar","Utilizar"),"Utilizar"),"No Utilizar")</f>
        <v>Utilizar</v>
      </c>
    </row>
    <row r="950" spans="1:16" x14ac:dyDescent="0.2">
      <c r="A950" s="120">
        <v>4</v>
      </c>
      <c r="B950" s="120">
        <v>4</v>
      </c>
      <c r="C950" s="120">
        <v>2</v>
      </c>
      <c r="D950" s="120">
        <v>2</v>
      </c>
      <c r="I950" s="121" t="s">
        <v>1690</v>
      </c>
      <c r="K950" s="120" t="str">
        <f t="shared" si="45"/>
        <v>44202</v>
      </c>
      <c r="L950" s="119" t="str">
        <f t="shared" si="46"/>
        <v>Becas y otras ayudas</v>
      </c>
      <c r="M950" s="120" t="str">
        <f>IF(MOD(INT(K950),10) = 0, VLOOKUP(K950,'COG CONAC'!$A$2:$B$427,1,FALSE),"DESAGREGADA")</f>
        <v>DESAGREGADA</v>
      </c>
      <c r="N950" s="119" t="str">
        <f>IF(MOD(INT(K950),10) = 0, VLOOKUP(K950,'COG CONAC'!$A$2:$B$427,2,FALSE),"DESAGREGADA")</f>
        <v>DESAGREGADA</v>
      </c>
      <c r="O950" s="120" t="str">
        <f t="shared" si="47"/>
        <v>442</v>
      </c>
      <c r="P950" s="119" t="str">
        <f>IF(MOD(O951,10)&gt;0,IF(INT(TEXT(D951,"00"))=0,IF(COUNTIF($O$3:O1303,O951)&gt;1,"No Utilizar","Utilizar"),"Utilizar"),"No Utilizar")</f>
        <v>No Utilizar</v>
      </c>
    </row>
    <row r="951" spans="1:16" x14ac:dyDescent="0.2">
      <c r="A951" s="120">
        <v>4</v>
      </c>
      <c r="B951" s="120">
        <v>4</v>
      </c>
      <c r="C951" s="120">
        <v>3</v>
      </c>
      <c r="H951" s="121" t="s">
        <v>232</v>
      </c>
      <c r="K951" s="120" t="str">
        <f t="shared" si="45"/>
        <v>44300</v>
      </c>
      <c r="L951" s="119" t="str">
        <f t="shared" si="46"/>
        <v>Ayudas sociales a instituciones de enseñanza</v>
      </c>
      <c r="M951" s="120" t="str">
        <f>IF(MOD(INT(K951),10) = 0, VLOOKUP(K951,'COG CONAC'!$A$2:$B$427,1,FALSE),"DESAGREGADA")</f>
        <v>44300</v>
      </c>
      <c r="N951" s="119" t="str">
        <f>IF(MOD(INT(K951),10) = 0, VLOOKUP(K951,'COG CONAC'!$A$2:$B$427,2,FALSE),"DESAGREGADA")</f>
        <v>Ayudas sociales a instituciones de enseñanza</v>
      </c>
      <c r="O951" s="120" t="str">
        <f t="shared" si="47"/>
        <v>443</v>
      </c>
      <c r="P951" s="119" t="str">
        <f>IF(MOD(O952,10)&gt;0,IF(INT(TEXT(D952,"00"))=0,IF(COUNTIF($O$3:O1304,O952)&gt;1,"No Utilizar","Utilizar"),"Utilizar"),"No Utilizar")</f>
        <v>Utilizar</v>
      </c>
    </row>
    <row r="952" spans="1:16" x14ac:dyDescent="0.2">
      <c r="A952" s="120">
        <v>4</v>
      </c>
      <c r="B952" s="120">
        <v>4</v>
      </c>
      <c r="C952" s="120">
        <v>3</v>
      </c>
      <c r="D952" s="120">
        <v>1</v>
      </c>
      <c r="I952" s="121" t="s">
        <v>1319</v>
      </c>
      <c r="K952" s="120" t="str">
        <f t="shared" si="45"/>
        <v>44301</v>
      </c>
      <c r="L952" s="119" t="str">
        <f t="shared" si="46"/>
        <v>Ayudas sociales a instituciones educativas</v>
      </c>
      <c r="M952" s="120" t="str">
        <f>IF(MOD(INT(K952),10) = 0, VLOOKUP(K952,'COG CONAC'!$A$2:$B$427,1,FALSE),"DESAGREGADA")</f>
        <v>DESAGREGADA</v>
      </c>
      <c r="N952" s="119" t="str">
        <f>IF(MOD(INT(K952),10) = 0, VLOOKUP(K952,'COG CONAC'!$A$2:$B$427,2,FALSE),"DESAGREGADA")</f>
        <v>DESAGREGADA</v>
      </c>
      <c r="O952" s="120" t="str">
        <f t="shared" si="47"/>
        <v>443</v>
      </c>
      <c r="P952" s="119" t="str">
        <f>IF(MOD(O953,10)&gt;0,IF(INT(TEXT(D953,"00"))=0,IF(COUNTIF($O$3:O1305,O953)&gt;1,"No Utilizar","Utilizar"),"Utilizar"),"No Utilizar")</f>
        <v>Utilizar</v>
      </c>
    </row>
    <row r="953" spans="1:16" x14ac:dyDescent="0.2">
      <c r="A953" s="120">
        <v>4</v>
      </c>
      <c r="B953" s="120">
        <v>4</v>
      </c>
      <c r="C953" s="120">
        <v>3</v>
      </c>
      <c r="D953" s="120">
        <v>2</v>
      </c>
      <c r="I953" s="121" t="s">
        <v>1320</v>
      </c>
      <c r="K953" s="120" t="str">
        <f t="shared" si="45"/>
        <v>44302</v>
      </c>
      <c r="L953" s="119" t="str">
        <f t="shared" si="46"/>
        <v>Desayunos escolares</v>
      </c>
      <c r="M953" s="120" t="str">
        <f>IF(MOD(INT(K953),10) = 0, VLOOKUP(K953,'COG CONAC'!$A$2:$B$427,1,FALSE),"DESAGREGADA")</f>
        <v>DESAGREGADA</v>
      </c>
      <c r="N953" s="119" t="str">
        <f>IF(MOD(INT(K953),10) = 0, VLOOKUP(K953,'COG CONAC'!$A$2:$B$427,2,FALSE),"DESAGREGADA")</f>
        <v>DESAGREGADA</v>
      </c>
      <c r="O953" s="120" t="str">
        <f t="shared" si="47"/>
        <v>443</v>
      </c>
      <c r="P953" s="119" t="str">
        <f>IF(MOD(O954,10)&gt;0,IF(INT(TEXT(D954,"00"))=0,IF(COUNTIF($O$3:O1306,O954)&gt;1,"No Utilizar","Utilizar"),"Utilizar"),"No Utilizar")</f>
        <v>Utilizar</v>
      </c>
    </row>
    <row r="954" spans="1:16" x14ac:dyDescent="0.2">
      <c r="A954" s="120">
        <v>4</v>
      </c>
      <c r="B954" s="120">
        <v>4</v>
      </c>
      <c r="C954" s="120">
        <v>4</v>
      </c>
      <c r="H954" s="121" t="s">
        <v>231</v>
      </c>
      <c r="K954" s="120" t="str">
        <f t="shared" si="45"/>
        <v>44400</v>
      </c>
      <c r="L954" s="119" t="str">
        <f t="shared" si="46"/>
        <v>Ayudas sociales a actividades científicas o académicas</v>
      </c>
      <c r="M954" s="120" t="str">
        <f>IF(MOD(INT(K954),10) = 0, VLOOKUP(K954,'COG CONAC'!$A$2:$B$427,1,FALSE),"DESAGREGADA")</f>
        <v>44400</v>
      </c>
      <c r="N954" s="119" t="str">
        <f>IF(MOD(INT(K954),10) = 0, VLOOKUP(K954,'COG CONAC'!$A$2:$B$427,2,FALSE),"DESAGREGADA")</f>
        <v>Ayudas sociales a actividades científicas o académicas</v>
      </c>
      <c r="O954" s="120" t="str">
        <f t="shared" si="47"/>
        <v>444</v>
      </c>
      <c r="P954" s="119" t="str">
        <f>IF(MOD(O955,10)&gt;0,IF(INT(TEXT(D955,"00"))=0,IF(COUNTIF($O$3:O1307,O955)&gt;1,"No Utilizar","Utilizar"),"Utilizar"),"No Utilizar")</f>
        <v>No Utilizar</v>
      </c>
    </row>
    <row r="955" spans="1:16" x14ac:dyDescent="0.2">
      <c r="A955" s="120">
        <v>4</v>
      </c>
      <c r="B955" s="120">
        <v>4</v>
      </c>
      <c r="C955" s="120">
        <v>5</v>
      </c>
      <c r="H955" s="121" t="s">
        <v>230</v>
      </c>
      <c r="K955" s="120" t="str">
        <f t="shared" si="45"/>
        <v>44500</v>
      </c>
      <c r="L955" s="119" t="str">
        <f t="shared" si="46"/>
        <v>Ayudas sociales a instituciones sin fines de lucro</v>
      </c>
      <c r="M955" s="120" t="str">
        <f>IF(MOD(INT(K955),10) = 0, VLOOKUP(K955,'COG CONAC'!$A$2:$B$427,1,FALSE),"DESAGREGADA")</f>
        <v>44500</v>
      </c>
      <c r="N955" s="119" t="str">
        <f>IF(MOD(INT(K955),10) = 0, VLOOKUP(K955,'COG CONAC'!$A$2:$B$427,2,FALSE),"DESAGREGADA")</f>
        <v>Ayudas sociales a instituciones sin fines de lucro</v>
      </c>
      <c r="O955" s="120" t="str">
        <f t="shared" si="47"/>
        <v>445</v>
      </c>
      <c r="P955" s="119" t="str">
        <f>IF(MOD(O956,10)&gt;0,IF(INT(TEXT(D956,"00"))=0,IF(COUNTIF($O$3:O1308,O956)&gt;1,"No Utilizar","Utilizar"),"Utilizar"),"No Utilizar")</f>
        <v>Utilizar</v>
      </c>
    </row>
    <row r="956" spans="1:16" x14ac:dyDescent="0.2">
      <c r="A956" s="120">
        <v>4</v>
      </c>
      <c r="B956" s="120">
        <v>4</v>
      </c>
      <c r="C956" s="120">
        <v>5</v>
      </c>
      <c r="D956" s="120">
        <v>1</v>
      </c>
      <c r="I956" s="121" t="s">
        <v>1321</v>
      </c>
      <c r="K956" s="120" t="str">
        <f t="shared" si="45"/>
        <v>44501</v>
      </c>
      <c r="L956" s="119" t="str">
        <f t="shared" si="46"/>
        <v>Ayudas sociales al deporte</v>
      </c>
      <c r="M956" s="120" t="str">
        <f>IF(MOD(INT(K956),10) = 0, VLOOKUP(K956,'COG CONAC'!$A$2:$B$427,1,FALSE),"DESAGREGADA")</f>
        <v>DESAGREGADA</v>
      </c>
      <c r="N956" s="119" t="str">
        <f>IF(MOD(INT(K956),10) = 0, VLOOKUP(K956,'COG CONAC'!$A$2:$B$427,2,FALSE),"DESAGREGADA")</f>
        <v>DESAGREGADA</v>
      </c>
      <c r="O956" s="120" t="str">
        <f t="shared" si="47"/>
        <v>445</v>
      </c>
      <c r="P956" s="119" t="str">
        <f>IF(MOD(O957,10)&gt;0,IF(INT(TEXT(D957,"00"))=0,IF(COUNTIF($O$3:O1309,O957)&gt;1,"No Utilizar","Utilizar"),"Utilizar"),"No Utilizar")</f>
        <v>Utilizar</v>
      </c>
    </row>
    <row r="957" spans="1:16" x14ac:dyDescent="0.2">
      <c r="A957" s="120">
        <v>4</v>
      </c>
      <c r="B957" s="120">
        <v>4</v>
      </c>
      <c r="C957" s="120">
        <v>5</v>
      </c>
      <c r="D957" s="120">
        <v>2</v>
      </c>
      <c r="I957" s="121" t="s">
        <v>1322</v>
      </c>
      <c r="K957" s="120" t="str">
        <f t="shared" si="45"/>
        <v>44502</v>
      </c>
      <c r="L957" s="119" t="str">
        <f t="shared" si="46"/>
        <v>Ayudas sociales al fomento cultural</v>
      </c>
      <c r="M957" s="120" t="str">
        <f>IF(MOD(INT(K957),10) = 0, VLOOKUP(K957,'COG CONAC'!$A$2:$B$427,1,FALSE),"DESAGREGADA")</f>
        <v>DESAGREGADA</v>
      </c>
      <c r="N957" s="119" t="str">
        <f>IF(MOD(INT(K957),10) = 0, VLOOKUP(K957,'COG CONAC'!$A$2:$B$427,2,FALSE),"DESAGREGADA")</f>
        <v>DESAGREGADA</v>
      </c>
      <c r="O957" s="120" t="str">
        <f t="shared" si="47"/>
        <v>445</v>
      </c>
      <c r="P957" s="119" t="str">
        <f>IF(MOD(O958,10)&gt;0,IF(INT(TEXT(D958,"00"))=0,IF(COUNTIF($O$3:O1310,O958)&gt;1,"No Utilizar","Utilizar"),"Utilizar"),"No Utilizar")</f>
        <v>Utilizar</v>
      </c>
    </row>
    <row r="958" spans="1:16" x14ac:dyDescent="0.2">
      <c r="A958" s="120">
        <v>4</v>
      </c>
      <c r="B958" s="120">
        <v>4</v>
      </c>
      <c r="C958" s="120">
        <v>5</v>
      </c>
      <c r="D958" s="120">
        <v>3</v>
      </c>
      <c r="I958" s="121" t="s">
        <v>1323</v>
      </c>
      <c r="K958" s="120" t="str">
        <f t="shared" si="45"/>
        <v>44503</v>
      </c>
      <c r="L958" s="119" t="str">
        <f t="shared" si="46"/>
        <v>Ayudas sociales a sociedades religiosas</v>
      </c>
      <c r="M958" s="120" t="str">
        <f>IF(MOD(INT(K958),10) = 0, VLOOKUP(K958,'COG CONAC'!$A$2:$B$427,1,FALSE),"DESAGREGADA")</f>
        <v>DESAGREGADA</v>
      </c>
      <c r="N958" s="119" t="str">
        <f>IF(MOD(INT(K958),10) = 0, VLOOKUP(K958,'COG CONAC'!$A$2:$B$427,2,FALSE),"DESAGREGADA")</f>
        <v>DESAGREGADA</v>
      </c>
      <c r="O958" s="120" t="str">
        <f t="shared" si="47"/>
        <v>445</v>
      </c>
      <c r="P958" s="119" t="str">
        <f>IF(MOD(O959,10)&gt;0,IF(INT(TEXT(D959,"00"))=0,IF(COUNTIF($O$3:O1311,O959)&gt;1,"No Utilizar","Utilizar"),"Utilizar"),"No Utilizar")</f>
        <v>Utilizar</v>
      </c>
    </row>
    <row r="959" spans="1:16" x14ac:dyDescent="0.2">
      <c r="A959" s="120">
        <v>4</v>
      </c>
      <c r="B959" s="120">
        <v>4</v>
      </c>
      <c r="C959" s="120">
        <v>5</v>
      </c>
      <c r="D959" s="120">
        <v>4</v>
      </c>
      <c r="I959" s="121" t="s">
        <v>1324</v>
      </c>
      <c r="K959" s="120" t="str">
        <f t="shared" si="45"/>
        <v>44504</v>
      </c>
      <c r="L959" s="119" t="str">
        <f t="shared" si="46"/>
        <v>Ayudas sociales a comisarias y/o casas del pueblo</v>
      </c>
      <c r="M959" s="120" t="str">
        <f>IF(MOD(INT(K959),10) = 0, VLOOKUP(K959,'COG CONAC'!$A$2:$B$427,1,FALSE),"DESAGREGADA")</f>
        <v>DESAGREGADA</v>
      </c>
      <c r="N959" s="119" t="str">
        <f>IF(MOD(INT(K959),10) = 0, VLOOKUP(K959,'COG CONAC'!$A$2:$B$427,2,FALSE),"DESAGREGADA")</f>
        <v>DESAGREGADA</v>
      </c>
      <c r="O959" s="120" t="str">
        <f t="shared" si="47"/>
        <v>445</v>
      </c>
      <c r="P959" s="119" t="str">
        <f>IF(MOD(O960,10)&gt;0,IF(INT(TEXT(D960,"00"))=0,IF(COUNTIF($O$3:O1312,O960)&gt;1,"No Utilizar","Utilizar"),"Utilizar"),"No Utilizar")</f>
        <v>Utilizar</v>
      </c>
    </row>
    <row r="960" spans="1:16" x14ac:dyDescent="0.2">
      <c r="A960" s="120">
        <v>4</v>
      </c>
      <c r="B960" s="120">
        <v>4</v>
      </c>
      <c r="C960" s="120">
        <v>6</v>
      </c>
      <c r="H960" s="121" t="s">
        <v>229</v>
      </c>
      <c r="K960" s="120" t="str">
        <f t="shared" si="45"/>
        <v>44600</v>
      </c>
      <c r="L960" s="119" t="str">
        <f t="shared" si="46"/>
        <v>Ayudas sociales a cooperativas</v>
      </c>
      <c r="M960" s="120" t="str">
        <f>IF(MOD(INT(K960),10) = 0, VLOOKUP(K960,'COG CONAC'!$A$2:$B$427,1,FALSE),"DESAGREGADA")</f>
        <v>44600</v>
      </c>
      <c r="N960" s="119" t="str">
        <f>IF(MOD(INT(K960),10) = 0, VLOOKUP(K960,'COG CONAC'!$A$2:$B$427,2,FALSE),"DESAGREGADA")</f>
        <v>Ayudas sociales a cooperativas</v>
      </c>
      <c r="O960" s="120" t="str">
        <f t="shared" si="47"/>
        <v>446</v>
      </c>
      <c r="P960" s="119" t="str">
        <f>IF(MOD(O961,10)&gt;0,IF(INT(TEXT(D961,"00"))=0,IF(COUNTIF($O$3:O1313,O961)&gt;1,"No Utilizar","Utilizar"),"Utilizar"),"No Utilizar")</f>
        <v>Utilizar</v>
      </c>
    </row>
    <row r="961" spans="1:18" x14ac:dyDescent="0.2">
      <c r="A961" s="120">
        <v>4</v>
      </c>
      <c r="B961" s="120">
        <v>4</v>
      </c>
      <c r="C961" s="120">
        <v>7</v>
      </c>
      <c r="H961" s="121" t="s">
        <v>228</v>
      </c>
      <c r="K961" s="120" t="str">
        <f t="shared" si="45"/>
        <v>44700</v>
      </c>
      <c r="L961" s="119" t="str">
        <f t="shared" si="46"/>
        <v>Ayudas sociales a entidades de interés público</v>
      </c>
      <c r="M961" s="120" t="str">
        <f>IF(MOD(INT(K961),10) = 0, VLOOKUP(K961,'COG CONAC'!$A$2:$B$427,1,FALSE),"DESAGREGADA")</f>
        <v>44700</v>
      </c>
      <c r="N961" s="119" t="str">
        <f>IF(MOD(INT(K961),10) = 0, VLOOKUP(K961,'COG CONAC'!$A$2:$B$427,2,FALSE),"DESAGREGADA")</f>
        <v>Ayudas sociales a entidades de interés público</v>
      </c>
      <c r="O961" s="120" t="str">
        <f t="shared" si="47"/>
        <v>447</v>
      </c>
      <c r="P961" s="119" t="str">
        <f>IF(MOD(O962,10)&gt;0,IF(INT(TEXT(D962,"00"))=0,IF(COUNTIF($O$3:O1314,O962)&gt;1,"No Utilizar","Utilizar"),"Utilizar"),"No Utilizar")</f>
        <v>No Utilizar</v>
      </c>
    </row>
    <row r="962" spans="1:18" x14ac:dyDescent="0.2">
      <c r="A962" s="120">
        <v>4</v>
      </c>
      <c r="B962" s="120">
        <v>4</v>
      </c>
      <c r="C962" s="120">
        <v>8</v>
      </c>
      <c r="H962" s="121" t="s">
        <v>832</v>
      </c>
      <c r="K962" s="120" t="str">
        <f t="shared" si="45"/>
        <v>44800</v>
      </c>
      <c r="L962" s="119" t="str">
        <f t="shared" si="46"/>
        <v>Ayudas por desastres naturales y otros siniestros</v>
      </c>
      <c r="M962" s="120" t="str">
        <f>IF(MOD(INT(K962),10) = 0, VLOOKUP(K962,'COG CONAC'!$A$2:$B$427,1,FALSE),"DESAGREGADA")</f>
        <v>44800</v>
      </c>
      <c r="N962" s="119" t="str">
        <f>IF(MOD(INT(K962),10) = 0, VLOOKUP(K962,'COG CONAC'!$A$2:$B$427,2,FALSE),"DESAGREGADA")</f>
        <v>Ayudas por desastres naturales y otros siniestros</v>
      </c>
      <c r="O962" s="120" t="str">
        <f t="shared" si="47"/>
        <v>448</v>
      </c>
      <c r="P962" s="119" t="str">
        <f>IF(MOD(O963,10)&gt;0,IF(INT(TEXT(D963,"00"))=0,IF(COUNTIF($O$3:O1315,O963)&gt;1,"No Utilizar","Utilizar"),"Utilizar"),"No Utilizar")</f>
        <v>Utilizar</v>
      </c>
    </row>
    <row r="963" spans="1:18" x14ac:dyDescent="0.2">
      <c r="A963" s="120">
        <v>4</v>
      </c>
      <c r="B963" s="120">
        <v>4</v>
      </c>
      <c r="C963" s="120">
        <v>8</v>
      </c>
      <c r="D963" s="120">
        <v>1</v>
      </c>
      <c r="I963" s="121" t="s">
        <v>832</v>
      </c>
      <c r="K963" s="120" t="str">
        <f t="shared" si="45"/>
        <v>44801</v>
      </c>
      <c r="L963" s="119" t="str">
        <f t="shared" si="46"/>
        <v>Ayudas por desastres naturales y otros siniestros</v>
      </c>
      <c r="M963" s="120" t="str">
        <f>IF(MOD(INT(K963),10) = 0, VLOOKUP(K963,'COG CONAC'!$A$2:$B$427,1,FALSE),"DESAGREGADA")</f>
        <v>DESAGREGADA</v>
      </c>
      <c r="N963" s="119" t="str">
        <f>IF(MOD(INT(K963),10) = 0, VLOOKUP(K963,'COG CONAC'!$A$2:$B$427,2,FALSE),"DESAGREGADA")</f>
        <v>DESAGREGADA</v>
      </c>
      <c r="O963" s="120" t="str">
        <f t="shared" si="47"/>
        <v>448</v>
      </c>
      <c r="P963" s="119" t="str">
        <f>IF(MOD(O964,10)&gt;0,IF(INT(TEXT(D964,"00"))=0,IF(COUNTIF($O$3:O1316,O964)&gt;1,"No Utilizar","Utilizar"),"Utilizar"),"No Utilizar")</f>
        <v>No Utilizar</v>
      </c>
    </row>
    <row r="964" spans="1:18" s="118" customFormat="1" x14ac:dyDescent="0.2">
      <c r="A964" s="117">
        <v>4</v>
      </c>
      <c r="B964" s="117">
        <v>5</v>
      </c>
      <c r="C964" s="117"/>
      <c r="D964" s="117"/>
      <c r="E964" s="117"/>
      <c r="F964" s="116"/>
      <c r="G964" s="116" t="s">
        <v>227</v>
      </c>
      <c r="H964" s="116"/>
      <c r="I964" s="116"/>
      <c r="J964" s="116"/>
      <c r="K964" s="117" t="str">
        <f t="shared" si="45"/>
        <v>45000</v>
      </c>
      <c r="L964" s="118" t="str">
        <f t="shared" si="46"/>
        <v>PENSIONES Y JUBILACIONES</v>
      </c>
      <c r="M964" s="117" t="str">
        <f>IF(MOD(INT(K964),10) = 0, VLOOKUP(K964,'COG CONAC'!$A$2:$B$427,1,FALSE),"DESAGREGADA")</f>
        <v>45000</v>
      </c>
      <c r="N964" s="118" t="str">
        <f>IF(MOD(INT(K964),10) = 0, VLOOKUP(K964,'COG CONAC'!$A$2:$B$427,2,FALSE),"DESAGREGADA")</f>
        <v>PENSIONES Y JUBILACIONES</v>
      </c>
      <c r="O964" s="117" t="str">
        <f t="shared" si="47"/>
        <v>450</v>
      </c>
      <c r="P964" s="118" t="str">
        <f>IF(MOD(O965,10)&gt;0,IF(INT(TEXT(D965,"00"))=0,IF(COUNTIF($O$3:O1317,O965)&gt;1,"No Utilizar","Utilizar"),"Utilizar"),"No Utilizar")</f>
        <v>Utilizar</v>
      </c>
      <c r="R964" s="119"/>
    </row>
    <row r="965" spans="1:18" x14ac:dyDescent="0.2">
      <c r="A965" s="120">
        <v>4</v>
      </c>
      <c r="B965" s="120">
        <v>5</v>
      </c>
      <c r="C965" s="120">
        <v>1</v>
      </c>
      <c r="H965" s="121" t="s">
        <v>226</v>
      </c>
      <c r="K965" s="120" t="str">
        <f t="shared" si="45"/>
        <v>45100</v>
      </c>
      <c r="L965" s="119" t="str">
        <f t="shared" si="46"/>
        <v>Pensiones</v>
      </c>
      <c r="M965" s="120" t="str">
        <f>IF(MOD(INT(K965),10) = 0, VLOOKUP(K965,'COG CONAC'!$A$2:$B$427,1,FALSE),"DESAGREGADA")</f>
        <v>45100</v>
      </c>
      <c r="N965" s="119" t="str">
        <f>IF(MOD(INT(K965),10) = 0, VLOOKUP(K965,'COG CONAC'!$A$2:$B$427,2,FALSE),"DESAGREGADA")</f>
        <v>Pensiones</v>
      </c>
      <c r="O965" s="120" t="str">
        <f t="shared" si="47"/>
        <v>451</v>
      </c>
      <c r="P965" s="119" t="str">
        <f>IF(MOD(O966,10)&gt;0,IF(INT(TEXT(D966,"00"))=0,IF(COUNTIF($O$3:O1318,O966)&gt;1,"No Utilizar","Utilizar"),"Utilizar"),"No Utilizar")</f>
        <v>Utilizar</v>
      </c>
    </row>
    <row r="966" spans="1:18" x14ac:dyDescent="0.2">
      <c r="A966" s="120">
        <v>4</v>
      </c>
      <c r="B966" s="120">
        <v>5</v>
      </c>
      <c r="C966" s="120">
        <v>2</v>
      </c>
      <c r="H966" s="121" t="s">
        <v>225</v>
      </c>
      <c r="K966" s="120" t="str">
        <f t="shared" si="45"/>
        <v>45200</v>
      </c>
      <c r="L966" s="119" t="str">
        <f t="shared" si="46"/>
        <v>Jubilaciones</v>
      </c>
      <c r="M966" s="120" t="str">
        <f>IF(MOD(INT(K966),10) = 0, VLOOKUP(K966,'COG CONAC'!$A$2:$B$427,1,FALSE),"DESAGREGADA")</f>
        <v>45200</v>
      </c>
      <c r="N966" s="119" t="str">
        <f>IF(MOD(INT(K966),10) = 0, VLOOKUP(K966,'COG CONAC'!$A$2:$B$427,2,FALSE),"DESAGREGADA")</f>
        <v>Jubilaciones</v>
      </c>
      <c r="O966" s="120" t="str">
        <f t="shared" si="47"/>
        <v>452</v>
      </c>
      <c r="P966" s="119" t="str">
        <f>IF(MOD(O967,10)&gt;0,IF(INT(TEXT(D967,"00"))=0,IF(COUNTIF($O$3:O1319,O967)&gt;1,"No Utilizar","Utilizar"),"Utilizar"),"No Utilizar")</f>
        <v>Utilizar</v>
      </c>
    </row>
    <row r="967" spans="1:18" x14ac:dyDescent="0.2">
      <c r="A967" s="120">
        <v>4</v>
      </c>
      <c r="B967" s="120">
        <v>5</v>
      </c>
      <c r="C967" s="120">
        <v>9</v>
      </c>
      <c r="H967" s="121" t="s">
        <v>224</v>
      </c>
      <c r="K967" s="120" t="str">
        <f t="shared" ref="K967:K1032" si="48">CONCATENATE(A967,TEXT(B967,"0"),TEXT(C967,"0"),TEXT(D967,"00"))</f>
        <v>45900</v>
      </c>
      <c r="L967" s="119" t="str">
        <f t="shared" ref="L967:L1031" si="49">CONCATENATE(F967,G967,H967,I967)</f>
        <v>Otras pensiones y jubilaciones</v>
      </c>
      <c r="M967" s="120" t="str">
        <f>IF(MOD(INT(K967),10) = 0, VLOOKUP(K967,'COG CONAC'!$A$2:$B$427,1,FALSE),"DESAGREGADA")</f>
        <v>45900</v>
      </c>
      <c r="N967" s="119" t="str">
        <f>IF(MOD(INT(K967),10) = 0, VLOOKUP(K967,'COG CONAC'!$A$2:$B$427,2,FALSE),"DESAGREGADA")</f>
        <v>Otras pensiones y jubilaciones</v>
      </c>
      <c r="O967" s="120" t="str">
        <f t="shared" ref="O967:O1032" si="50">CONCATENATE(A967,TEXT(B967,"0"),TEXT(C967,"0"))</f>
        <v>459</v>
      </c>
      <c r="P967" s="119" t="str">
        <f>IF(MOD(O968,10)&gt;0,IF(INT(TEXT(D968,"00"))=0,IF(COUNTIF($O$3:O1320,O968)&gt;1,"No Utilizar","Utilizar"),"Utilizar"),"No Utilizar")</f>
        <v>No Utilizar</v>
      </c>
    </row>
    <row r="968" spans="1:18" s="118" customFormat="1" x14ac:dyDescent="0.2">
      <c r="A968" s="117">
        <v>4</v>
      </c>
      <c r="B968" s="117">
        <v>6</v>
      </c>
      <c r="C968" s="117"/>
      <c r="D968" s="117"/>
      <c r="E968" s="117"/>
      <c r="F968" s="116"/>
      <c r="G968" s="116" t="s">
        <v>837</v>
      </c>
      <c r="H968" s="116"/>
      <c r="I968" s="116"/>
      <c r="J968" s="116"/>
      <c r="K968" s="117" t="str">
        <f t="shared" si="48"/>
        <v>46000</v>
      </c>
      <c r="L968" s="118" t="str">
        <f t="shared" si="49"/>
        <v>TRANSFERENCIAS A FIDEICOMISOS, MANDATOS Y OTROS ANALOGOS</v>
      </c>
      <c r="M968" s="117" t="str">
        <f>IF(MOD(INT(K968),10) = 0, VLOOKUP(K968,'COG CONAC'!$A$2:$B$427,1,FALSE),"DESAGREGADA")</f>
        <v>46000</v>
      </c>
      <c r="N968" s="118" t="str">
        <f>IF(MOD(INT(K968),10) = 0, VLOOKUP(K968,'COG CONAC'!$A$2:$B$427,2,FALSE),"DESAGREGADA")</f>
        <v>TRANSFERENCIAS A FIDEICOMISOS, MANDATOS Y OTROS ANALOGOS</v>
      </c>
      <c r="O968" s="117" t="str">
        <f t="shared" si="50"/>
        <v>460</v>
      </c>
      <c r="P968" s="118" t="str">
        <f>IF(MOD(O969,10)&gt;0,IF(INT(TEXT(D969,"00"))=0,IF(COUNTIF($O$3:O1321,O969)&gt;1,"No Utilizar","Utilizar"),"Utilizar"),"No Utilizar")</f>
        <v>Utilizar</v>
      </c>
      <c r="R968" s="119"/>
    </row>
    <row r="969" spans="1:18" x14ac:dyDescent="0.2">
      <c r="A969" s="120">
        <v>4</v>
      </c>
      <c r="B969" s="120">
        <v>6</v>
      </c>
      <c r="C969" s="120">
        <v>1</v>
      </c>
      <c r="H969" s="121" t="s">
        <v>223</v>
      </c>
      <c r="K969" s="120" t="str">
        <f t="shared" si="48"/>
        <v>46100</v>
      </c>
      <c r="L969" s="119" t="str">
        <f t="shared" si="49"/>
        <v>Transferencias a fideicomisos del Poder Ejecutivo</v>
      </c>
      <c r="M969" s="120" t="str">
        <f>IF(MOD(INT(K969),10) = 0, VLOOKUP(K969,'COG CONAC'!$A$2:$B$427,1,FALSE),"DESAGREGADA")</f>
        <v>46100</v>
      </c>
      <c r="N969" s="119" t="str">
        <f>IF(MOD(INT(K969),10) = 0, VLOOKUP(K969,'COG CONAC'!$A$2:$B$427,2,FALSE),"DESAGREGADA")</f>
        <v>Transferencias a fideicomisos del Poder Ejecutivo</v>
      </c>
      <c r="O969" s="120" t="str">
        <f t="shared" si="50"/>
        <v>461</v>
      </c>
      <c r="P969" s="119" t="str">
        <f>IF(MOD(O970,10)&gt;0,IF(INT(TEXT(D970,"00"))=0,IF(COUNTIF($O$3:O1322,O970)&gt;1,"No Utilizar","Utilizar"),"Utilizar"),"No Utilizar")</f>
        <v>Utilizar</v>
      </c>
    </row>
    <row r="970" spans="1:18" x14ac:dyDescent="0.2">
      <c r="A970" s="120">
        <v>4</v>
      </c>
      <c r="B970" s="120">
        <v>6</v>
      </c>
      <c r="C970" s="120">
        <v>2</v>
      </c>
      <c r="H970" s="121" t="s">
        <v>222</v>
      </c>
      <c r="K970" s="120" t="str">
        <f t="shared" si="48"/>
        <v>46200</v>
      </c>
      <c r="L970" s="119" t="str">
        <f t="shared" si="49"/>
        <v>Transferencias a fideicomisos del Poder Legislativo</v>
      </c>
      <c r="M970" s="120" t="str">
        <f>IF(MOD(INT(K970),10) = 0, VLOOKUP(K970,'COG CONAC'!$A$2:$B$427,1,FALSE),"DESAGREGADA")</f>
        <v>46200</v>
      </c>
      <c r="N970" s="119" t="str">
        <f>IF(MOD(INT(K970),10) = 0, VLOOKUP(K970,'COG CONAC'!$A$2:$B$427,2,FALSE),"DESAGREGADA")</f>
        <v>Transferencias a fideicomisos del Poder Legislativo</v>
      </c>
      <c r="O970" s="120" t="str">
        <f t="shared" si="50"/>
        <v>462</v>
      </c>
      <c r="P970" s="119" t="str">
        <f>IF(MOD(O971,10)&gt;0,IF(INT(TEXT(D971,"00"))=0,IF(COUNTIF($O$3:O1323,O971)&gt;1,"No Utilizar","Utilizar"),"Utilizar"),"No Utilizar")</f>
        <v>Utilizar</v>
      </c>
    </row>
    <row r="971" spans="1:18" x14ac:dyDescent="0.2">
      <c r="A971" s="120">
        <v>4</v>
      </c>
      <c r="B971" s="120">
        <v>6</v>
      </c>
      <c r="C971" s="120">
        <v>3</v>
      </c>
      <c r="H971" s="121" t="s">
        <v>221</v>
      </c>
      <c r="K971" s="120" t="str">
        <f t="shared" si="48"/>
        <v>46300</v>
      </c>
      <c r="L971" s="119" t="str">
        <f t="shared" si="49"/>
        <v>Transferencias a fideicomisos del Poder Judicial</v>
      </c>
      <c r="M971" s="120" t="str">
        <f>IF(MOD(INT(K971),10) = 0, VLOOKUP(K971,'COG CONAC'!$A$2:$B$427,1,FALSE),"DESAGREGADA")</f>
        <v>46300</v>
      </c>
      <c r="N971" s="119" t="str">
        <f>IF(MOD(INT(K971),10) = 0, VLOOKUP(K971,'COG CONAC'!$A$2:$B$427,2,FALSE),"DESAGREGADA")</f>
        <v>Transferencias a fideicomisos del Poder Judicial</v>
      </c>
      <c r="O971" s="120" t="str">
        <f t="shared" si="50"/>
        <v>463</v>
      </c>
      <c r="P971" s="119" t="str">
        <f>IF(MOD(O972,10)&gt;0,IF(INT(TEXT(D972,"00"))=0,IF(COUNTIF($O$3:O1324,O972)&gt;1,"No Utilizar","Utilizar"),"Utilizar"),"No Utilizar")</f>
        <v>Utilizar</v>
      </c>
    </row>
    <row r="972" spans="1:18" x14ac:dyDescent="0.2">
      <c r="A972" s="120">
        <v>4</v>
      </c>
      <c r="B972" s="120">
        <v>6</v>
      </c>
      <c r="C972" s="120">
        <v>4</v>
      </c>
      <c r="H972" s="121" t="s">
        <v>220</v>
      </c>
      <c r="K972" s="120" t="str">
        <f t="shared" si="48"/>
        <v>46400</v>
      </c>
      <c r="L972" s="119" t="str">
        <f t="shared" si="49"/>
        <v>Transferencias a fideicomisos públicos de entidades paraestatales no empresariales y no financieras</v>
      </c>
      <c r="M972" s="120" t="str">
        <f>IF(MOD(INT(K972),10) = 0, VLOOKUP(K972,'COG CONAC'!$A$2:$B$427,1,FALSE),"DESAGREGADA")</f>
        <v>46400</v>
      </c>
      <c r="N972" s="119" t="str">
        <f>IF(MOD(INT(K972),10) = 0, VLOOKUP(K972,'COG CONAC'!$A$2:$B$427,2,FALSE),"DESAGREGADA")</f>
        <v>Transferencias a fideicomisos públicos de entidades paraestatales no empresariales y no financieras</v>
      </c>
      <c r="O972" s="120" t="str">
        <f t="shared" si="50"/>
        <v>464</v>
      </c>
      <c r="P972" s="119" t="str">
        <f>IF(MOD(O973,10)&gt;0,IF(INT(TEXT(D973,"00"))=0,IF(COUNTIF($O$3:O1325,O973)&gt;1,"No Utilizar","Utilizar"),"Utilizar"),"No Utilizar")</f>
        <v>Utilizar</v>
      </c>
    </row>
    <row r="973" spans="1:18" x14ac:dyDescent="0.2">
      <c r="A973" s="120">
        <v>4</v>
      </c>
      <c r="B973" s="120">
        <v>6</v>
      </c>
      <c r="C973" s="120">
        <v>5</v>
      </c>
      <c r="H973" s="121" t="s">
        <v>219</v>
      </c>
      <c r="K973" s="120" t="str">
        <f t="shared" si="48"/>
        <v>46500</v>
      </c>
      <c r="L973" s="119" t="str">
        <f t="shared" si="49"/>
        <v>Transferencias a fideicomisos públicos de entidades paraestatales empresariales y no financieras</v>
      </c>
      <c r="M973" s="120" t="str">
        <f>IF(MOD(INT(K973),10) = 0, VLOOKUP(K973,'COG CONAC'!$A$2:$B$427,1,FALSE),"DESAGREGADA")</f>
        <v>46500</v>
      </c>
      <c r="N973" s="119" t="str">
        <f>IF(MOD(INT(K973),10) = 0, VLOOKUP(K973,'COG CONAC'!$A$2:$B$427,2,FALSE),"DESAGREGADA")</f>
        <v>Transferencias a fideicomisos públicos de entidades paraestatales empresariales y no financieras</v>
      </c>
      <c r="O973" s="120" t="str">
        <f t="shared" si="50"/>
        <v>465</v>
      </c>
      <c r="P973" s="119" t="str">
        <f>IF(MOD(O974,10)&gt;0,IF(INT(TEXT(D974,"00"))=0,IF(COUNTIF($O$3:O1326,O974)&gt;1,"No Utilizar","Utilizar"),"Utilizar"),"No Utilizar")</f>
        <v>Utilizar</v>
      </c>
    </row>
    <row r="974" spans="1:18" x14ac:dyDescent="0.2">
      <c r="A974" s="120">
        <v>4</v>
      </c>
      <c r="B974" s="120">
        <v>6</v>
      </c>
      <c r="C974" s="120">
        <v>6</v>
      </c>
      <c r="H974" s="121" t="s">
        <v>218</v>
      </c>
      <c r="K974" s="120" t="str">
        <f t="shared" si="48"/>
        <v>46600</v>
      </c>
      <c r="L974" s="119" t="str">
        <f t="shared" si="49"/>
        <v>Transferencias a fideicomisos de instituciones públicas financieras</v>
      </c>
      <c r="M974" s="120" t="str">
        <f>IF(MOD(INT(K974),10) = 0, VLOOKUP(K974,'COG CONAC'!$A$2:$B$427,1,FALSE),"DESAGREGADA")</f>
        <v>46600</v>
      </c>
      <c r="N974" s="119" t="str">
        <f>IF(MOD(INT(K974),10) = 0, VLOOKUP(K974,'COG CONAC'!$A$2:$B$427,2,FALSE),"DESAGREGADA")</f>
        <v>Transferencias a fideicomisos de instituciones públicas financieras</v>
      </c>
      <c r="O974" s="120" t="str">
        <f t="shared" si="50"/>
        <v>466</v>
      </c>
      <c r="P974" s="119" t="str">
        <f>IF(MOD(O975,10)&gt;0,IF(INT(TEXT(D975,"00"))=0,IF(COUNTIF($O$3:O1327,O975)&gt;1,"No Utilizar","Utilizar"),"Utilizar"),"No Utilizar")</f>
        <v>No Utilizar</v>
      </c>
    </row>
    <row r="975" spans="1:18" s="118" customFormat="1" x14ac:dyDescent="0.2">
      <c r="A975" s="117">
        <v>4</v>
      </c>
      <c r="B975" s="117">
        <v>7</v>
      </c>
      <c r="C975" s="117"/>
      <c r="D975" s="117"/>
      <c r="E975" s="117"/>
      <c r="F975" s="116"/>
      <c r="G975" s="116" t="s">
        <v>217</v>
      </c>
      <c r="H975" s="116"/>
      <c r="I975" s="116"/>
      <c r="J975" s="116"/>
      <c r="K975" s="117" t="str">
        <f t="shared" si="48"/>
        <v>47000</v>
      </c>
      <c r="L975" s="118" t="str">
        <f t="shared" si="49"/>
        <v>TRANSFERENCIAS A LA SEGURIDAD SOCIAL</v>
      </c>
      <c r="M975" s="117" t="str">
        <f>IF(MOD(INT(K975),10) = 0, VLOOKUP(K975,'COG CONAC'!$A$2:$B$427,1,FALSE),"DESAGREGADA")</f>
        <v>47000</v>
      </c>
      <c r="N975" s="118" t="str">
        <f>IF(MOD(INT(K975),10) = 0, VLOOKUP(K975,'COG CONAC'!$A$2:$B$427,2,FALSE),"DESAGREGADA")</f>
        <v>TRANSFERENCIAS A LA SEGURIDAD SOCIAL</v>
      </c>
      <c r="O975" s="117" t="str">
        <f t="shared" si="50"/>
        <v>470</v>
      </c>
      <c r="P975" s="118" t="str">
        <f>IF(MOD(O976,10)&gt;0,IF(INT(TEXT(D976,"00"))=0,IF(COUNTIF($O$3:O1328,O976)&gt;1,"No Utilizar","Utilizar"),"Utilizar"),"No Utilizar")</f>
        <v>Utilizar</v>
      </c>
      <c r="R975" s="119"/>
    </row>
    <row r="976" spans="1:18" x14ac:dyDescent="0.2">
      <c r="A976" s="120">
        <v>4</v>
      </c>
      <c r="B976" s="120">
        <v>7</v>
      </c>
      <c r="C976" s="120">
        <v>1</v>
      </c>
      <c r="H976" s="121" t="s">
        <v>846</v>
      </c>
      <c r="K976" s="120" t="str">
        <f t="shared" si="48"/>
        <v>47100</v>
      </c>
      <c r="L976" s="119" t="str">
        <f t="shared" si="49"/>
        <v>Transferencias por obligaciones de ley</v>
      </c>
      <c r="M976" s="120" t="str">
        <f>IF(MOD(INT(K976),10) = 0, VLOOKUP(K976,'COG CONAC'!$A$2:$B$427,1,FALSE),"DESAGREGADA")</f>
        <v>47100</v>
      </c>
      <c r="N976" s="119" t="str">
        <f>IF(MOD(INT(K976),10) = 0, VLOOKUP(K976,'COG CONAC'!$A$2:$B$427,2,FALSE),"DESAGREGADA")</f>
        <v>Transferencias por obligaciones de ley</v>
      </c>
      <c r="O976" s="120" t="str">
        <f t="shared" si="50"/>
        <v>471</v>
      </c>
      <c r="P976" s="119" t="str">
        <f>IF(MOD(O977,10)&gt;0,IF(INT(TEXT(D977,"00"))=0,IF(COUNTIF($O$3:O1329,O977)&gt;1,"No Utilizar","Utilizar"),"Utilizar"),"No Utilizar")</f>
        <v>No Utilizar</v>
      </c>
    </row>
    <row r="977" spans="1:18" s="118" customFormat="1" x14ac:dyDescent="0.2">
      <c r="A977" s="117">
        <v>4</v>
      </c>
      <c r="B977" s="117">
        <v>8</v>
      </c>
      <c r="C977" s="117"/>
      <c r="D977" s="117"/>
      <c r="E977" s="117"/>
      <c r="F977" s="116"/>
      <c r="G977" s="116" t="s">
        <v>216</v>
      </c>
      <c r="H977" s="116"/>
      <c r="I977" s="116"/>
      <c r="J977" s="116"/>
      <c r="K977" s="117" t="str">
        <f t="shared" si="48"/>
        <v>48000</v>
      </c>
      <c r="L977" s="118" t="str">
        <f t="shared" si="49"/>
        <v>DONATIVOS</v>
      </c>
      <c r="M977" s="117" t="str">
        <f>IF(MOD(INT(K977),10) = 0, VLOOKUP(K977,'COG CONAC'!$A$2:$B$427,1,FALSE),"DESAGREGADA")</f>
        <v>48000</v>
      </c>
      <c r="N977" s="118" t="str">
        <f>IF(MOD(INT(K977),10) = 0, VLOOKUP(K977,'COG CONAC'!$A$2:$B$427,2,FALSE),"DESAGREGADA")</f>
        <v>DONATIVOS</v>
      </c>
      <c r="O977" s="117" t="str">
        <f t="shared" si="50"/>
        <v>480</v>
      </c>
      <c r="P977" s="118" t="str">
        <f>IF(MOD(O978,10)&gt;0,IF(INT(TEXT(D978,"00"))=0,IF(COUNTIF($O$3:O1330,O978)&gt;1,"No Utilizar","Utilizar"),"Utilizar"),"No Utilizar")</f>
        <v>No Utilizar</v>
      </c>
      <c r="R977" s="119"/>
    </row>
    <row r="978" spans="1:18" x14ac:dyDescent="0.2">
      <c r="A978" s="120">
        <v>4</v>
      </c>
      <c r="B978" s="120">
        <v>8</v>
      </c>
      <c r="C978" s="120">
        <v>1</v>
      </c>
      <c r="H978" s="121" t="s">
        <v>215</v>
      </c>
      <c r="K978" s="120" t="str">
        <f t="shared" si="48"/>
        <v>48100</v>
      </c>
      <c r="L978" s="119" t="str">
        <f t="shared" si="49"/>
        <v>Donativos a instituciones sin fines de lucro</v>
      </c>
      <c r="M978" s="120" t="str">
        <f>IF(MOD(INT(K978),10) = 0, VLOOKUP(K978,'COG CONAC'!$A$2:$B$427,1,FALSE),"DESAGREGADA")</f>
        <v>48100</v>
      </c>
      <c r="N978" s="119" t="str">
        <f>IF(MOD(INT(K978),10) = 0, VLOOKUP(K978,'COG CONAC'!$A$2:$B$427,2,FALSE),"DESAGREGADA")</f>
        <v>Donativos a instituciones sin fines de lucro</v>
      </c>
      <c r="O978" s="120" t="str">
        <f t="shared" si="50"/>
        <v>481</v>
      </c>
      <c r="P978" s="119" t="str">
        <f>IF(MOD(O980,10)&gt;0,IF(INT(TEXT(D980,"00"))=0,IF(COUNTIF($O$3:O1331,O980)&gt;1,"No Utilizar","Utilizar"),"Utilizar"),"No Utilizar")</f>
        <v>Utilizar</v>
      </c>
    </row>
    <row r="979" spans="1:18" x14ac:dyDescent="0.2">
      <c r="A979" s="120">
        <v>4</v>
      </c>
      <c r="B979" s="120">
        <v>8</v>
      </c>
      <c r="C979" s="120">
        <v>1</v>
      </c>
      <c r="D979" s="120">
        <v>1</v>
      </c>
      <c r="I979" s="121" t="s">
        <v>215</v>
      </c>
      <c r="K979" s="120" t="str">
        <f t="shared" si="48"/>
        <v>48101</v>
      </c>
      <c r="L979" s="119" t="str">
        <f t="shared" si="49"/>
        <v>Donativos a instituciones sin fines de lucro</v>
      </c>
      <c r="M979" s="120" t="str">
        <f>IF(MOD(INT(K979),10) = 0, VLOOKUP(K979,'COG CONAC'!$A$2:$B$427,1,FALSE),"DESAGREGADA")</f>
        <v>DESAGREGADA</v>
      </c>
      <c r="N979" s="119" t="str">
        <f>IF(MOD(INT(K979),10) = 0, VLOOKUP(K979,'COG CONAC'!$A$2:$B$427,2,FALSE),"DESAGREGADA")</f>
        <v>DESAGREGADA</v>
      </c>
      <c r="O979" s="120" t="str">
        <f t="shared" si="50"/>
        <v>481</v>
      </c>
      <c r="P979" s="119" t="str">
        <f>IF(MOD(O981,10)&gt;0,IF(INT(TEXT(D981,"00"))=0,IF(COUNTIF($O$3:O1332,O981)&gt;1,"No Utilizar","Utilizar"),"Utilizar"),"No Utilizar")</f>
        <v>Utilizar</v>
      </c>
    </row>
    <row r="980" spans="1:18" x14ac:dyDescent="0.2">
      <c r="A980" s="120">
        <v>4</v>
      </c>
      <c r="B980" s="120">
        <v>8</v>
      </c>
      <c r="C980" s="120">
        <v>2</v>
      </c>
      <c r="H980" s="121" t="s">
        <v>214</v>
      </c>
      <c r="K980" s="120" t="str">
        <f t="shared" si="48"/>
        <v>48200</v>
      </c>
      <c r="L980" s="119" t="str">
        <f t="shared" si="49"/>
        <v>Donativos a entidades federativas</v>
      </c>
      <c r="M980" s="120" t="str">
        <f>IF(MOD(INT(K980),10) = 0, VLOOKUP(K980,'COG CONAC'!$A$2:$B$427,1,FALSE),"DESAGREGADA")</f>
        <v>48200</v>
      </c>
      <c r="N980" s="119" t="str">
        <f>IF(MOD(INT(K980),10) = 0, VLOOKUP(K980,'COG CONAC'!$A$2:$B$427,2,FALSE),"DESAGREGADA")</f>
        <v>Donativos a entidades federativas</v>
      </c>
      <c r="O980" s="120" t="str">
        <f t="shared" si="50"/>
        <v>482</v>
      </c>
      <c r="P980" s="119" t="str">
        <f>IF(MOD(O981,10)&gt;0,IF(INT(TEXT(D981,"00"))=0,IF(COUNTIF($O$3:O1332,O981)&gt;1,"No Utilizar","Utilizar"),"Utilizar"),"No Utilizar")</f>
        <v>Utilizar</v>
      </c>
    </row>
    <row r="981" spans="1:18" x14ac:dyDescent="0.2">
      <c r="A981" s="120">
        <v>4</v>
      </c>
      <c r="B981" s="120">
        <v>8</v>
      </c>
      <c r="C981" s="120">
        <v>3</v>
      </c>
      <c r="H981" s="121" t="s">
        <v>213</v>
      </c>
      <c r="K981" s="120" t="str">
        <f t="shared" si="48"/>
        <v>48300</v>
      </c>
      <c r="L981" s="119" t="str">
        <f t="shared" si="49"/>
        <v>Donativos a fideicomisos privados</v>
      </c>
      <c r="M981" s="120" t="str">
        <f>IF(MOD(INT(K981),10) = 0, VLOOKUP(K981,'COG CONAC'!$A$2:$B$427,1,FALSE),"DESAGREGADA")</f>
        <v>48300</v>
      </c>
      <c r="N981" s="119" t="str">
        <f>IF(MOD(INT(K981),10) = 0, VLOOKUP(K981,'COG CONAC'!$A$2:$B$427,2,FALSE),"DESAGREGADA")</f>
        <v>Donativos a fideicomisos privados</v>
      </c>
      <c r="O981" s="120" t="str">
        <f t="shared" si="50"/>
        <v>483</v>
      </c>
      <c r="P981" s="119" t="str">
        <f>IF(MOD(O982,10)&gt;0,IF(INT(TEXT(D982,"00"))=0,IF(COUNTIF($O$3:O1333,O982)&gt;1,"No Utilizar","Utilizar"),"Utilizar"),"No Utilizar")</f>
        <v>Utilizar</v>
      </c>
    </row>
    <row r="982" spans="1:18" x14ac:dyDescent="0.2">
      <c r="A982" s="120">
        <v>4</v>
      </c>
      <c r="B982" s="120">
        <v>8</v>
      </c>
      <c r="C982" s="120">
        <v>4</v>
      </c>
      <c r="H982" s="121" t="s">
        <v>212</v>
      </c>
      <c r="K982" s="120" t="str">
        <f t="shared" si="48"/>
        <v>48400</v>
      </c>
      <c r="L982" s="119" t="str">
        <f t="shared" si="49"/>
        <v>Donativos a fideicomisos estatales</v>
      </c>
      <c r="M982" s="120" t="str">
        <f>IF(MOD(INT(K982),10) = 0, VLOOKUP(K982,'COG CONAC'!$A$2:$B$427,1,FALSE),"DESAGREGADA")</f>
        <v>48400</v>
      </c>
      <c r="N982" s="119" t="str">
        <f>IF(MOD(INT(K982),10) = 0, VLOOKUP(K982,'COG CONAC'!$A$2:$B$427,2,FALSE),"DESAGREGADA")</f>
        <v>Donativos a fideicomisos estatales</v>
      </c>
      <c r="O982" s="120" t="str">
        <f t="shared" si="50"/>
        <v>484</v>
      </c>
      <c r="P982" s="119" t="str">
        <f>IF(MOD(O983,10)&gt;0,IF(INT(TEXT(D983,"00"))=0,IF(COUNTIF($O$3:O1334,O983)&gt;1,"No Utilizar","Utilizar"),"Utilizar"),"No Utilizar")</f>
        <v>Utilizar</v>
      </c>
    </row>
    <row r="983" spans="1:18" x14ac:dyDescent="0.2">
      <c r="A983" s="120">
        <v>4</v>
      </c>
      <c r="B983" s="120">
        <v>8</v>
      </c>
      <c r="C983" s="120">
        <v>5</v>
      </c>
      <c r="H983" s="121" t="s">
        <v>211</v>
      </c>
      <c r="K983" s="120" t="str">
        <f t="shared" si="48"/>
        <v>48500</v>
      </c>
      <c r="L983" s="119" t="str">
        <f t="shared" si="49"/>
        <v>Donativos internacionales</v>
      </c>
      <c r="M983" s="120" t="str">
        <f>IF(MOD(INT(K983),10) = 0, VLOOKUP(K983,'COG CONAC'!$A$2:$B$427,1,FALSE),"DESAGREGADA")</f>
        <v>48500</v>
      </c>
      <c r="N983" s="119" t="str">
        <f>IF(MOD(INT(K983),10) = 0, VLOOKUP(K983,'COG CONAC'!$A$2:$B$427,2,FALSE),"DESAGREGADA")</f>
        <v>Donativos internacionales</v>
      </c>
      <c r="O983" s="120" t="str">
        <f t="shared" si="50"/>
        <v>485</v>
      </c>
      <c r="P983" s="119" t="str">
        <f>IF(MOD(O984,10)&gt;0,IF(INT(TEXT(D984,"00"))=0,IF(COUNTIF($O$3:O1335,O984)&gt;1,"No Utilizar","Utilizar"),"Utilizar"),"No Utilizar")</f>
        <v>No Utilizar</v>
      </c>
    </row>
    <row r="984" spans="1:18" s="118" customFormat="1" x14ac:dyDescent="0.2">
      <c r="A984" s="117">
        <v>4</v>
      </c>
      <c r="B984" s="117">
        <v>9</v>
      </c>
      <c r="C984" s="117"/>
      <c r="D984" s="117"/>
      <c r="E984" s="117"/>
      <c r="F984" s="116"/>
      <c r="G984" s="116" t="s">
        <v>210</v>
      </c>
      <c r="H984" s="116"/>
      <c r="I984" s="116"/>
      <c r="J984" s="116"/>
      <c r="K984" s="117" t="str">
        <f t="shared" si="48"/>
        <v>49000</v>
      </c>
      <c r="L984" s="118" t="str">
        <f t="shared" si="49"/>
        <v>TRANSFERENCIAS AL EXTERIOR</v>
      </c>
      <c r="M984" s="117" t="str">
        <f>IF(MOD(INT(K984),10) = 0, VLOOKUP(K984,'COG CONAC'!$A$2:$B$427,1,FALSE),"DESAGREGADA")</f>
        <v>49000</v>
      </c>
      <c r="N984" s="118" t="str">
        <f>IF(MOD(INT(K984),10) = 0, VLOOKUP(K984,'COG CONAC'!$A$2:$B$427,2,FALSE),"DESAGREGADA")</f>
        <v>TRANSFERENCIAS AL EXTERIOR</v>
      </c>
      <c r="O984" s="117" t="str">
        <f t="shared" si="50"/>
        <v>490</v>
      </c>
      <c r="P984" s="118" t="str">
        <f>IF(MOD(O985,10)&gt;0,IF(INT(TEXT(D985,"00"))=0,IF(COUNTIF($O$3:O1336,O985)&gt;1,"No Utilizar","Utilizar"),"Utilizar"),"No Utilizar")</f>
        <v>Utilizar</v>
      </c>
      <c r="R984" s="119"/>
    </row>
    <row r="985" spans="1:18" x14ac:dyDescent="0.2">
      <c r="A985" s="120">
        <v>4</v>
      </c>
      <c r="B985" s="120">
        <v>9</v>
      </c>
      <c r="C985" s="120">
        <v>1</v>
      </c>
      <c r="H985" s="121" t="s">
        <v>209</v>
      </c>
      <c r="K985" s="120" t="str">
        <f t="shared" si="48"/>
        <v>49100</v>
      </c>
      <c r="L985" s="119" t="str">
        <f t="shared" si="49"/>
        <v>Transferencias para gobiernos extranjeros</v>
      </c>
      <c r="M985" s="120" t="str">
        <f>IF(MOD(INT(K985),10) = 0, VLOOKUP(K985,'COG CONAC'!$A$2:$B$427,1,FALSE),"DESAGREGADA")</f>
        <v>49100</v>
      </c>
      <c r="N985" s="119" t="str">
        <f>IF(MOD(INT(K985),10) = 0, VLOOKUP(K985,'COG CONAC'!$A$2:$B$427,2,FALSE),"DESAGREGADA")</f>
        <v>Transferencias para gobiernos extranjeros</v>
      </c>
      <c r="O985" s="120" t="str">
        <f t="shared" si="50"/>
        <v>491</v>
      </c>
      <c r="P985" s="119" t="str">
        <f>IF(MOD(O986,10)&gt;0,IF(INT(TEXT(D986,"00"))=0,IF(COUNTIF($O$3:O1337,O986)&gt;1,"No Utilizar","Utilizar"),"Utilizar"),"No Utilizar")</f>
        <v>Utilizar</v>
      </c>
    </row>
    <row r="986" spans="1:18" x14ac:dyDescent="0.2">
      <c r="A986" s="120">
        <v>4</v>
      </c>
      <c r="B986" s="120">
        <v>9</v>
      </c>
      <c r="C986" s="120">
        <v>2</v>
      </c>
      <c r="H986" s="121" t="s">
        <v>208</v>
      </c>
      <c r="K986" s="120" t="str">
        <f t="shared" si="48"/>
        <v>49200</v>
      </c>
      <c r="L986" s="119" t="str">
        <f t="shared" si="49"/>
        <v>Transferencias para organismos internacionales</v>
      </c>
      <c r="M986" s="120" t="str">
        <f>IF(MOD(INT(K986),10) = 0, VLOOKUP(K986,'COG CONAC'!$A$2:$B$427,1,FALSE),"DESAGREGADA")</f>
        <v>49200</v>
      </c>
      <c r="N986" s="119" t="str">
        <f>IF(MOD(INT(K986),10) = 0, VLOOKUP(K986,'COG CONAC'!$A$2:$B$427,2,FALSE),"DESAGREGADA")</f>
        <v>Transferencias para organismos internacionales</v>
      </c>
      <c r="O986" s="120" t="str">
        <f t="shared" si="50"/>
        <v>492</v>
      </c>
      <c r="P986" s="119" t="str">
        <f>IF(MOD(O987,10)&gt;0,IF(INT(TEXT(D987,"00"))=0,IF(COUNTIF($O$3:O1338,O987)&gt;1,"No Utilizar","Utilizar"),"Utilizar"),"No Utilizar")</f>
        <v>Utilizar</v>
      </c>
    </row>
    <row r="987" spans="1:18" x14ac:dyDescent="0.2">
      <c r="A987" s="120">
        <v>4</v>
      </c>
      <c r="B987" s="120">
        <v>9</v>
      </c>
      <c r="C987" s="120">
        <v>3</v>
      </c>
      <c r="H987" s="121" t="s">
        <v>207</v>
      </c>
      <c r="K987" s="120" t="str">
        <f t="shared" si="48"/>
        <v>49300</v>
      </c>
      <c r="L987" s="119" t="str">
        <f t="shared" si="49"/>
        <v>Transferencias para el sector privado externo</v>
      </c>
      <c r="M987" s="120" t="str">
        <f>IF(MOD(INT(K987),10) = 0, VLOOKUP(K987,'COG CONAC'!$A$2:$B$427,1,FALSE),"DESAGREGADA")</f>
        <v>49300</v>
      </c>
      <c r="N987" s="119" t="str">
        <f>IF(MOD(INT(K987),10) = 0, VLOOKUP(K987,'COG CONAC'!$A$2:$B$427,2,FALSE),"DESAGREGADA")</f>
        <v>Transferencias para el sector privado externo</v>
      </c>
      <c r="O987" s="120" t="str">
        <f t="shared" si="50"/>
        <v>493</v>
      </c>
      <c r="P987" s="119" t="str">
        <f>IF(MOD(O988,10)&gt;0,IF(INT(TEXT(D988,"00"))=0,IF(COUNTIF($O$3:O1339,O988)&gt;1,"No Utilizar","Utilizar"),"Utilizar"),"No Utilizar")</f>
        <v>No Utilizar</v>
      </c>
    </row>
    <row r="988" spans="1:18" s="113" customFormat="1" x14ac:dyDescent="0.2">
      <c r="A988" s="111">
        <v>5</v>
      </c>
      <c r="B988" s="111"/>
      <c r="C988" s="111"/>
      <c r="D988" s="111"/>
      <c r="E988" s="111"/>
      <c r="F988" s="112" t="s">
        <v>206</v>
      </c>
      <c r="G988" s="112"/>
      <c r="H988" s="112"/>
      <c r="I988" s="112"/>
      <c r="J988" s="112"/>
      <c r="K988" s="111" t="str">
        <f t="shared" si="48"/>
        <v>50000</v>
      </c>
      <c r="L988" s="113" t="str">
        <f t="shared" si="49"/>
        <v>BIENES MUEBLES, INMUEBLES E INTANGIBLES</v>
      </c>
      <c r="M988" s="111" t="str">
        <f>IF(MOD(INT(K988),10) = 0, VLOOKUP(K988,'COG CONAC'!$A$2:$B$427,1,FALSE),"DESAGREGADA")</f>
        <v>50000</v>
      </c>
      <c r="N988" s="113" t="str">
        <f>IF(MOD(INT(K988),10) = 0, VLOOKUP(K988,'COG CONAC'!$A$2:$B$427,2,FALSE),"DESAGREGADA")</f>
        <v>BIENES MUEBLES, INMUEBLES E INTANGIBLES</v>
      </c>
      <c r="O988" s="111" t="str">
        <f t="shared" si="50"/>
        <v>500</v>
      </c>
      <c r="P988" s="113" t="str">
        <f>IF(MOD(O989,10)&gt;0,IF(INT(TEXT(D989,"00"))=0,IF(COUNTIF($O$3:O1340,O989)&gt;1,"No Utilizar","Utilizar"),"Utilizar"),"No Utilizar")</f>
        <v>No Utilizar</v>
      </c>
      <c r="R988" s="119"/>
    </row>
    <row r="989" spans="1:18" s="118" customFormat="1" x14ac:dyDescent="0.2">
      <c r="A989" s="117">
        <v>5</v>
      </c>
      <c r="B989" s="117">
        <v>1</v>
      </c>
      <c r="C989" s="117"/>
      <c r="D989" s="117"/>
      <c r="E989" s="117"/>
      <c r="F989" s="116"/>
      <c r="G989" s="116" t="s">
        <v>859</v>
      </c>
      <c r="H989" s="116"/>
      <c r="I989" s="116"/>
      <c r="J989" s="116"/>
      <c r="K989" s="117" t="str">
        <f t="shared" si="48"/>
        <v>51000</v>
      </c>
      <c r="L989" s="118" t="str">
        <f t="shared" si="49"/>
        <v>MOBILIARIO Y EQUIPO DE ADMINISTRACION</v>
      </c>
      <c r="M989" s="117" t="str">
        <f>IF(MOD(INT(K989),10) = 0, VLOOKUP(K989,'COG CONAC'!$A$2:$B$427,1,FALSE),"DESAGREGADA")</f>
        <v>51000</v>
      </c>
      <c r="N989" s="118" t="str">
        <f>IF(MOD(INT(K989),10) = 0, VLOOKUP(K989,'COG CONAC'!$A$2:$B$427,2,FALSE),"DESAGREGADA")</f>
        <v>MOBILIARIO Y EQUIPO DE ADMINISTRACION</v>
      </c>
      <c r="O989" s="117" t="str">
        <f t="shared" si="50"/>
        <v>510</v>
      </c>
      <c r="P989" s="118" t="str">
        <f>IF(MOD(O990,10)&gt;0,IF(INT(TEXT(D990,"00"))=0,IF(COUNTIF($O$3:O1341,O990)&gt;1,"No Utilizar","Utilizar"),"Utilizar"),"No Utilizar")</f>
        <v>No Utilizar</v>
      </c>
      <c r="R989" s="119"/>
    </row>
    <row r="990" spans="1:18" x14ac:dyDescent="0.2">
      <c r="A990" s="120">
        <v>5</v>
      </c>
      <c r="B990" s="120">
        <v>1</v>
      </c>
      <c r="C990" s="120">
        <v>1</v>
      </c>
      <c r="H990" s="121" t="s">
        <v>205</v>
      </c>
      <c r="K990" s="120" t="str">
        <f t="shared" si="48"/>
        <v>51100</v>
      </c>
      <c r="L990" s="119" t="str">
        <f t="shared" si="49"/>
        <v>Muebles de oficina y estantería</v>
      </c>
      <c r="M990" s="120" t="str">
        <f>IF(MOD(INT(K990),10) = 0, VLOOKUP(K990,'COG CONAC'!$A$2:$B$427,1,FALSE),"DESAGREGADA")</f>
        <v>51100</v>
      </c>
      <c r="N990" s="119" t="str">
        <f>IF(MOD(INT(K990),10) = 0, VLOOKUP(K990,'COG CONAC'!$A$2:$B$427,2,FALSE),"DESAGREGADA")</f>
        <v>Muebles de oficina y estantería</v>
      </c>
      <c r="O990" s="120" t="str">
        <f t="shared" si="50"/>
        <v>511</v>
      </c>
      <c r="P990" s="119" t="str">
        <f>IF(MOD(O991,10)&gt;0,IF(INT(TEXT(D991,"00"))=0,IF(COUNTIF($O$3:O1342,O991)&gt;1,"No Utilizar","Utilizar"),"Utilizar"),"No Utilizar")</f>
        <v>Utilizar</v>
      </c>
    </row>
    <row r="991" spans="1:18" x14ac:dyDescent="0.2">
      <c r="A991" s="120">
        <v>5</v>
      </c>
      <c r="B991" s="120">
        <v>1</v>
      </c>
      <c r="C991" s="120">
        <v>1</v>
      </c>
      <c r="D991" s="120">
        <v>1</v>
      </c>
      <c r="I991" s="121" t="s">
        <v>1189</v>
      </c>
      <c r="K991" s="120" t="str">
        <f t="shared" si="48"/>
        <v>51101</v>
      </c>
      <c r="L991" s="119" t="str">
        <f t="shared" si="49"/>
        <v>Mobiliario</v>
      </c>
      <c r="M991" s="120" t="str">
        <f>IF(MOD(INT(K991),10) = 0, VLOOKUP(K991,'COG CONAC'!$A$2:$B$427,1,FALSE),"DESAGREGADA")</f>
        <v>DESAGREGADA</v>
      </c>
      <c r="N991" s="119" t="str">
        <f>IF(MOD(INT(K991),10) = 0, VLOOKUP(K991,'COG CONAC'!$A$2:$B$427,2,FALSE),"DESAGREGADA")</f>
        <v>DESAGREGADA</v>
      </c>
      <c r="O991" s="120" t="str">
        <f t="shared" si="50"/>
        <v>511</v>
      </c>
      <c r="P991" s="119" t="str">
        <f>IF(MOD(O992,10)&gt;0,IF(INT(TEXT(D992,"00"))=0,IF(COUNTIF($O$3:O1343,O992)&gt;1,"No Utilizar","Utilizar"),"Utilizar"),"No Utilizar")</f>
        <v>No Utilizar</v>
      </c>
    </row>
    <row r="992" spans="1:18" x14ac:dyDescent="0.2">
      <c r="A992" s="120">
        <v>5</v>
      </c>
      <c r="B992" s="120">
        <v>1</v>
      </c>
      <c r="C992" s="120">
        <v>2</v>
      </c>
      <c r="H992" s="121" t="s">
        <v>204</v>
      </c>
      <c r="K992" s="120" t="str">
        <f t="shared" si="48"/>
        <v>51200</v>
      </c>
      <c r="L992" s="119" t="str">
        <f t="shared" si="49"/>
        <v>Muebles, excepto de oficina y estantería</v>
      </c>
      <c r="M992" s="120" t="str">
        <f>IF(MOD(INT(K992),10) = 0, VLOOKUP(K992,'COG CONAC'!$A$2:$B$427,1,FALSE),"DESAGREGADA")</f>
        <v>51200</v>
      </c>
      <c r="N992" s="119" t="str">
        <f>IF(MOD(INT(K992),10) = 0, VLOOKUP(K992,'COG CONAC'!$A$2:$B$427,2,FALSE),"DESAGREGADA")</f>
        <v>Muebles, excepto de oficina y estantería</v>
      </c>
      <c r="O992" s="120" t="str">
        <f t="shared" si="50"/>
        <v>512</v>
      </c>
      <c r="P992" s="119" t="str">
        <f>IF(MOD(O993,10)&gt;0,IF(INT(TEXT(D993,"00"))=0,IF(COUNTIF($O$3:O1344,O993)&gt;1,"No Utilizar","Utilizar"),"Utilizar"),"No Utilizar")</f>
        <v>Utilizar</v>
      </c>
    </row>
    <row r="993" spans="1:18" x14ac:dyDescent="0.2">
      <c r="A993" s="120">
        <v>5</v>
      </c>
      <c r="B993" s="120">
        <v>1</v>
      </c>
      <c r="C993" s="120">
        <v>2</v>
      </c>
      <c r="D993" s="120">
        <v>1</v>
      </c>
      <c r="I993" s="121" t="s">
        <v>204</v>
      </c>
      <c r="K993" s="120" t="str">
        <f t="shared" si="48"/>
        <v>51201</v>
      </c>
      <c r="L993" s="119" t="str">
        <f t="shared" si="49"/>
        <v>Muebles, excepto de oficina y estantería</v>
      </c>
      <c r="M993" s="120" t="str">
        <f>IF(MOD(INT(K993),10) = 0, VLOOKUP(K993,'COG CONAC'!$A$2:$B$427,1,FALSE),"DESAGREGADA")</f>
        <v>DESAGREGADA</v>
      </c>
      <c r="N993" s="119" t="str">
        <f>IF(MOD(INT(K993),10) = 0, VLOOKUP(K993,'COG CONAC'!$A$2:$B$427,2,FALSE),"DESAGREGADA")</f>
        <v>DESAGREGADA</v>
      </c>
      <c r="O993" s="120" t="str">
        <f t="shared" si="50"/>
        <v>512</v>
      </c>
      <c r="P993" s="119" t="str">
        <f>IF(MOD(O994,10)&gt;0,IF(INT(TEXT(D994,"00"))=0,IF(COUNTIF($O$3:O1345,O994)&gt;1,"No Utilizar","Utilizar"),"Utilizar"),"No Utilizar")</f>
        <v>Utilizar</v>
      </c>
    </row>
    <row r="994" spans="1:18" x14ac:dyDescent="0.2">
      <c r="A994" s="120">
        <v>5</v>
      </c>
      <c r="B994" s="120">
        <v>1</v>
      </c>
      <c r="C994" s="120">
        <v>3</v>
      </c>
      <c r="H994" s="121" t="s">
        <v>203</v>
      </c>
      <c r="K994" s="120" t="str">
        <f t="shared" si="48"/>
        <v>51300</v>
      </c>
      <c r="L994" s="119" t="str">
        <f t="shared" si="49"/>
        <v>Bienes artísticos, culturales y científicos</v>
      </c>
      <c r="M994" s="120" t="str">
        <f>IF(MOD(INT(K994),10) = 0, VLOOKUP(K994,'COG CONAC'!$A$2:$B$427,1,FALSE),"DESAGREGADA")</f>
        <v>51300</v>
      </c>
      <c r="N994" s="119" t="str">
        <f>IF(MOD(INT(K994),10) = 0, VLOOKUP(K994,'COG CONAC'!$A$2:$B$427,2,FALSE),"DESAGREGADA")</f>
        <v>Bienes artísticos, culturales y científicos</v>
      </c>
      <c r="O994" s="120" t="str">
        <f t="shared" si="50"/>
        <v>513</v>
      </c>
      <c r="P994" s="119" t="str">
        <f>IF(MOD(O995,10)&gt;0,IF(INT(TEXT(D995,"00"))=0,IF(COUNTIF($O$3:O1346,O995)&gt;1,"No Utilizar","Utilizar"),"Utilizar"),"No Utilizar")</f>
        <v>Utilizar</v>
      </c>
    </row>
    <row r="995" spans="1:18" x14ac:dyDescent="0.2">
      <c r="A995" s="120">
        <v>5</v>
      </c>
      <c r="B995" s="120">
        <v>1</v>
      </c>
      <c r="C995" s="120">
        <v>4</v>
      </c>
      <c r="H995" s="121" t="s">
        <v>202</v>
      </c>
      <c r="K995" s="120" t="str">
        <f t="shared" si="48"/>
        <v>51400</v>
      </c>
      <c r="L995" s="119" t="str">
        <f t="shared" si="49"/>
        <v>Objetos de valor</v>
      </c>
      <c r="M995" s="120" t="str">
        <f>IF(MOD(INT(K995),10) = 0, VLOOKUP(K995,'COG CONAC'!$A$2:$B$427,1,FALSE),"DESAGREGADA")</f>
        <v>51400</v>
      </c>
      <c r="N995" s="119" t="str">
        <f>IF(MOD(INT(K995),10) = 0, VLOOKUP(K995,'COG CONAC'!$A$2:$B$427,2,FALSE),"DESAGREGADA")</f>
        <v>Objetos de valor</v>
      </c>
      <c r="O995" s="120" t="str">
        <f t="shared" si="50"/>
        <v>514</v>
      </c>
      <c r="P995" s="119" t="str">
        <f>IF(MOD(O996,10)&gt;0,IF(INT(TEXT(D996,"00"))=0,IF(COUNTIF($O$3:O1347,O996)&gt;1,"No Utilizar","Utilizar"),"Utilizar"),"No Utilizar")</f>
        <v>No Utilizar</v>
      </c>
    </row>
    <row r="996" spans="1:18" x14ac:dyDescent="0.2">
      <c r="A996" s="120">
        <v>5</v>
      </c>
      <c r="B996" s="120">
        <v>1</v>
      </c>
      <c r="C996" s="120">
        <v>5</v>
      </c>
      <c r="H996" s="121" t="s">
        <v>201</v>
      </c>
      <c r="K996" s="120" t="str">
        <f t="shared" si="48"/>
        <v>51500</v>
      </c>
      <c r="L996" s="119" t="str">
        <f t="shared" si="49"/>
        <v>Equipo de cómputo y de tecnologías de la información</v>
      </c>
      <c r="M996" s="120" t="str">
        <f>IF(MOD(INT(K996),10) = 0, VLOOKUP(K996,'COG CONAC'!$A$2:$B$427,1,FALSE),"DESAGREGADA")</f>
        <v>51500</v>
      </c>
      <c r="N996" s="119" t="str">
        <f>IF(MOD(INT(K996),10) = 0, VLOOKUP(K996,'COG CONAC'!$A$2:$B$427,2,FALSE),"DESAGREGADA")</f>
        <v>Equipo de cómputo y de tecnologías de la información</v>
      </c>
      <c r="O996" s="120" t="str">
        <f t="shared" si="50"/>
        <v>515</v>
      </c>
      <c r="P996" s="119" t="str">
        <f>IF(MOD(O997,10)&gt;0,IF(INT(TEXT(D997,"00"))=0,IF(COUNTIF($O$3:O1348,O997)&gt;1,"No Utilizar","Utilizar"),"Utilizar"),"No Utilizar")</f>
        <v>Utilizar</v>
      </c>
    </row>
    <row r="997" spans="1:18" x14ac:dyDescent="0.2">
      <c r="A997" s="120">
        <v>5</v>
      </c>
      <c r="B997" s="120">
        <v>1</v>
      </c>
      <c r="C997" s="120">
        <v>5</v>
      </c>
      <c r="D997" s="120">
        <v>1</v>
      </c>
      <c r="I997" s="121" t="s">
        <v>1942</v>
      </c>
      <c r="K997" s="120" t="str">
        <f t="shared" si="48"/>
        <v>51501</v>
      </c>
      <c r="L997" s="119" t="str">
        <f t="shared" si="49"/>
        <v>Bienes Informáticos</v>
      </c>
      <c r="M997" s="120" t="str">
        <f>IF(MOD(INT(K997),10) = 0, VLOOKUP(K997,'COG CONAC'!$A$2:$B$427,1,FALSE),"DESAGREGADA")</f>
        <v>DESAGREGADA</v>
      </c>
      <c r="N997" s="119" t="str">
        <f>IF(MOD(INT(K997),10) = 0, VLOOKUP(K997,'COG CONAC'!$A$2:$B$427,2,FALSE),"DESAGREGADA")</f>
        <v>DESAGREGADA</v>
      </c>
      <c r="O997" s="120" t="str">
        <f t="shared" si="50"/>
        <v>515</v>
      </c>
      <c r="P997" s="119" t="str">
        <f>IF(MOD(O998,10)&gt;0,IF(INT(TEXT(D998,"00"))=0,IF(COUNTIF($O$3:O1349,O998)&gt;1,"No Utilizar","Utilizar"),"Utilizar"),"No Utilizar")</f>
        <v>Utilizar</v>
      </c>
    </row>
    <row r="998" spans="1:18" x14ac:dyDescent="0.2">
      <c r="A998" s="120">
        <v>5</v>
      </c>
      <c r="B998" s="120">
        <v>1</v>
      </c>
      <c r="C998" s="120">
        <v>5</v>
      </c>
      <c r="D998" s="120">
        <v>2</v>
      </c>
      <c r="I998" s="121" t="s">
        <v>1357</v>
      </c>
      <c r="K998" s="120" t="str">
        <f t="shared" si="48"/>
        <v>51502</v>
      </c>
      <c r="L998" s="119" t="str">
        <f t="shared" si="49"/>
        <v>Equipo de telecomunicación</v>
      </c>
      <c r="M998" s="120" t="str">
        <f>IF(MOD(INT(K998),10) = 0, VLOOKUP(K998,'COG CONAC'!$A$2:$B$427,1,FALSE),"DESAGREGADA")</f>
        <v>DESAGREGADA</v>
      </c>
      <c r="N998" s="119" t="str">
        <f>IF(MOD(INT(K998),10) = 0, VLOOKUP(K998,'COG CONAC'!$A$2:$B$427,2,FALSE),"DESAGREGADA")</f>
        <v>DESAGREGADA</v>
      </c>
      <c r="O998" s="120" t="str">
        <f t="shared" si="50"/>
        <v>515</v>
      </c>
      <c r="P998" s="119" t="str">
        <f>IF(MOD(O999,10)&gt;0,IF(INT(TEXT(D999,"00"))=0,IF(COUNTIF($O$3:O1350,O999)&gt;1,"No Utilizar","Utilizar"),"Utilizar"),"No Utilizar")</f>
        <v>Utilizar</v>
      </c>
    </row>
    <row r="999" spans="1:18" x14ac:dyDescent="0.2">
      <c r="A999" s="120">
        <v>5</v>
      </c>
      <c r="B999" s="120">
        <v>1</v>
      </c>
      <c r="C999" s="120">
        <v>5</v>
      </c>
      <c r="D999" s="120">
        <v>3</v>
      </c>
      <c r="I999" s="121" t="s">
        <v>1358</v>
      </c>
      <c r="K999" s="120" t="str">
        <f t="shared" si="48"/>
        <v>51503</v>
      </c>
      <c r="L999" s="119" t="str">
        <f t="shared" si="49"/>
        <v>Equipo de radiocomunicación</v>
      </c>
      <c r="M999" s="120" t="str">
        <f>IF(MOD(INT(K999),10) = 0, VLOOKUP(K999,'COG CONAC'!$A$2:$B$427,1,FALSE),"DESAGREGADA")</f>
        <v>DESAGREGADA</v>
      </c>
      <c r="N999" s="119" t="str">
        <f>IF(MOD(INT(K999),10) = 0, VLOOKUP(K999,'COG CONAC'!$A$2:$B$427,2,FALSE),"DESAGREGADA")</f>
        <v>DESAGREGADA</v>
      </c>
      <c r="O999" s="120" t="str">
        <f t="shared" si="50"/>
        <v>515</v>
      </c>
      <c r="P999" s="119" t="str">
        <f>IF(MOD(O1000,10)&gt;0,IF(INT(TEXT(D1000,"00"))=0,IF(COUNTIF($O$3:O1351,O1000)&gt;1,"No Utilizar","Utilizar"),"Utilizar"),"No Utilizar")</f>
        <v>No Utilizar</v>
      </c>
    </row>
    <row r="1000" spans="1:18" x14ac:dyDescent="0.2">
      <c r="A1000" s="120">
        <v>5</v>
      </c>
      <c r="B1000" s="120">
        <v>1</v>
      </c>
      <c r="C1000" s="120">
        <v>9</v>
      </c>
      <c r="H1000" s="121" t="s">
        <v>200</v>
      </c>
      <c r="K1000" s="120" t="str">
        <f t="shared" si="48"/>
        <v>51900</v>
      </c>
      <c r="L1000" s="119" t="str">
        <f t="shared" si="49"/>
        <v>Otros mobiliarios y equipos de administración</v>
      </c>
      <c r="M1000" s="120" t="str">
        <f>IF(MOD(INT(K1000),10) = 0, VLOOKUP(K1000,'COG CONAC'!$A$2:$B$427,1,FALSE),"DESAGREGADA")</f>
        <v>51900</v>
      </c>
      <c r="N1000" s="119" t="str">
        <f>IF(MOD(INT(K1000),10) = 0, VLOOKUP(K1000,'COG CONAC'!$A$2:$B$427,2,FALSE),"DESAGREGADA")</f>
        <v>Otros mobiliarios y equipos de administración</v>
      </c>
      <c r="O1000" s="120" t="str">
        <f t="shared" si="50"/>
        <v>519</v>
      </c>
      <c r="P1000" s="119" t="str">
        <f>IF(MOD(O1001,10)&gt;0,IF(INT(TEXT(D1001,"00"))=0,IF(COUNTIF($O$3:O1352,O1001)&gt;1,"No Utilizar","Utilizar"),"Utilizar"),"No Utilizar")</f>
        <v>Utilizar</v>
      </c>
    </row>
    <row r="1001" spans="1:18" x14ac:dyDescent="0.2">
      <c r="A1001" s="120">
        <v>5</v>
      </c>
      <c r="B1001" s="120">
        <v>1</v>
      </c>
      <c r="C1001" s="120">
        <v>9</v>
      </c>
      <c r="D1001" s="120">
        <v>1</v>
      </c>
      <c r="I1001" s="121" t="s">
        <v>1190</v>
      </c>
      <c r="K1001" s="120" t="str">
        <f t="shared" si="48"/>
        <v>51901</v>
      </c>
      <c r="L1001" s="119" t="str">
        <f t="shared" si="49"/>
        <v>Equipo de Administración</v>
      </c>
      <c r="M1001" s="120" t="str">
        <f>IF(MOD(INT(K1001),10) = 0, VLOOKUP(K1001,'COG CONAC'!$A$2:$B$427,1,FALSE),"DESAGREGADA")</f>
        <v>DESAGREGADA</v>
      </c>
      <c r="N1001" s="119" t="str">
        <f>IF(MOD(INT(K1001),10) = 0, VLOOKUP(K1001,'COG CONAC'!$A$2:$B$427,2,FALSE),"DESAGREGADA")</f>
        <v>DESAGREGADA</v>
      </c>
      <c r="O1001" s="120" t="str">
        <f t="shared" si="50"/>
        <v>519</v>
      </c>
      <c r="P1001" s="119" t="str">
        <f>IF(MOD(O1002,10)&gt;0,IF(INT(TEXT(D1002,"00"))=0,IF(COUNTIF($O$3:O1353,O1002)&gt;1,"No Utilizar","Utilizar"),"Utilizar"),"No Utilizar")</f>
        <v>No Utilizar</v>
      </c>
    </row>
    <row r="1002" spans="1:18" s="118" customFormat="1" x14ac:dyDescent="0.2">
      <c r="A1002" s="117">
        <v>5</v>
      </c>
      <c r="B1002" s="117">
        <v>2</v>
      </c>
      <c r="C1002" s="117"/>
      <c r="D1002" s="117"/>
      <c r="E1002" s="117"/>
      <c r="F1002" s="116"/>
      <c r="G1002" s="116" t="s">
        <v>199</v>
      </c>
      <c r="H1002" s="116"/>
      <c r="I1002" s="116"/>
      <c r="J1002" s="116"/>
      <c r="K1002" s="117" t="str">
        <f t="shared" si="48"/>
        <v>52000</v>
      </c>
      <c r="L1002" s="118" t="str">
        <f t="shared" si="49"/>
        <v>MOBILIARIO Y EQUIPO EDUCACIONAL Y RECREATIVO</v>
      </c>
      <c r="M1002" s="117" t="str">
        <f>IF(MOD(INT(K1002),10) = 0, VLOOKUP(K1002,'COG CONAC'!$A$2:$B$427,1,FALSE),"DESAGREGADA")</f>
        <v>52000</v>
      </c>
      <c r="N1002" s="118" t="str">
        <f>IF(MOD(INT(K1002),10) = 0, VLOOKUP(K1002,'COG CONAC'!$A$2:$B$427,2,FALSE),"DESAGREGADA")</f>
        <v>MOBILIARIO Y EQUIPO EDUCACIONAL Y RECREATIVO</v>
      </c>
      <c r="O1002" s="117" t="str">
        <f t="shared" si="50"/>
        <v>520</v>
      </c>
      <c r="P1002" s="118" t="str">
        <f>IF(MOD(O1003,10)&gt;0,IF(INT(TEXT(D1003,"00"))=0,IF(COUNTIF($O$3:O1354,O1003)&gt;1,"No Utilizar","Utilizar"),"Utilizar"),"No Utilizar")</f>
        <v>No Utilizar</v>
      </c>
      <c r="R1002" s="119"/>
    </row>
    <row r="1003" spans="1:18" x14ac:dyDescent="0.2">
      <c r="A1003" s="120">
        <v>5</v>
      </c>
      <c r="B1003" s="120">
        <v>2</v>
      </c>
      <c r="C1003" s="120">
        <v>1</v>
      </c>
      <c r="H1003" s="121" t="s">
        <v>198</v>
      </c>
      <c r="K1003" s="120" t="str">
        <f t="shared" si="48"/>
        <v>52100</v>
      </c>
      <c r="L1003" s="119" t="str">
        <f t="shared" si="49"/>
        <v>Equipos y aparatos audiovisuales</v>
      </c>
      <c r="M1003" s="120" t="str">
        <f>IF(MOD(INT(K1003),10) = 0, VLOOKUP(K1003,'COG CONAC'!$A$2:$B$427,1,FALSE),"DESAGREGADA")</f>
        <v>52100</v>
      </c>
      <c r="N1003" s="119" t="str">
        <f>IF(MOD(INT(K1003),10) = 0, VLOOKUP(K1003,'COG CONAC'!$A$2:$B$427,2,FALSE),"DESAGREGADA")</f>
        <v>Equipos y aparatos audiovisuales</v>
      </c>
      <c r="O1003" s="120" t="str">
        <f t="shared" si="50"/>
        <v>521</v>
      </c>
      <c r="P1003" s="119" t="str">
        <f>IF(MOD(O1004,10)&gt;0,IF(INT(TEXT(D1004,"00"))=0,IF(COUNTIF($O$3:O1355,O1004)&gt;1,"No Utilizar","Utilizar"),"Utilizar"),"No Utilizar")</f>
        <v>Utilizar</v>
      </c>
    </row>
    <row r="1004" spans="1:18" x14ac:dyDescent="0.2">
      <c r="A1004" s="120">
        <v>5</v>
      </c>
      <c r="B1004" s="120">
        <v>2</v>
      </c>
      <c r="C1004" s="120">
        <v>1</v>
      </c>
      <c r="D1004" s="120">
        <v>1</v>
      </c>
      <c r="I1004" s="121" t="s">
        <v>198</v>
      </c>
      <c r="K1004" s="120" t="str">
        <f t="shared" si="48"/>
        <v>52101</v>
      </c>
      <c r="L1004" s="119" t="str">
        <f t="shared" si="49"/>
        <v>Equipos y aparatos audiovisuales</v>
      </c>
      <c r="M1004" s="120" t="str">
        <f>IF(MOD(INT(K1004),10) = 0, VLOOKUP(K1004,'COG CONAC'!$A$2:$B$427,1,FALSE),"DESAGREGADA")</f>
        <v>DESAGREGADA</v>
      </c>
      <c r="N1004" s="119" t="str">
        <f>IF(MOD(INT(K1004),10) = 0, VLOOKUP(K1004,'COG CONAC'!$A$2:$B$427,2,FALSE),"DESAGREGADA")</f>
        <v>DESAGREGADA</v>
      </c>
      <c r="O1004" s="120" t="str">
        <f t="shared" si="50"/>
        <v>521</v>
      </c>
      <c r="P1004" s="119" t="str">
        <f>IF(MOD(O1005,10)&gt;0,IF(INT(TEXT(D1005,"00"))=0,IF(COUNTIF($O$3:O1356,O1005)&gt;1,"No Utilizar","Utilizar"),"Utilizar"),"No Utilizar")</f>
        <v>No Utilizar</v>
      </c>
    </row>
    <row r="1005" spans="1:18" x14ac:dyDescent="0.2">
      <c r="A1005" s="120">
        <v>5</v>
      </c>
      <c r="B1005" s="120">
        <v>2</v>
      </c>
      <c r="C1005" s="120">
        <v>2</v>
      </c>
      <c r="H1005" s="121" t="s">
        <v>197</v>
      </c>
      <c r="K1005" s="120" t="str">
        <f t="shared" si="48"/>
        <v>52200</v>
      </c>
      <c r="L1005" s="119" t="str">
        <f t="shared" si="49"/>
        <v>Aparatos deportivos</v>
      </c>
      <c r="M1005" s="120" t="str">
        <f>IF(MOD(INT(K1005),10) = 0, VLOOKUP(K1005,'COG CONAC'!$A$2:$B$427,1,FALSE),"DESAGREGADA")</f>
        <v>52200</v>
      </c>
      <c r="N1005" s="119" t="str">
        <f>IF(MOD(INT(K1005),10) = 0, VLOOKUP(K1005,'COG CONAC'!$A$2:$B$427,2,FALSE),"DESAGREGADA")</f>
        <v>Aparatos deportivos</v>
      </c>
      <c r="O1005" s="120" t="str">
        <f t="shared" si="50"/>
        <v>522</v>
      </c>
      <c r="P1005" s="119" t="str">
        <f>IF(MOD(O1006,10)&gt;0,IF(INT(TEXT(D1006,"00"))=0,IF(COUNTIF($O$3:O1357,O1006)&gt;1,"No Utilizar","Utilizar"),"Utilizar"),"No Utilizar")</f>
        <v>Utilizar</v>
      </c>
    </row>
    <row r="1006" spans="1:18" x14ac:dyDescent="0.2">
      <c r="A1006" s="120">
        <v>5</v>
      </c>
      <c r="B1006" s="120">
        <v>2</v>
      </c>
      <c r="C1006" s="120">
        <v>2</v>
      </c>
      <c r="D1006" s="120">
        <v>1</v>
      </c>
      <c r="I1006" s="121" t="s">
        <v>1691</v>
      </c>
      <c r="K1006" s="120" t="str">
        <f t="shared" si="48"/>
        <v>52201</v>
      </c>
      <c r="L1006" s="119" t="str">
        <f t="shared" si="49"/>
        <v>Aparatos Deportivos Diversos</v>
      </c>
      <c r="M1006" s="120" t="str">
        <f>IF(MOD(INT(K1006),10) = 0, VLOOKUP(K1006,'COG CONAC'!$A$2:$B$427,1,FALSE),"DESAGREGADA")</f>
        <v>DESAGREGADA</v>
      </c>
      <c r="N1006" s="119" t="str">
        <f>IF(MOD(INT(K1006),10) = 0, VLOOKUP(K1006,'COG CONAC'!$A$2:$B$427,2,FALSE),"DESAGREGADA")</f>
        <v>DESAGREGADA</v>
      </c>
      <c r="O1006" s="120" t="str">
        <f t="shared" si="50"/>
        <v>522</v>
      </c>
      <c r="P1006" s="119" t="str">
        <f>IF(MOD(O1007,10)&gt;0,IF(INT(TEXT(D1007,"00"))=0,IF(COUNTIF($O$3:O1358,O1007)&gt;1,"No Utilizar","Utilizar"),"Utilizar"),"No Utilizar")</f>
        <v>No Utilizar</v>
      </c>
    </row>
    <row r="1007" spans="1:18" x14ac:dyDescent="0.2">
      <c r="A1007" s="120">
        <v>5</v>
      </c>
      <c r="B1007" s="120">
        <v>2</v>
      </c>
      <c r="C1007" s="120">
        <v>3</v>
      </c>
      <c r="H1007" s="121" t="s">
        <v>196</v>
      </c>
      <c r="K1007" s="120" t="str">
        <f t="shared" si="48"/>
        <v>52300</v>
      </c>
      <c r="L1007" s="119" t="str">
        <f t="shared" si="49"/>
        <v>Cámaras fotográficas y de video</v>
      </c>
      <c r="M1007" s="120" t="str">
        <f>IF(MOD(INT(K1007),10) = 0, VLOOKUP(K1007,'COG CONAC'!$A$2:$B$427,1,FALSE),"DESAGREGADA")</f>
        <v>52300</v>
      </c>
      <c r="N1007" s="119" t="str">
        <f>IF(MOD(INT(K1007),10) = 0, VLOOKUP(K1007,'COG CONAC'!$A$2:$B$427,2,FALSE),"DESAGREGADA")</f>
        <v>Cámaras fotográficas y de video</v>
      </c>
      <c r="O1007" s="120" t="str">
        <f t="shared" si="50"/>
        <v>523</v>
      </c>
      <c r="P1007" s="119" t="str">
        <f>IF(MOD(O1008,10)&gt;0,IF(INT(TEXT(D1008,"00"))=0,IF(COUNTIF($O$3:O1359,O1008)&gt;1,"No Utilizar","Utilizar"),"Utilizar"),"No Utilizar")</f>
        <v>Utilizar</v>
      </c>
    </row>
    <row r="1008" spans="1:18" x14ac:dyDescent="0.2">
      <c r="A1008" s="120">
        <v>5</v>
      </c>
      <c r="B1008" s="120">
        <v>2</v>
      </c>
      <c r="C1008" s="120">
        <v>3</v>
      </c>
      <c r="D1008" s="120">
        <v>1</v>
      </c>
      <c r="I1008" s="121" t="s">
        <v>196</v>
      </c>
      <c r="K1008" s="120" t="str">
        <f t="shared" si="48"/>
        <v>52301</v>
      </c>
      <c r="L1008" s="119" t="str">
        <f t="shared" si="49"/>
        <v>Cámaras fotográficas y de video</v>
      </c>
      <c r="M1008" s="120" t="str">
        <f>IF(MOD(INT(K1008),10) = 0, VLOOKUP(K1008,'COG CONAC'!$A$2:$B$427,1,FALSE),"DESAGREGADA")</f>
        <v>DESAGREGADA</v>
      </c>
      <c r="N1008" s="119" t="str">
        <f>IF(MOD(INT(K1008),10) = 0, VLOOKUP(K1008,'COG CONAC'!$A$2:$B$427,2,FALSE),"DESAGREGADA")</f>
        <v>DESAGREGADA</v>
      </c>
      <c r="O1008" s="120" t="str">
        <f t="shared" si="50"/>
        <v>523</v>
      </c>
      <c r="P1008" s="119" t="str">
        <f>IF(MOD(O1009,10)&gt;0,IF(INT(TEXT(D1009,"00"))=0,IF(COUNTIF($O$3:O1360,O1009)&gt;1,"No Utilizar","Utilizar"),"Utilizar"),"No Utilizar")</f>
        <v>No Utilizar</v>
      </c>
    </row>
    <row r="1009" spans="1:18" x14ac:dyDescent="0.2">
      <c r="A1009" s="120">
        <v>5</v>
      </c>
      <c r="B1009" s="120">
        <v>2</v>
      </c>
      <c r="C1009" s="120">
        <v>9</v>
      </c>
      <c r="H1009" s="121" t="s">
        <v>195</v>
      </c>
      <c r="K1009" s="120" t="str">
        <f t="shared" si="48"/>
        <v>52900</v>
      </c>
      <c r="L1009" s="119" t="str">
        <f t="shared" si="49"/>
        <v>Otro mobiliario y equipo educacional y recreativo</v>
      </c>
      <c r="M1009" s="120" t="str">
        <f>IF(MOD(INT(K1009),10) = 0, VLOOKUP(K1009,'COG CONAC'!$A$2:$B$427,1,FALSE),"DESAGREGADA")</f>
        <v>52900</v>
      </c>
      <c r="N1009" s="119" t="str">
        <f>IF(MOD(INT(K1009),10) = 0, VLOOKUP(K1009,'COG CONAC'!$A$2:$B$427,2,FALSE),"DESAGREGADA")</f>
        <v>Otro mobiliario y equipo educacional y recreativo</v>
      </c>
      <c r="O1009" s="120" t="str">
        <f t="shared" si="50"/>
        <v>529</v>
      </c>
      <c r="P1009" s="119" t="str">
        <f>IF(MOD(O1010,10)&gt;0,IF(INT(TEXT(D1010,"00"))=0,IF(COUNTIF($O$3:O1361,O1010)&gt;1,"No Utilizar","Utilizar"),"Utilizar"),"No Utilizar")</f>
        <v>Utilizar</v>
      </c>
    </row>
    <row r="1010" spans="1:18" x14ac:dyDescent="0.2">
      <c r="A1010" s="120">
        <v>5</v>
      </c>
      <c r="B1010" s="120">
        <v>2</v>
      </c>
      <c r="C1010" s="120">
        <v>9</v>
      </c>
      <c r="D1010" s="120">
        <v>1</v>
      </c>
      <c r="I1010" s="121" t="s">
        <v>1692</v>
      </c>
      <c r="K1010" s="120" t="str">
        <f t="shared" si="48"/>
        <v>52901</v>
      </c>
      <c r="L1010" s="119" t="str">
        <f t="shared" si="49"/>
        <v>Otros diversos</v>
      </c>
      <c r="M1010" s="120" t="str">
        <f>IF(MOD(INT(K1010),10) = 0, VLOOKUP(K1010,'COG CONAC'!$A$2:$B$427,1,FALSE),"DESAGREGADA")</f>
        <v>DESAGREGADA</v>
      </c>
      <c r="N1010" s="119" t="str">
        <f>IF(MOD(INT(K1010),10) = 0, VLOOKUP(K1010,'COG CONAC'!$A$2:$B$427,2,FALSE),"DESAGREGADA")</f>
        <v>DESAGREGADA</v>
      </c>
      <c r="O1010" s="120" t="str">
        <f t="shared" si="50"/>
        <v>529</v>
      </c>
      <c r="P1010" s="119" t="str">
        <f>IF(MOD(O1011,10)&gt;0,IF(INT(TEXT(D1011,"00"))=0,IF(COUNTIF($O$3:O1362,O1011)&gt;1,"No Utilizar","Utilizar"),"Utilizar"),"No Utilizar")</f>
        <v>No Utilizar</v>
      </c>
    </row>
    <row r="1011" spans="1:18" s="118" customFormat="1" x14ac:dyDescent="0.2">
      <c r="A1011" s="117">
        <v>5</v>
      </c>
      <c r="B1011" s="117">
        <v>3</v>
      </c>
      <c r="C1011" s="117"/>
      <c r="D1011" s="117"/>
      <c r="E1011" s="117"/>
      <c r="F1011" s="116"/>
      <c r="G1011" s="116" t="s">
        <v>872</v>
      </c>
      <c r="H1011" s="116"/>
      <c r="I1011" s="116"/>
      <c r="J1011" s="116"/>
      <c r="K1011" s="117" t="str">
        <f t="shared" si="48"/>
        <v>53000</v>
      </c>
      <c r="L1011" s="118" t="str">
        <f t="shared" si="49"/>
        <v>EQUIPO E INSTRUMENTAL MEDICO Y DE LABORATORIO</v>
      </c>
      <c r="M1011" s="117" t="str">
        <f>IF(MOD(INT(K1011),10) = 0, VLOOKUP(K1011,'COG CONAC'!$A$2:$B$427,1,FALSE),"DESAGREGADA")</f>
        <v>53000</v>
      </c>
      <c r="N1011" s="118" t="str">
        <f>IF(MOD(INT(K1011),10) = 0, VLOOKUP(K1011,'COG CONAC'!$A$2:$B$427,2,FALSE),"DESAGREGADA")</f>
        <v>EQUIPO E INSTRUMENTAL MEDICO Y DE LABORATORIO</v>
      </c>
      <c r="O1011" s="117" t="str">
        <f t="shared" si="50"/>
        <v>530</v>
      </c>
      <c r="P1011" s="118" t="str">
        <f>IF(MOD(O1012,10)&gt;0,IF(INT(TEXT(D1012,"00"))=0,IF(COUNTIF($O$3:O1363,O1012)&gt;1,"No Utilizar","Utilizar"),"Utilizar"),"No Utilizar")</f>
        <v>No Utilizar</v>
      </c>
      <c r="R1011" s="119"/>
    </row>
    <row r="1012" spans="1:18" x14ac:dyDescent="0.2">
      <c r="A1012" s="120">
        <v>5</v>
      </c>
      <c r="B1012" s="120">
        <v>3</v>
      </c>
      <c r="C1012" s="120">
        <v>1</v>
      </c>
      <c r="H1012" s="121" t="s">
        <v>194</v>
      </c>
      <c r="K1012" s="120" t="str">
        <f t="shared" si="48"/>
        <v>53100</v>
      </c>
      <c r="L1012" s="119" t="str">
        <f t="shared" si="49"/>
        <v>Equipo médico y de laboratorio</v>
      </c>
      <c r="M1012" s="120" t="str">
        <f>IF(MOD(INT(K1012),10) = 0, VLOOKUP(K1012,'COG CONAC'!$A$2:$B$427,1,FALSE),"DESAGREGADA")</f>
        <v>53100</v>
      </c>
      <c r="N1012" s="119" t="str">
        <f>IF(MOD(INT(K1012),10) = 0, VLOOKUP(K1012,'COG CONAC'!$A$2:$B$427,2,FALSE),"DESAGREGADA")</f>
        <v>Equipo médico y de laboratorio</v>
      </c>
      <c r="O1012" s="120" t="str">
        <f t="shared" si="50"/>
        <v>531</v>
      </c>
      <c r="P1012" s="119" t="str">
        <f>IF(MOD(O1013,10)&gt;0,IF(INT(TEXT(D1013,"00"))=0,IF(COUNTIF($O$3:O1364,O1013)&gt;1,"No Utilizar","Utilizar"),"Utilizar"),"No Utilizar")</f>
        <v>Utilizar</v>
      </c>
    </row>
    <row r="1013" spans="1:18" x14ac:dyDescent="0.2">
      <c r="A1013" s="120">
        <v>5</v>
      </c>
      <c r="B1013" s="120">
        <v>3</v>
      </c>
      <c r="C1013" s="120">
        <v>1</v>
      </c>
      <c r="D1013" s="120">
        <v>1</v>
      </c>
      <c r="I1013" s="121" t="s">
        <v>194</v>
      </c>
      <c r="K1013" s="120" t="str">
        <f t="shared" si="48"/>
        <v>53101</v>
      </c>
      <c r="L1013" s="119" t="str">
        <f t="shared" si="49"/>
        <v>Equipo médico y de laboratorio</v>
      </c>
      <c r="M1013" s="120" t="str">
        <f>IF(MOD(INT(K1013),10) = 0, VLOOKUP(K1013,'COG CONAC'!$A$2:$B$427,1,FALSE),"DESAGREGADA")</f>
        <v>DESAGREGADA</v>
      </c>
      <c r="N1013" s="119" t="str">
        <f>IF(MOD(INT(K1013),10) = 0, VLOOKUP(K1013,'COG CONAC'!$A$2:$B$427,2,FALSE),"DESAGREGADA")</f>
        <v>DESAGREGADA</v>
      </c>
      <c r="O1013" s="120" t="str">
        <f t="shared" si="50"/>
        <v>531</v>
      </c>
      <c r="P1013" s="119" t="str">
        <f>IF(MOD(O1014,10)&gt;0,IF(INT(TEXT(D1014,"00"))=0,IF(COUNTIF($O$3:O1365,O1014)&gt;1,"No Utilizar","Utilizar"),"Utilizar"),"No Utilizar")</f>
        <v>Utilizar</v>
      </c>
    </row>
    <row r="1014" spans="1:18" x14ac:dyDescent="0.2">
      <c r="A1014" s="120">
        <v>5</v>
      </c>
      <c r="B1014" s="120">
        <v>3</v>
      </c>
      <c r="C1014" s="120">
        <v>2</v>
      </c>
      <c r="H1014" s="121" t="s">
        <v>193</v>
      </c>
      <c r="K1014" s="120" t="str">
        <f t="shared" si="48"/>
        <v>53200</v>
      </c>
      <c r="L1014" s="119" t="str">
        <f t="shared" si="49"/>
        <v>Instrumental médico y de laboratorio</v>
      </c>
      <c r="M1014" s="120" t="str">
        <f>IF(MOD(INT(K1014),10) = 0, VLOOKUP(K1014,'COG CONAC'!$A$2:$B$427,1,FALSE),"DESAGREGADA")</f>
        <v>53200</v>
      </c>
      <c r="N1014" s="119" t="str">
        <f>IF(MOD(INT(K1014),10) = 0, VLOOKUP(K1014,'COG CONAC'!$A$2:$B$427,2,FALSE),"DESAGREGADA")</f>
        <v>Instrumental médico y de laboratorio</v>
      </c>
      <c r="O1014" s="120" t="str">
        <f t="shared" si="50"/>
        <v>532</v>
      </c>
      <c r="P1014" s="119" t="str">
        <f>IF(MOD(O1015,10)&gt;0,IF(INT(TEXT(D1015,"00"))=0,IF(COUNTIF($O$3:O1366,O1015)&gt;1,"No Utilizar","Utilizar"),"Utilizar"),"No Utilizar")</f>
        <v>No Utilizar</v>
      </c>
    </row>
    <row r="1015" spans="1:18" s="118" customFormat="1" x14ac:dyDescent="0.2">
      <c r="A1015" s="117">
        <v>5</v>
      </c>
      <c r="B1015" s="117">
        <v>4</v>
      </c>
      <c r="C1015" s="117"/>
      <c r="D1015" s="117"/>
      <c r="E1015" s="117"/>
      <c r="F1015" s="116"/>
      <c r="G1015" s="116" t="s">
        <v>876</v>
      </c>
      <c r="H1015" s="116"/>
      <c r="I1015" s="116"/>
      <c r="J1015" s="116"/>
      <c r="K1015" s="117" t="str">
        <f t="shared" si="48"/>
        <v>54000</v>
      </c>
      <c r="L1015" s="118" t="str">
        <f t="shared" si="49"/>
        <v>VEHICULOS Y EQUIPO DE TRANSPORTE</v>
      </c>
      <c r="M1015" s="117" t="str">
        <f>IF(MOD(INT(K1015),10) = 0, VLOOKUP(K1015,'COG CONAC'!$A$2:$B$427,1,FALSE),"DESAGREGADA")</f>
        <v>54000</v>
      </c>
      <c r="N1015" s="118" t="str">
        <f>IF(MOD(INT(K1015),10) = 0, VLOOKUP(K1015,'COG CONAC'!$A$2:$B$427,2,FALSE),"DESAGREGADA")</f>
        <v>VEHICULOS Y EQUIPO DE TRANSPORTE</v>
      </c>
      <c r="O1015" s="117" t="str">
        <f t="shared" si="50"/>
        <v>540</v>
      </c>
      <c r="P1015" s="118" t="str">
        <f>IF(MOD(O1016,10)&gt;0,IF(INT(TEXT(D1016,"00"))=0,IF(COUNTIF($O$3:O1367,O1016)&gt;1,"No Utilizar","Utilizar"),"Utilizar"),"No Utilizar")</f>
        <v>No Utilizar</v>
      </c>
      <c r="R1015" s="119"/>
    </row>
    <row r="1016" spans="1:18" x14ac:dyDescent="0.2">
      <c r="A1016" s="120">
        <v>5</v>
      </c>
      <c r="B1016" s="120">
        <v>4</v>
      </c>
      <c r="C1016" s="120">
        <v>1</v>
      </c>
      <c r="H1016" s="121" t="s">
        <v>1693</v>
      </c>
      <c r="K1016" s="120" t="str">
        <f t="shared" si="48"/>
        <v>54100</v>
      </c>
      <c r="L1016" s="119" t="str">
        <f t="shared" si="49"/>
        <v>Vehículos y Equipo Terrestre</v>
      </c>
      <c r="M1016" s="120" t="str">
        <f>IF(MOD(INT(K1016),10) = 0, VLOOKUP(K1016,'COG CONAC'!$A$2:$B$427,1,FALSE),"DESAGREGADA")</f>
        <v>54100</v>
      </c>
      <c r="N1016" s="119" t="str">
        <f>IF(MOD(INT(K1016),10) = 0, VLOOKUP(K1016,'COG CONAC'!$A$2:$B$427,2,FALSE),"DESAGREGADA")</f>
        <v xml:space="preserve">Vehículos y Equipo Terrestre </v>
      </c>
      <c r="O1016" s="120" t="str">
        <f t="shared" si="50"/>
        <v>541</v>
      </c>
      <c r="P1016" s="119" t="str">
        <f>IF(MOD(O1017,10)&gt;0,IF(INT(TEXT(D1017,"00"))=0,IF(COUNTIF($O$3:O1368,O1017)&gt;1,"No Utilizar","Utilizar"),"Utilizar"),"No Utilizar")</f>
        <v>Utilizar</v>
      </c>
    </row>
    <row r="1017" spans="1:18" x14ac:dyDescent="0.2">
      <c r="A1017" s="120">
        <v>5</v>
      </c>
      <c r="B1017" s="120">
        <v>4</v>
      </c>
      <c r="C1017" s="120">
        <v>1</v>
      </c>
      <c r="D1017" s="120">
        <v>1</v>
      </c>
      <c r="I1017" s="121" t="s">
        <v>1694</v>
      </c>
      <c r="K1017" s="120" t="str">
        <f t="shared" si="48"/>
        <v>54101</v>
      </c>
      <c r="L1017" s="119" t="str">
        <f t="shared" si="49"/>
        <v>Motocicleta</v>
      </c>
      <c r="M1017" s="120" t="str">
        <f>IF(MOD(INT(K1017),10) = 0, VLOOKUP(K1017,'COG CONAC'!$A$2:$B$427,1,FALSE),"DESAGREGADA")</f>
        <v>DESAGREGADA</v>
      </c>
      <c r="N1017" s="119" t="str">
        <f>IF(MOD(INT(K1017),10) = 0, VLOOKUP(K1017,'COG CONAC'!$A$2:$B$427,2,FALSE),"DESAGREGADA")</f>
        <v>DESAGREGADA</v>
      </c>
      <c r="O1017" s="120" t="str">
        <f t="shared" si="50"/>
        <v>541</v>
      </c>
      <c r="P1017" s="119" t="str">
        <f>IF(MOD(O1018,10)&gt;0,IF(INT(TEXT(D1018,"00"))=0,IF(COUNTIF($O$3:O1369,O1018)&gt;1,"No Utilizar","Utilizar"),"Utilizar"),"No Utilizar")</f>
        <v>Utilizar</v>
      </c>
    </row>
    <row r="1018" spans="1:18" x14ac:dyDescent="0.2">
      <c r="A1018" s="120">
        <v>5</v>
      </c>
      <c r="B1018" s="120">
        <v>4</v>
      </c>
      <c r="C1018" s="120">
        <v>1</v>
      </c>
      <c r="D1018" s="120">
        <v>2</v>
      </c>
      <c r="I1018" s="121" t="s">
        <v>1693</v>
      </c>
      <c r="K1018" s="120" t="str">
        <f t="shared" si="48"/>
        <v>54102</v>
      </c>
      <c r="L1018" s="119" t="str">
        <f t="shared" si="49"/>
        <v>Vehículos y Equipo Terrestre</v>
      </c>
      <c r="M1018" s="120" t="str">
        <f>IF(MOD(INT(K1018),10) = 0, VLOOKUP(K1018,'COG CONAC'!$A$2:$B$427,1,FALSE),"DESAGREGADA")</f>
        <v>DESAGREGADA</v>
      </c>
      <c r="N1018" s="119" t="str">
        <f>IF(MOD(INT(K1018),10) = 0, VLOOKUP(K1018,'COG CONAC'!$A$2:$B$427,2,FALSE),"DESAGREGADA")</f>
        <v>DESAGREGADA</v>
      </c>
      <c r="O1018" s="120" t="str">
        <f t="shared" si="50"/>
        <v>541</v>
      </c>
      <c r="P1018" s="119" t="str">
        <f>IF(MOD(O1019,10)&gt;0,IF(INT(TEXT(D1019,"00"))=0,IF(COUNTIF($O$3:O1370,O1019)&gt;1,"No Utilizar","Utilizar"),"Utilizar"),"No Utilizar")</f>
        <v>Utilizar</v>
      </c>
    </row>
    <row r="1019" spans="1:18" x14ac:dyDescent="0.2">
      <c r="A1019" s="120">
        <v>5</v>
      </c>
      <c r="B1019" s="120">
        <v>4</v>
      </c>
      <c r="C1019" s="120">
        <v>2</v>
      </c>
      <c r="H1019" s="121" t="s">
        <v>192</v>
      </c>
      <c r="K1019" s="120" t="str">
        <f t="shared" si="48"/>
        <v>54200</v>
      </c>
      <c r="L1019" s="119" t="str">
        <f t="shared" si="49"/>
        <v>Carrocerías y remolques</v>
      </c>
      <c r="M1019" s="120" t="str">
        <f>IF(MOD(INT(K1019),10) = 0, VLOOKUP(K1019,'COG CONAC'!$A$2:$B$427,1,FALSE),"DESAGREGADA")</f>
        <v>54200</v>
      </c>
      <c r="N1019" s="119" t="str">
        <f>IF(MOD(INT(K1019),10) = 0, VLOOKUP(K1019,'COG CONAC'!$A$2:$B$427,2,FALSE),"DESAGREGADA")</f>
        <v>Carrocerías y remolques</v>
      </c>
      <c r="O1019" s="120" t="str">
        <f t="shared" si="50"/>
        <v>542</v>
      </c>
      <c r="P1019" s="119" t="str">
        <f>IF(MOD(O1020,10)&gt;0,IF(INT(TEXT(D1020,"00"))=0,IF(COUNTIF($O$3:O1371,O1020)&gt;1,"No Utilizar","Utilizar"),"Utilizar"),"No Utilizar")</f>
        <v>Utilizar</v>
      </c>
    </row>
    <row r="1020" spans="1:18" x14ac:dyDescent="0.2">
      <c r="A1020" s="120">
        <v>5</v>
      </c>
      <c r="B1020" s="120">
        <v>4</v>
      </c>
      <c r="C1020" s="120">
        <v>3</v>
      </c>
      <c r="H1020" s="121" t="s">
        <v>191</v>
      </c>
      <c r="K1020" s="120" t="str">
        <f t="shared" si="48"/>
        <v>54300</v>
      </c>
      <c r="L1020" s="119" t="str">
        <f t="shared" si="49"/>
        <v>Equipo aeroespacial</v>
      </c>
      <c r="M1020" s="120" t="str">
        <f>IF(MOD(INT(K1020),10) = 0, VLOOKUP(K1020,'COG CONAC'!$A$2:$B$427,1,FALSE),"DESAGREGADA")</f>
        <v>54300</v>
      </c>
      <c r="N1020" s="119" t="str">
        <f>IF(MOD(INT(K1020),10) = 0, VLOOKUP(K1020,'COG CONAC'!$A$2:$B$427,2,FALSE),"DESAGREGADA")</f>
        <v>Equipo aeroespacial</v>
      </c>
      <c r="O1020" s="120" t="str">
        <f t="shared" si="50"/>
        <v>543</v>
      </c>
      <c r="P1020" s="119" t="str">
        <f>IF(MOD(O1021,10)&gt;0,IF(INT(TEXT(D1021,"00"))=0,IF(COUNTIF($O$3:O1372,O1021)&gt;1,"No Utilizar","Utilizar"),"Utilizar"),"No Utilizar")</f>
        <v>Utilizar</v>
      </c>
    </row>
    <row r="1021" spans="1:18" x14ac:dyDescent="0.2">
      <c r="A1021" s="120">
        <v>5</v>
      </c>
      <c r="B1021" s="120">
        <v>4</v>
      </c>
      <c r="C1021" s="120">
        <v>4</v>
      </c>
      <c r="H1021" s="121" t="s">
        <v>190</v>
      </c>
      <c r="K1021" s="120" t="str">
        <f t="shared" si="48"/>
        <v>54400</v>
      </c>
      <c r="L1021" s="119" t="str">
        <f t="shared" si="49"/>
        <v>Equipo ferroviario</v>
      </c>
      <c r="M1021" s="120" t="str">
        <f>IF(MOD(INT(K1021),10) = 0, VLOOKUP(K1021,'COG CONAC'!$A$2:$B$427,1,FALSE),"DESAGREGADA")</f>
        <v>54400</v>
      </c>
      <c r="N1021" s="119" t="str">
        <f>IF(MOD(INT(K1021),10) = 0, VLOOKUP(K1021,'COG CONAC'!$A$2:$B$427,2,FALSE),"DESAGREGADA")</f>
        <v>Equipo ferroviario</v>
      </c>
      <c r="O1021" s="120" t="str">
        <f t="shared" si="50"/>
        <v>544</v>
      </c>
      <c r="P1021" s="119" t="str">
        <f>IF(MOD(O1022,10)&gt;0,IF(INT(TEXT(D1022,"00"))=0,IF(COUNTIF($O$3:O1373,O1022)&gt;1,"No Utilizar","Utilizar"),"Utilizar"),"No Utilizar")</f>
        <v>Utilizar</v>
      </c>
    </row>
    <row r="1022" spans="1:18" x14ac:dyDescent="0.2">
      <c r="A1022" s="120">
        <v>5</v>
      </c>
      <c r="B1022" s="120">
        <v>4</v>
      </c>
      <c r="C1022" s="120">
        <v>5</v>
      </c>
      <c r="H1022" s="121" t="s">
        <v>189</v>
      </c>
      <c r="K1022" s="120" t="str">
        <f t="shared" si="48"/>
        <v>54500</v>
      </c>
      <c r="L1022" s="119" t="str">
        <f t="shared" si="49"/>
        <v>Embarcaciones</v>
      </c>
      <c r="M1022" s="120" t="str">
        <f>IF(MOD(INT(K1022),10) = 0, VLOOKUP(K1022,'COG CONAC'!$A$2:$B$427,1,FALSE),"DESAGREGADA")</f>
        <v>54500</v>
      </c>
      <c r="N1022" s="119" t="str">
        <f>IF(MOD(INT(K1022),10) = 0, VLOOKUP(K1022,'COG CONAC'!$A$2:$B$427,2,FALSE),"DESAGREGADA")</f>
        <v>Embarcaciones</v>
      </c>
      <c r="O1022" s="120" t="str">
        <f t="shared" si="50"/>
        <v>545</v>
      </c>
      <c r="P1022" s="119" t="str">
        <f>IF(MOD(O1023,10)&gt;0,IF(INT(TEXT(D1023,"00"))=0,IF(COUNTIF($O$3:O1374,O1023)&gt;1,"No Utilizar","Utilizar"),"Utilizar"),"No Utilizar")</f>
        <v>No Utilizar</v>
      </c>
    </row>
    <row r="1023" spans="1:18" x14ac:dyDescent="0.2">
      <c r="A1023" s="120">
        <v>5</v>
      </c>
      <c r="B1023" s="120">
        <v>4</v>
      </c>
      <c r="C1023" s="120">
        <v>9</v>
      </c>
      <c r="H1023" s="121" t="s">
        <v>188</v>
      </c>
      <c r="K1023" s="120" t="str">
        <f t="shared" si="48"/>
        <v>54900</v>
      </c>
      <c r="L1023" s="119" t="str">
        <f t="shared" si="49"/>
        <v>Otros equipos de transporte</v>
      </c>
      <c r="M1023" s="120" t="str">
        <f>IF(MOD(INT(K1023),10) = 0, VLOOKUP(K1023,'COG CONAC'!$A$2:$B$427,1,FALSE),"DESAGREGADA")</f>
        <v>54900</v>
      </c>
      <c r="N1023" s="119" t="str">
        <f>IF(MOD(INT(K1023),10) = 0, VLOOKUP(K1023,'COG CONAC'!$A$2:$B$427,2,FALSE),"DESAGREGADA")</f>
        <v>Otros equipos de transporte</v>
      </c>
      <c r="O1023" s="120" t="str">
        <f t="shared" si="50"/>
        <v>549</v>
      </c>
      <c r="P1023" s="119" t="str">
        <f>IF(MOD(O1024,10)&gt;0,IF(INT(TEXT(D1024,"00"))=0,IF(COUNTIF($O$3:O1375,O1024)&gt;1,"No Utilizar","Utilizar"),"Utilizar"),"No Utilizar")</f>
        <v>Utilizar</v>
      </c>
    </row>
    <row r="1024" spans="1:18" x14ac:dyDescent="0.2">
      <c r="A1024" s="120">
        <v>5</v>
      </c>
      <c r="B1024" s="120">
        <v>4</v>
      </c>
      <c r="C1024" s="120">
        <v>9</v>
      </c>
      <c r="D1024" s="120">
        <v>1</v>
      </c>
      <c r="I1024" s="121" t="s">
        <v>188</v>
      </c>
      <c r="K1024" s="120" t="str">
        <f t="shared" si="48"/>
        <v>54901</v>
      </c>
      <c r="L1024" s="119" t="str">
        <f t="shared" si="49"/>
        <v>Otros equipos de transporte</v>
      </c>
      <c r="M1024" s="120" t="str">
        <f>IF(MOD(INT(K1024),10) = 0, VLOOKUP(K1024,'COG CONAC'!$A$2:$B$427,1,FALSE),"DESAGREGADA")</f>
        <v>DESAGREGADA</v>
      </c>
      <c r="N1024" s="119" t="str">
        <f>IF(MOD(INT(K1024),10) = 0, VLOOKUP(K1024,'COG CONAC'!$A$2:$B$427,2,FALSE),"DESAGREGADA")</f>
        <v>DESAGREGADA</v>
      </c>
      <c r="O1024" s="120" t="str">
        <f t="shared" si="50"/>
        <v>549</v>
      </c>
      <c r="P1024" s="119" t="str">
        <f>IF(MOD(O1025,10)&gt;0,IF(INT(TEXT(D1025,"00"))=0,IF(COUNTIF($O$3:O1376,O1025)&gt;1,"No Utilizar","Utilizar"),"Utilizar"),"No Utilizar")</f>
        <v>No Utilizar</v>
      </c>
    </row>
    <row r="1025" spans="1:18" s="118" customFormat="1" x14ac:dyDescent="0.2">
      <c r="A1025" s="117">
        <v>5</v>
      </c>
      <c r="B1025" s="117">
        <v>5</v>
      </c>
      <c r="C1025" s="117"/>
      <c r="D1025" s="117"/>
      <c r="E1025" s="117"/>
      <c r="F1025" s="116"/>
      <c r="G1025" s="116" t="s">
        <v>187</v>
      </c>
      <c r="H1025" s="116"/>
      <c r="I1025" s="116"/>
      <c r="J1025" s="116"/>
      <c r="K1025" s="117" t="str">
        <f t="shared" si="48"/>
        <v>55000</v>
      </c>
      <c r="L1025" s="118" t="str">
        <f t="shared" si="49"/>
        <v>EQUIPO DE DEFENSA Y SEGURIDAD</v>
      </c>
      <c r="M1025" s="117" t="str">
        <f>IF(MOD(INT(K1025),10) = 0, VLOOKUP(K1025,'COG CONAC'!$A$2:$B$427,1,FALSE),"DESAGREGADA")</f>
        <v>55000</v>
      </c>
      <c r="N1025" s="118" t="str">
        <f>IF(MOD(INT(K1025),10) = 0, VLOOKUP(K1025,'COG CONAC'!$A$2:$B$427,2,FALSE),"DESAGREGADA")</f>
        <v>EQUIPO DE DEFENSA Y SEGURIDAD</v>
      </c>
      <c r="O1025" s="117" t="str">
        <f t="shared" si="50"/>
        <v>550</v>
      </c>
      <c r="P1025" s="118" t="str">
        <f>IF(MOD(O1026,10)&gt;0,IF(INT(TEXT(D1026,"00"))=0,IF(COUNTIF($O$3:O1377,O1026)&gt;1,"No Utilizar","Utilizar"),"Utilizar"),"No Utilizar")</f>
        <v>No Utilizar</v>
      </c>
      <c r="R1025" s="119"/>
    </row>
    <row r="1026" spans="1:18" x14ac:dyDescent="0.2">
      <c r="A1026" s="120">
        <v>5</v>
      </c>
      <c r="B1026" s="120">
        <v>5</v>
      </c>
      <c r="C1026" s="120">
        <v>1</v>
      </c>
      <c r="H1026" s="121" t="s">
        <v>186</v>
      </c>
      <c r="K1026" s="120" t="str">
        <f t="shared" si="48"/>
        <v>55100</v>
      </c>
      <c r="L1026" s="119" t="str">
        <f t="shared" si="49"/>
        <v>Equipo de defensa y seguridad</v>
      </c>
      <c r="M1026" s="120" t="str">
        <f>IF(MOD(INT(K1026),10) = 0, VLOOKUP(K1026,'COG CONAC'!$A$2:$B$427,1,FALSE),"DESAGREGADA")</f>
        <v>55100</v>
      </c>
      <c r="N1026" s="119" t="str">
        <f>IF(MOD(INT(K1026),10) = 0, VLOOKUP(K1026,'COG CONAC'!$A$2:$B$427,2,FALSE),"DESAGREGADA")</f>
        <v>Equipo de defensa y seguridad</v>
      </c>
      <c r="O1026" s="120" t="str">
        <f t="shared" si="50"/>
        <v>551</v>
      </c>
      <c r="P1026" s="119" t="str">
        <f>IF(MOD(O1027,10)&gt;0,IF(INT(TEXT(D1027,"00"))=0,IF(COUNTIF($O$3:O1378,O1027)&gt;1,"No Utilizar","Utilizar"),"Utilizar"),"No Utilizar")</f>
        <v>Utilizar</v>
      </c>
    </row>
    <row r="1027" spans="1:18" x14ac:dyDescent="0.2">
      <c r="A1027" s="120">
        <v>5</v>
      </c>
      <c r="B1027" s="120">
        <v>5</v>
      </c>
      <c r="C1027" s="120">
        <v>1</v>
      </c>
      <c r="D1027" s="120">
        <v>1</v>
      </c>
      <c r="I1027" s="121" t="s">
        <v>1191</v>
      </c>
      <c r="K1027" s="120" t="str">
        <f t="shared" si="48"/>
        <v>55101</v>
      </c>
      <c r="L1027" s="119" t="str">
        <f t="shared" si="49"/>
        <v>Maquinaria y Equipo de Defensa y Seguridad Pública</v>
      </c>
      <c r="M1027" s="120" t="str">
        <f>IF(MOD(INT(K1027),10) = 0, VLOOKUP(K1027,'COG CONAC'!$A$2:$B$427,1,FALSE),"DESAGREGADA")</f>
        <v>DESAGREGADA</v>
      </c>
      <c r="N1027" s="119" t="str">
        <f>IF(MOD(INT(K1027),10) = 0, VLOOKUP(K1027,'COG CONAC'!$A$2:$B$427,2,FALSE),"DESAGREGADA")</f>
        <v>DESAGREGADA</v>
      </c>
      <c r="O1027" s="120" t="str">
        <f t="shared" si="50"/>
        <v>551</v>
      </c>
      <c r="P1027" s="119" t="str">
        <f>IF(MOD(O1028,10)&gt;0,IF(INT(TEXT(D1028,"00"))=0,IF(COUNTIF($O$3:O1379,O1028)&gt;1,"No Utilizar","Utilizar"),"Utilizar"),"No Utilizar")</f>
        <v>No Utilizar</v>
      </c>
    </row>
    <row r="1028" spans="1:18" s="118" customFormat="1" x14ac:dyDescent="0.2">
      <c r="A1028" s="117">
        <v>5</v>
      </c>
      <c r="B1028" s="117">
        <v>6</v>
      </c>
      <c r="C1028" s="117"/>
      <c r="D1028" s="117"/>
      <c r="E1028" s="117"/>
      <c r="F1028" s="116"/>
      <c r="G1028" s="116" t="s">
        <v>185</v>
      </c>
      <c r="H1028" s="116"/>
      <c r="I1028" s="116"/>
      <c r="J1028" s="116"/>
      <c r="K1028" s="117" t="str">
        <f t="shared" si="48"/>
        <v>56000</v>
      </c>
      <c r="L1028" s="118" t="str">
        <f t="shared" si="49"/>
        <v>MAQUINARIA, OTROS EQUIPOS Y HERRAMIENTAS</v>
      </c>
      <c r="M1028" s="117" t="str">
        <f>IF(MOD(INT(K1028),10) = 0, VLOOKUP(K1028,'COG CONAC'!$A$2:$B$427,1,FALSE),"DESAGREGADA")</f>
        <v>56000</v>
      </c>
      <c r="N1028" s="118" t="str">
        <f>IF(MOD(INT(K1028),10) = 0, VLOOKUP(K1028,'COG CONAC'!$A$2:$B$427,2,FALSE),"DESAGREGADA")</f>
        <v>MAQUINARIA, OTROS EQUIPOS Y HERRAMIENTAS</v>
      </c>
      <c r="O1028" s="117" t="str">
        <f t="shared" si="50"/>
        <v>560</v>
      </c>
      <c r="P1028" s="118" t="str">
        <f>IF(MOD(O1029,10)&gt;0,IF(INT(TEXT(D1029,"00"))=0,IF(COUNTIF($O$3:O1380,O1029)&gt;1,"No Utilizar","Utilizar"),"Utilizar"),"No Utilizar")</f>
        <v>No Utilizar</v>
      </c>
      <c r="R1028" s="119"/>
    </row>
    <row r="1029" spans="1:18" x14ac:dyDescent="0.2">
      <c r="A1029" s="120">
        <v>5</v>
      </c>
      <c r="B1029" s="120">
        <v>6</v>
      </c>
      <c r="C1029" s="120">
        <v>1</v>
      </c>
      <c r="H1029" s="121" t="s">
        <v>184</v>
      </c>
      <c r="K1029" s="120" t="str">
        <f t="shared" si="48"/>
        <v>56100</v>
      </c>
      <c r="L1029" s="119" t="str">
        <f t="shared" si="49"/>
        <v>Maquinaria y equipo agropecuario</v>
      </c>
      <c r="M1029" s="120" t="str">
        <f>IF(MOD(INT(K1029),10) = 0, VLOOKUP(K1029,'COG CONAC'!$A$2:$B$427,1,FALSE),"DESAGREGADA")</f>
        <v>56100</v>
      </c>
      <c r="N1029" s="119" t="str">
        <f>IF(MOD(INT(K1029),10) = 0, VLOOKUP(K1029,'COG CONAC'!$A$2:$B$427,2,FALSE),"DESAGREGADA")</f>
        <v>Maquinaria y equipo agropecuario</v>
      </c>
      <c r="O1029" s="120" t="str">
        <f t="shared" si="50"/>
        <v>561</v>
      </c>
      <c r="P1029" s="119" t="str">
        <f>IF(MOD(O1030,10)&gt;0,IF(INT(TEXT(D1030,"00"))=0,IF(COUNTIF($O$3:O1381,O1030)&gt;1,"No Utilizar","Utilizar"),"Utilizar"),"No Utilizar")</f>
        <v>Utilizar</v>
      </c>
    </row>
    <row r="1030" spans="1:18" x14ac:dyDescent="0.2">
      <c r="A1030" s="120">
        <v>5</v>
      </c>
      <c r="B1030" s="120">
        <v>6</v>
      </c>
      <c r="C1030" s="120">
        <v>1</v>
      </c>
      <c r="D1030" s="120">
        <v>1</v>
      </c>
      <c r="I1030" s="121" t="s">
        <v>184</v>
      </c>
      <c r="K1030" s="120" t="str">
        <f t="shared" si="48"/>
        <v>56101</v>
      </c>
      <c r="L1030" s="119" t="str">
        <f t="shared" si="49"/>
        <v>Maquinaria y equipo agropecuario</v>
      </c>
      <c r="M1030" s="120" t="str">
        <f>IF(MOD(INT(K1030),10) = 0, VLOOKUP(K1030,'COG CONAC'!$A$2:$B$427,1,FALSE),"DESAGREGADA")</f>
        <v>DESAGREGADA</v>
      </c>
      <c r="N1030" s="119" t="str">
        <f>IF(MOD(INT(K1030),10) = 0, VLOOKUP(K1030,'COG CONAC'!$A$2:$B$427,2,FALSE),"DESAGREGADA")</f>
        <v>DESAGREGADA</v>
      </c>
      <c r="O1030" s="120" t="str">
        <f t="shared" si="50"/>
        <v>561</v>
      </c>
      <c r="P1030" s="119" t="str">
        <f>IF(MOD(O1031,10)&gt;0,IF(INT(TEXT(D1031,"00"))=0,IF(COUNTIF($O$3:O1382,O1031)&gt;1,"No Utilizar","Utilizar"),"Utilizar"),"No Utilizar")</f>
        <v>No Utilizar</v>
      </c>
    </row>
    <row r="1031" spans="1:18" x14ac:dyDescent="0.2">
      <c r="A1031" s="120">
        <v>5</v>
      </c>
      <c r="B1031" s="120">
        <v>6</v>
      </c>
      <c r="C1031" s="120">
        <v>2</v>
      </c>
      <c r="H1031" s="121" t="s">
        <v>183</v>
      </c>
      <c r="K1031" s="120" t="str">
        <f t="shared" si="48"/>
        <v>56200</v>
      </c>
      <c r="L1031" s="119" t="str">
        <f t="shared" si="49"/>
        <v>Maquinaria y equipo industrial</v>
      </c>
      <c r="M1031" s="120" t="str">
        <f>IF(MOD(INT(K1031),10) = 0, VLOOKUP(K1031,'COG CONAC'!$A$2:$B$427,1,FALSE),"DESAGREGADA")</f>
        <v>56200</v>
      </c>
      <c r="N1031" s="119" t="str">
        <f>IF(MOD(INT(K1031),10) = 0, VLOOKUP(K1031,'COG CONAC'!$A$2:$B$427,2,FALSE),"DESAGREGADA")</f>
        <v>Maquinaria y equipo industrial</v>
      </c>
      <c r="O1031" s="120" t="str">
        <f t="shared" si="50"/>
        <v>562</v>
      </c>
      <c r="P1031" s="119" t="str">
        <f>IF(MOD(O1033,10)&gt;0,IF(INT(TEXT(D1033,"00"))=0,IF(COUNTIF($O$3:O1383,O1033)&gt;1,"No Utilizar","Utilizar"),"Utilizar"),"No Utilizar")</f>
        <v>Utilizar</v>
      </c>
    </row>
    <row r="1032" spans="1:18" x14ac:dyDescent="0.2">
      <c r="A1032" s="120">
        <v>5</v>
      </c>
      <c r="B1032" s="120">
        <v>6</v>
      </c>
      <c r="C1032" s="120">
        <v>2</v>
      </c>
      <c r="D1032" s="120">
        <v>1</v>
      </c>
      <c r="H1032" s="121" t="s">
        <v>183</v>
      </c>
      <c r="K1032" s="120" t="str">
        <f t="shared" si="48"/>
        <v>56201</v>
      </c>
      <c r="L1032" s="119" t="s">
        <v>183</v>
      </c>
      <c r="O1032" s="120" t="str">
        <f t="shared" si="50"/>
        <v>562</v>
      </c>
    </row>
    <row r="1033" spans="1:18" x14ac:dyDescent="0.2">
      <c r="A1033" s="120">
        <v>5</v>
      </c>
      <c r="B1033" s="120">
        <v>6</v>
      </c>
      <c r="C1033" s="120">
        <v>3</v>
      </c>
      <c r="H1033" s="121" t="s">
        <v>182</v>
      </c>
      <c r="K1033" s="120" t="str">
        <f t="shared" ref="K1033:K1097" si="51">CONCATENATE(A1033,TEXT(B1033,"0"),TEXT(C1033,"0"),TEXT(D1033,"00"))</f>
        <v>56300</v>
      </c>
      <c r="L1033" s="119" t="str">
        <f t="shared" ref="L1033:L1097" si="52">CONCATENATE(F1033,G1033,H1033,I1033)</f>
        <v>Maquinaria y equipo de construcción</v>
      </c>
      <c r="M1033" s="120" t="str">
        <f>IF(MOD(INT(K1033),10) = 0, VLOOKUP(K1033,'COG CONAC'!$A$2:$B$427,1,FALSE),"DESAGREGADA")</f>
        <v>56300</v>
      </c>
      <c r="N1033" s="119" t="str">
        <f>IF(MOD(INT(K1033),10) = 0, VLOOKUP(K1033,'COG CONAC'!$A$2:$B$427,2,FALSE),"DESAGREGADA")</f>
        <v>Maquinaria y equipo de construcción</v>
      </c>
      <c r="O1033" s="120" t="str">
        <f t="shared" ref="O1033:O1097" si="53">CONCATENATE(A1033,TEXT(B1033,"0"),TEXT(C1033,"0"))</f>
        <v>563</v>
      </c>
      <c r="P1033" s="119" t="str">
        <f>IF(MOD(O1034,10)&gt;0,IF(INT(TEXT(D1034,"00"))=0,IF(COUNTIF($O$3:O1384,O1034)&gt;1,"No Utilizar","Utilizar"),"Utilizar"),"No Utilizar")</f>
        <v>No Utilizar</v>
      </c>
    </row>
    <row r="1034" spans="1:18" x14ac:dyDescent="0.2">
      <c r="A1034" s="120">
        <v>5</v>
      </c>
      <c r="B1034" s="120">
        <v>6</v>
      </c>
      <c r="C1034" s="120">
        <v>4</v>
      </c>
      <c r="H1034" s="121" t="s">
        <v>181</v>
      </c>
      <c r="K1034" s="120" t="str">
        <f t="shared" si="51"/>
        <v>56400</v>
      </c>
      <c r="L1034" s="119" t="str">
        <f t="shared" si="52"/>
        <v>Sistemas de aire acondicionado, calefacción y de refrigeración industrial y comercial</v>
      </c>
      <c r="M1034" s="120" t="str">
        <f>IF(MOD(INT(K1034),10) = 0, VLOOKUP(K1034,'COG CONAC'!$A$2:$B$427,1,FALSE),"DESAGREGADA")</f>
        <v>56400</v>
      </c>
      <c r="N1034" s="119" t="str">
        <f>IF(MOD(INT(K1034),10) = 0, VLOOKUP(K1034,'COG CONAC'!$A$2:$B$427,2,FALSE),"DESAGREGADA")</f>
        <v>Sistemas de aire acondicionado, calefacción y de refrigeración industrial y comercial</v>
      </c>
      <c r="O1034" s="120" t="str">
        <f t="shared" si="53"/>
        <v>564</v>
      </c>
      <c r="P1034" s="119" t="str">
        <f>IF(MOD(O1035,10)&gt;0,IF(INT(TEXT(D1035,"00"))=0,IF(COUNTIF($O$3:O1385,O1035)&gt;1,"No Utilizar","Utilizar"),"Utilizar"),"No Utilizar")</f>
        <v>Utilizar</v>
      </c>
    </row>
    <row r="1035" spans="1:18" x14ac:dyDescent="0.2">
      <c r="A1035" s="120">
        <v>5</v>
      </c>
      <c r="B1035" s="120">
        <v>6</v>
      </c>
      <c r="C1035" s="120">
        <v>4</v>
      </c>
      <c r="D1035" s="120">
        <v>1</v>
      </c>
      <c r="I1035" s="121" t="s">
        <v>1943</v>
      </c>
      <c r="K1035" s="120" t="str">
        <f t="shared" si="51"/>
        <v>56401</v>
      </c>
      <c r="L1035" s="119" t="str">
        <f t="shared" si="52"/>
        <v>Aire acondicionado y Mini Split</v>
      </c>
      <c r="M1035" s="120" t="str">
        <f>IF(MOD(INT(K1035),10) = 0, VLOOKUP(K1035,'COG CONAC'!$A$2:$B$427,1,FALSE),"DESAGREGADA")</f>
        <v>DESAGREGADA</v>
      </c>
      <c r="N1035" s="119" t="str">
        <f>IF(MOD(INT(K1035),10) = 0, VLOOKUP(K1035,'COG CONAC'!$A$2:$B$427,2,FALSE),"DESAGREGADA")</f>
        <v>DESAGREGADA</v>
      </c>
      <c r="O1035" s="120" t="str">
        <f t="shared" si="53"/>
        <v>564</v>
      </c>
      <c r="P1035" s="119" t="str">
        <f>IF(MOD(O1036,10)&gt;0,IF(INT(TEXT(D1036,"00"))=0,IF(COUNTIF($O$3:O1386,O1036)&gt;1,"No Utilizar","Utilizar"),"Utilizar"),"No Utilizar")</f>
        <v>No Utilizar</v>
      </c>
    </row>
    <row r="1036" spans="1:18" x14ac:dyDescent="0.2">
      <c r="A1036" s="120">
        <v>5</v>
      </c>
      <c r="B1036" s="120">
        <v>6</v>
      </c>
      <c r="C1036" s="120">
        <v>5</v>
      </c>
      <c r="H1036" s="121" t="s">
        <v>180</v>
      </c>
      <c r="K1036" s="120" t="str">
        <f t="shared" si="51"/>
        <v>56500</v>
      </c>
      <c r="L1036" s="119" t="str">
        <f t="shared" si="52"/>
        <v>Equipo de comunicación y telecomunicación</v>
      </c>
      <c r="M1036" s="120" t="str">
        <f>IF(MOD(INT(K1036),10) = 0, VLOOKUP(K1036,'COG CONAC'!$A$2:$B$427,1,FALSE),"DESAGREGADA")</f>
        <v>56500</v>
      </c>
      <c r="N1036" s="119" t="str">
        <f>IF(MOD(INT(K1036),10) = 0, VLOOKUP(K1036,'COG CONAC'!$A$2:$B$427,2,FALSE),"DESAGREGADA")</f>
        <v>Equipo de comunicación y telecomunicación</v>
      </c>
      <c r="O1036" s="120" t="str">
        <f t="shared" si="53"/>
        <v>565</v>
      </c>
      <c r="P1036" s="119" t="str">
        <f>IF(MOD(O1037,10)&gt;0,IF(INT(TEXT(D1037,"00"))=0,IF(COUNTIF($O$3:O1387,O1037)&gt;1,"No Utilizar","Utilizar"),"Utilizar"),"No Utilizar")</f>
        <v>Utilizar</v>
      </c>
    </row>
    <row r="1037" spans="1:18" x14ac:dyDescent="0.2">
      <c r="A1037" s="120">
        <v>5</v>
      </c>
      <c r="B1037" s="120">
        <v>6</v>
      </c>
      <c r="C1037" s="120">
        <v>5</v>
      </c>
      <c r="D1037" s="120">
        <v>1</v>
      </c>
      <c r="I1037" s="121" t="s">
        <v>180</v>
      </c>
      <c r="K1037" s="120" t="str">
        <f t="shared" si="51"/>
        <v>56501</v>
      </c>
      <c r="L1037" s="119" t="str">
        <f t="shared" si="52"/>
        <v>Equipo de comunicación y telecomunicación</v>
      </c>
      <c r="M1037" s="120" t="str">
        <f>IF(MOD(INT(K1037),10) = 0, VLOOKUP(K1037,'COG CONAC'!$A$2:$B$427,1,FALSE),"DESAGREGADA")</f>
        <v>DESAGREGADA</v>
      </c>
      <c r="N1037" s="119" t="str">
        <f>IF(MOD(INT(K1037),10) = 0, VLOOKUP(K1037,'COG CONAC'!$A$2:$B$427,2,FALSE),"DESAGREGADA")</f>
        <v>DESAGREGADA</v>
      </c>
      <c r="O1037" s="120" t="str">
        <f t="shared" si="53"/>
        <v>565</v>
      </c>
      <c r="P1037" s="119" t="str">
        <f>IF(MOD(O1038,10)&gt;0,IF(INT(TEXT(D1038,"00"))=0,IF(COUNTIF($O$3:O1388,O1038)&gt;1,"No Utilizar","Utilizar"),"Utilizar"),"No Utilizar")</f>
        <v>Utilizar</v>
      </c>
    </row>
    <row r="1038" spans="1:18" x14ac:dyDescent="0.2">
      <c r="A1038" s="120">
        <v>5</v>
      </c>
      <c r="B1038" s="120">
        <v>6</v>
      </c>
      <c r="C1038" s="120">
        <v>6</v>
      </c>
      <c r="H1038" s="121" t="s">
        <v>179</v>
      </c>
      <c r="K1038" s="120" t="str">
        <f t="shared" si="51"/>
        <v>56600</v>
      </c>
      <c r="L1038" s="119" t="str">
        <f t="shared" si="52"/>
        <v>Equipos de generación eléctrica, aparatos y accesorios eléctricos</v>
      </c>
      <c r="M1038" s="120" t="str">
        <f>IF(MOD(INT(K1038),10) = 0, VLOOKUP(K1038,'COG CONAC'!$A$2:$B$427,1,FALSE),"DESAGREGADA")</f>
        <v>56600</v>
      </c>
      <c r="N1038" s="119" t="str">
        <f>IF(MOD(INT(K1038),10) = 0, VLOOKUP(K1038,'COG CONAC'!$A$2:$B$427,2,FALSE),"DESAGREGADA")</f>
        <v>Equipos de generación eléctrica, aparatos y accesorios eléctricos</v>
      </c>
      <c r="O1038" s="120" t="str">
        <f t="shared" si="53"/>
        <v>566</v>
      </c>
      <c r="P1038" s="119" t="str">
        <f>IF(MOD(O1039,10)&gt;0,IF(INT(TEXT(D1039,"00"))=0,IF(COUNTIF($O$3:O1389,O1039)&gt;1,"No Utilizar","Utilizar"),"Utilizar"),"No Utilizar")</f>
        <v>No Utilizar</v>
      </c>
    </row>
    <row r="1039" spans="1:18" x14ac:dyDescent="0.2">
      <c r="A1039" s="120">
        <v>5</v>
      </c>
      <c r="B1039" s="120">
        <v>6</v>
      </c>
      <c r="C1039" s="120">
        <v>7</v>
      </c>
      <c r="H1039" s="121" t="s">
        <v>894</v>
      </c>
      <c r="K1039" s="120" t="str">
        <f t="shared" si="51"/>
        <v>56700</v>
      </c>
      <c r="L1039" s="119" t="str">
        <f t="shared" si="52"/>
        <v>Herramientas y máquinas-herramienta</v>
      </c>
      <c r="M1039" s="120" t="str">
        <f>IF(MOD(INT(K1039),10) = 0, VLOOKUP(K1039,'COG CONAC'!$A$2:$B$427,1,FALSE),"DESAGREGADA")</f>
        <v>56700</v>
      </c>
      <c r="N1039" s="119" t="str">
        <f>IF(MOD(INT(K1039),10) = 0, VLOOKUP(K1039,'COG CONAC'!$A$2:$B$427,2,FALSE),"DESAGREGADA")</f>
        <v>Herramientas y máquinas-herramienta</v>
      </c>
      <c r="O1039" s="120" t="str">
        <f t="shared" si="53"/>
        <v>567</v>
      </c>
      <c r="P1039" s="119" t="str">
        <f>IF(MOD(O1040,10)&gt;0,IF(INT(TEXT(D1040,"00"))=0,IF(COUNTIF($O$3:O1390,O1040)&gt;1,"No Utilizar","Utilizar"),"Utilizar"),"No Utilizar")</f>
        <v>Utilizar</v>
      </c>
    </row>
    <row r="1040" spans="1:18" x14ac:dyDescent="0.2">
      <c r="A1040" s="120">
        <v>5</v>
      </c>
      <c r="B1040" s="120">
        <v>6</v>
      </c>
      <c r="C1040" s="120">
        <v>7</v>
      </c>
      <c r="D1040" s="120">
        <v>1</v>
      </c>
      <c r="I1040" s="121" t="s">
        <v>1192</v>
      </c>
      <c r="K1040" s="120" t="str">
        <f t="shared" si="51"/>
        <v>56701</v>
      </c>
      <c r="L1040" s="119" t="str">
        <f t="shared" si="52"/>
        <v>Herramientas y Máquinas-herramienta</v>
      </c>
      <c r="M1040" s="120" t="str">
        <f>IF(MOD(INT(K1040),10) = 0, VLOOKUP(K1040,'COG CONAC'!$A$2:$B$427,1,FALSE),"DESAGREGADA")</f>
        <v>DESAGREGADA</v>
      </c>
      <c r="N1040" s="119" t="str">
        <f>IF(MOD(INT(K1040),10) = 0, VLOOKUP(K1040,'COG CONAC'!$A$2:$B$427,2,FALSE),"DESAGREGADA")</f>
        <v>DESAGREGADA</v>
      </c>
      <c r="O1040" s="120" t="str">
        <f t="shared" si="53"/>
        <v>567</v>
      </c>
      <c r="P1040" s="119" t="str">
        <f>IF(MOD(O1041,10)&gt;0,IF(INT(TEXT(D1041,"00"))=0,IF(COUNTIF($O$3:O1391,O1041)&gt;1,"No Utilizar","Utilizar"),"Utilizar"),"No Utilizar")</f>
        <v>No Utilizar</v>
      </c>
    </row>
    <row r="1041" spans="1:18" x14ac:dyDescent="0.2">
      <c r="A1041" s="120">
        <v>5</v>
      </c>
      <c r="B1041" s="120">
        <v>6</v>
      </c>
      <c r="C1041" s="120">
        <v>9</v>
      </c>
      <c r="H1041" s="121" t="s">
        <v>178</v>
      </c>
      <c r="K1041" s="120" t="str">
        <f t="shared" si="51"/>
        <v>56900</v>
      </c>
      <c r="L1041" s="119" t="str">
        <f t="shared" si="52"/>
        <v>Otros equipos</v>
      </c>
      <c r="M1041" s="120" t="str">
        <f>IF(MOD(INT(K1041),10) = 0, VLOOKUP(K1041,'COG CONAC'!$A$2:$B$427,1,FALSE),"DESAGREGADA")</f>
        <v>56900</v>
      </c>
      <c r="N1041" s="119" t="str">
        <f>IF(MOD(INT(K1041),10) = 0, VLOOKUP(K1041,'COG CONAC'!$A$2:$B$427,2,FALSE),"DESAGREGADA")</f>
        <v>Otros equipos</v>
      </c>
      <c r="O1041" s="120" t="str">
        <f t="shared" si="53"/>
        <v>569</v>
      </c>
      <c r="P1041" s="119" t="str">
        <f>IF(MOD(O1042,10)&gt;0,IF(INT(TEXT(D1042,"00"))=0,IF(COUNTIF($O$3:O1392,O1042)&gt;1,"No Utilizar","Utilizar"),"Utilizar"),"No Utilizar")</f>
        <v>Utilizar</v>
      </c>
    </row>
    <row r="1042" spans="1:18" x14ac:dyDescent="0.2">
      <c r="A1042" s="120">
        <v>5</v>
      </c>
      <c r="B1042" s="120">
        <v>6</v>
      </c>
      <c r="C1042" s="120">
        <v>9</v>
      </c>
      <c r="D1042" s="120">
        <v>1</v>
      </c>
      <c r="I1042" s="121" t="s">
        <v>178</v>
      </c>
      <c r="K1042" s="120" t="str">
        <f t="shared" si="51"/>
        <v>56901</v>
      </c>
      <c r="L1042" s="119" t="str">
        <f t="shared" si="52"/>
        <v>Otros equipos</v>
      </c>
      <c r="M1042" s="120" t="str">
        <f>IF(MOD(INT(K1042),10) = 0, VLOOKUP(K1042,'COG CONAC'!$A$2:$B$427,1,FALSE),"DESAGREGADA")</f>
        <v>DESAGREGADA</v>
      </c>
      <c r="N1042" s="119" t="str">
        <f>IF(MOD(INT(K1042),10) = 0, VLOOKUP(K1042,'COG CONAC'!$A$2:$B$427,2,FALSE),"DESAGREGADA")</f>
        <v>DESAGREGADA</v>
      </c>
      <c r="O1042" s="120" t="str">
        <f t="shared" si="53"/>
        <v>569</v>
      </c>
      <c r="P1042" s="119" t="str">
        <f>IF(MOD(O1043,10)&gt;0,IF(INT(TEXT(D1043,"00"))=0,IF(COUNTIF($O$3:O1393,O1043)&gt;1,"No Utilizar","Utilizar"),"Utilizar"),"No Utilizar")</f>
        <v>No Utilizar</v>
      </c>
    </row>
    <row r="1043" spans="1:18" s="118" customFormat="1" x14ac:dyDescent="0.2">
      <c r="A1043" s="117">
        <v>5</v>
      </c>
      <c r="B1043" s="117">
        <v>7</v>
      </c>
      <c r="C1043" s="117"/>
      <c r="D1043" s="117"/>
      <c r="E1043" s="117"/>
      <c r="F1043" s="116"/>
      <c r="G1043" s="116" t="s">
        <v>897</v>
      </c>
      <c r="H1043" s="116"/>
      <c r="I1043" s="116"/>
      <c r="J1043" s="116"/>
      <c r="K1043" s="117" t="str">
        <f t="shared" si="51"/>
        <v>57000</v>
      </c>
      <c r="L1043" s="118" t="str">
        <f t="shared" si="52"/>
        <v>ACTIVOS BIOLOGICOS</v>
      </c>
      <c r="M1043" s="117" t="str">
        <f>IF(MOD(INT(K1043),10) = 0, VLOOKUP(K1043,'COG CONAC'!$A$2:$B$427,1,FALSE),"DESAGREGADA")</f>
        <v>57000</v>
      </c>
      <c r="N1043" s="118" t="str">
        <f>IF(MOD(INT(K1043),10) = 0, VLOOKUP(K1043,'COG CONAC'!$A$2:$B$427,2,FALSE),"DESAGREGADA")</f>
        <v>ACTIVOS BIOLOGICOS</v>
      </c>
      <c r="O1043" s="117" t="str">
        <f t="shared" si="53"/>
        <v>570</v>
      </c>
      <c r="P1043" s="118" t="str">
        <f>IF(MOD(O1044,10)&gt;0,IF(INT(TEXT(D1044,"00"))=0,IF(COUNTIF($O$3:O1394,O1044)&gt;1,"No Utilizar","Utilizar"),"Utilizar"),"No Utilizar")</f>
        <v>No Utilizar</v>
      </c>
      <c r="R1043" s="119"/>
    </row>
    <row r="1044" spans="1:18" x14ac:dyDescent="0.2">
      <c r="A1044" s="120">
        <v>5</v>
      </c>
      <c r="B1044" s="120">
        <v>7</v>
      </c>
      <c r="C1044" s="120">
        <v>1</v>
      </c>
      <c r="H1044" s="121" t="s">
        <v>177</v>
      </c>
      <c r="K1044" s="120" t="str">
        <f t="shared" si="51"/>
        <v>57100</v>
      </c>
      <c r="L1044" s="119" t="str">
        <f t="shared" si="52"/>
        <v>Bovinos</v>
      </c>
      <c r="M1044" s="120" t="str">
        <f>IF(MOD(INT(K1044),10) = 0, VLOOKUP(K1044,'COG CONAC'!$A$2:$B$427,1,FALSE),"DESAGREGADA")</f>
        <v>57100</v>
      </c>
      <c r="N1044" s="119" t="str">
        <f>IF(MOD(INT(K1044),10) = 0, VLOOKUP(K1044,'COG CONAC'!$A$2:$B$427,2,FALSE),"DESAGREGADA")</f>
        <v>Bovinos</v>
      </c>
      <c r="O1044" s="120" t="str">
        <f t="shared" si="53"/>
        <v>571</v>
      </c>
      <c r="P1044" s="119" t="str">
        <f>IF(MOD(O1045,10)&gt;0,IF(INT(TEXT(D1045,"00"))=0,IF(COUNTIF($O$3:O1395,O1045)&gt;1,"No Utilizar","Utilizar"),"Utilizar"),"No Utilizar")</f>
        <v>Utilizar</v>
      </c>
    </row>
    <row r="1045" spans="1:18" x14ac:dyDescent="0.2">
      <c r="A1045" s="120">
        <v>5</v>
      </c>
      <c r="B1045" s="120">
        <v>7</v>
      </c>
      <c r="C1045" s="120">
        <v>1</v>
      </c>
      <c r="D1045" s="120">
        <v>1</v>
      </c>
      <c r="I1045" s="121" t="s">
        <v>1193</v>
      </c>
      <c r="K1045" s="120" t="str">
        <f t="shared" si="51"/>
        <v>57101</v>
      </c>
      <c r="L1045" s="119" t="str">
        <f t="shared" si="52"/>
        <v>Animales de Reproducción</v>
      </c>
      <c r="M1045" s="120" t="str">
        <f>IF(MOD(INT(K1045),10) = 0, VLOOKUP(K1045,'COG CONAC'!$A$2:$B$427,1,FALSE),"DESAGREGADA")</f>
        <v>DESAGREGADA</v>
      </c>
      <c r="N1045" s="119" t="str">
        <f>IF(MOD(INT(K1045),10) = 0, VLOOKUP(K1045,'COG CONAC'!$A$2:$B$427,2,FALSE),"DESAGREGADA")</f>
        <v>DESAGREGADA</v>
      </c>
      <c r="O1045" s="120" t="str">
        <f t="shared" si="53"/>
        <v>571</v>
      </c>
      <c r="P1045" s="119" t="str">
        <f>IF(MOD(O1046,10)&gt;0,IF(INT(TEXT(D1046,"00"))=0,IF(COUNTIF($O$3:O1396,O1046)&gt;1,"No Utilizar","Utilizar"),"Utilizar"),"No Utilizar")</f>
        <v>Utilizar</v>
      </c>
    </row>
    <row r="1046" spans="1:18" x14ac:dyDescent="0.2">
      <c r="A1046" s="120">
        <v>5</v>
      </c>
      <c r="B1046" s="120">
        <v>7</v>
      </c>
      <c r="C1046" s="120">
        <v>2</v>
      </c>
      <c r="H1046" s="121" t="s">
        <v>176</v>
      </c>
      <c r="K1046" s="120" t="str">
        <f t="shared" si="51"/>
        <v>57200</v>
      </c>
      <c r="L1046" s="119" t="str">
        <f t="shared" si="52"/>
        <v>Porcinos</v>
      </c>
      <c r="M1046" s="120" t="str">
        <f>IF(MOD(INT(K1046),10) = 0, VLOOKUP(K1046,'COG CONAC'!$A$2:$B$427,1,FALSE),"DESAGREGADA")</f>
        <v>57200</v>
      </c>
      <c r="N1046" s="119" t="str">
        <f>IF(MOD(INT(K1046),10) = 0, VLOOKUP(K1046,'COG CONAC'!$A$2:$B$427,2,FALSE),"DESAGREGADA")</f>
        <v>Porcinos</v>
      </c>
      <c r="O1046" s="120" t="str">
        <f t="shared" si="53"/>
        <v>572</v>
      </c>
      <c r="P1046" s="119" t="str">
        <f>IF(MOD(O1047,10)&gt;0,IF(INT(TEXT(D1047,"00"))=0,IF(COUNTIF($O$3:O1397,O1047)&gt;1,"No Utilizar","Utilizar"),"Utilizar"),"No Utilizar")</f>
        <v>Utilizar</v>
      </c>
    </row>
    <row r="1047" spans="1:18" x14ac:dyDescent="0.2">
      <c r="A1047" s="120">
        <v>5</v>
      </c>
      <c r="B1047" s="120">
        <v>7</v>
      </c>
      <c r="C1047" s="120">
        <v>3</v>
      </c>
      <c r="H1047" s="121" t="s">
        <v>175</v>
      </c>
      <c r="K1047" s="120" t="str">
        <f t="shared" si="51"/>
        <v>57300</v>
      </c>
      <c r="L1047" s="119" t="str">
        <f t="shared" si="52"/>
        <v>Aves</v>
      </c>
      <c r="M1047" s="120" t="str">
        <f>IF(MOD(INT(K1047),10) = 0, VLOOKUP(K1047,'COG CONAC'!$A$2:$B$427,1,FALSE),"DESAGREGADA")</f>
        <v>57300</v>
      </c>
      <c r="N1047" s="119" t="str">
        <f>IF(MOD(INT(K1047),10) = 0, VLOOKUP(K1047,'COG CONAC'!$A$2:$B$427,2,FALSE),"DESAGREGADA")</f>
        <v>Aves</v>
      </c>
      <c r="O1047" s="120" t="str">
        <f t="shared" si="53"/>
        <v>573</v>
      </c>
      <c r="P1047" s="119" t="str">
        <f>IF(MOD(O1048,10)&gt;0,IF(INT(TEXT(D1048,"00"))=0,IF(COUNTIF($O$3:O1398,O1048)&gt;1,"No Utilizar","Utilizar"),"Utilizar"),"No Utilizar")</f>
        <v>Utilizar</v>
      </c>
    </row>
    <row r="1048" spans="1:18" x14ac:dyDescent="0.2">
      <c r="A1048" s="120">
        <v>5</v>
      </c>
      <c r="B1048" s="120">
        <v>7</v>
      </c>
      <c r="C1048" s="120">
        <v>4</v>
      </c>
      <c r="H1048" s="121" t="s">
        <v>174</v>
      </c>
      <c r="K1048" s="120" t="str">
        <f t="shared" si="51"/>
        <v>57400</v>
      </c>
      <c r="L1048" s="119" t="str">
        <f t="shared" si="52"/>
        <v>Ovinos y caprinos</v>
      </c>
      <c r="M1048" s="120" t="str">
        <f>IF(MOD(INT(K1048),10) = 0, VLOOKUP(K1048,'COG CONAC'!$A$2:$B$427,1,FALSE),"DESAGREGADA")</f>
        <v>57400</v>
      </c>
      <c r="N1048" s="119" t="str">
        <f>IF(MOD(INT(K1048),10) = 0, VLOOKUP(K1048,'COG CONAC'!$A$2:$B$427,2,FALSE),"DESAGREGADA")</f>
        <v>Ovinos y caprinos</v>
      </c>
      <c r="O1048" s="120" t="str">
        <f t="shared" si="53"/>
        <v>574</v>
      </c>
      <c r="P1048" s="119" t="str">
        <f>IF(MOD(O1049,10)&gt;0,IF(INT(TEXT(D1049,"00"))=0,IF(COUNTIF($O$3:O1399,O1049)&gt;1,"No Utilizar","Utilizar"),"Utilizar"),"No Utilizar")</f>
        <v>Utilizar</v>
      </c>
    </row>
    <row r="1049" spans="1:18" x14ac:dyDescent="0.2">
      <c r="A1049" s="120">
        <v>5</v>
      </c>
      <c r="B1049" s="120">
        <v>7</v>
      </c>
      <c r="C1049" s="120">
        <v>5</v>
      </c>
      <c r="H1049" s="121" t="s">
        <v>173</v>
      </c>
      <c r="K1049" s="120" t="str">
        <f t="shared" si="51"/>
        <v>57500</v>
      </c>
      <c r="L1049" s="119" t="str">
        <f t="shared" si="52"/>
        <v>Peces y acuicultura</v>
      </c>
      <c r="M1049" s="120" t="str">
        <f>IF(MOD(INT(K1049),10) = 0, VLOOKUP(K1049,'COG CONAC'!$A$2:$B$427,1,FALSE),"DESAGREGADA")</f>
        <v>57500</v>
      </c>
      <c r="N1049" s="119" t="str">
        <f>IF(MOD(INT(K1049),10) = 0, VLOOKUP(K1049,'COG CONAC'!$A$2:$B$427,2,FALSE),"DESAGREGADA")</f>
        <v>Peces y acuicultura</v>
      </c>
      <c r="O1049" s="120" t="str">
        <f t="shared" si="53"/>
        <v>575</v>
      </c>
      <c r="P1049" s="119" t="str">
        <f>IF(MOD(O1050,10)&gt;0,IF(INT(TEXT(D1050,"00"))=0,IF(COUNTIF($O$3:O1400,O1050)&gt;1,"No Utilizar","Utilizar"),"Utilizar"),"No Utilizar")</f>
        <v>No Utilizar</v>
      </c>
    </row>
    <row r="1050" spans="1:18" x14ac:dyDescent="0.2">
      <c r="A1050" s="120">
        <v>5</v>
      </c>
      <c r="B1050" s="120">
        <v>7</v>
      </c>
      <c r="C1050" s="120">
        <v>6</v>
      </c>
      <c r="H1050" s="121" t="s">
        <v>172</v>
      </c>
      <c r="K1050" s="120" t="str">
        <f t="shared" si="51"/>
        <v>57600</v>
      </c>
      <c r="L1050" s="119" t="str">
        <f t="shared" si="52"/>
        <v>Equinos</v>
      </c>
      <c r="M1050" s="120" t="str">
        <f>IF(MOD(INT(K1050),10) = 0, VLOOKUP(K1050,'COG CONAC'!$A$2:$B$427,1,FALSE),"DESAGREGADA")</f>
        <v>57600</v>
      </c>
      <c r="N1050" s="119" t="str">
        <f>IF(MOD(INT(K1050),10) = 0, VLOOKUP(K1050,'COG CONAC'!$A$2:$B$427,2,FALSE),"DESAGREGADA")</f>
        <v>Equinos</v>
      </c>
      <c r="O1050" s="120" t="str">
        <f t="shared" si="53"/>
        <v>576</v>
      </c>
      <c r="P1050" s="119" t="str">
        <f>IF(MOD(O1051,10)&gt;0,IF(INT(TEXT(D1051,"00"))=0,IF(COUNTIF($O$3:O1401,O1051)&gt;1,"No Utilizar","Utilizar"),"Utilizar"),"No Utilizar")</f>
        <v>Utilizar</v>
      </c>
    </row>
    <row r="1051" spans="1:18" x14ac:dyDescent="0.2">
      <c r="A1051" s="120">
        <v>5</v>
      </c>
      <c r="B1051" s="120">
        <v>7</v>
      </c>
      <c r="C1051" s="120">
        <v>6</v>
      </c>
      <c r="D1051" s="120">
        <v>1</v>
      </c>
      <c r="I1051" s="121" t="s">
        <v>1194</v>
      </c>
      <c r="K1051" s="120" t="str">
        <f t="shared" si="51"/>
        <v>57601</v>
      </c>
      <c r="L1051" s="119" t="str">
        <f t="shared" si="52"/>
        <v>Animales de trabajo</v>
      </c>
      <c r="M1051" s="120" t="str">
        <f>IF(MOD(INT(K1051),10) = 0, VLOOKUP(K1051,'COG CONAC'!$A$2:$B$427,1,FALSE),"DESAGREGADA")</f>
        <v>DESAGREGADA</v>
      </c>
      <c r="N1051" s="119" t="str">
        <f>IF(MOD(INT(K1051),10) = 0, VLOOKUP(K1051,'COG CONAC'!$A$2:$B$427,2,FALSE),"DESAGREGADA")</f>
        <v>DESAGREGADA</v>
      </c>
      <c r="O1051" s="120" t="str">
        <f t="shared" si="53"/>
        <v>576</v>
      </c>
      <c r="P1051" s="119" t="str">
        <f>IF(MOD(O1052,10)&gt;0,IF(INT(TEXT(D1052,"00"))=0,IF(COUNTIF($O$3:O1402,O1052)&gt;1,"No Utilizar","Utilizar"),"Utilizar"),"No Utilizar")</f>
        <v>No Utilizar</v>
      </c>
    </row>
    <row r="1052" spans="1:18" x14ac:dyDescent="0.2">
      <c r="A1052" s="120">
        <v>5</v>
      </c>
      <c r="B1052" s="120">
        <v>7</v>
      </c>
      <c r="C1052" s="120">
        <v>7</v>
      </c>
      <c r="H1052" s="121" t="s">
        <v>171</v>
      </c>
      <c r="K1052" s="120" t="str">
        <f t="shared" si="51"/>
        <v>57700</v>
      </c>
      <c r="L1052" s="119" t="str">
        <f t="shared" si="52"/>
        <v>Especies menores y de zoológico</v>
      </c>
      <c r="M1052" s="120" t="str">
        <f>IF(MOD(INT(K1052),10) = 0, VLOOKUP(K1052,'COG CONAC'!$A$2:$B$427,1,FALSE),"DESAGREGADA")</f>
        <v>57700</v>
      </c>
      <c r="N1052" s="119" t="str">
        <f>IF(MOD(INT(K1052),10) = 0, VLOOKUP(K1052,'COG CONAC'!$A$2:$B$427,2,FALSE),"DESAGREGADA")</f>
        <v>Especies menores y de zoológico</v>
      </c>
      <c r="O1052" s="120" t="str">
        <f t="shared" si="53"/>
        <v>577</v>
      </c>
      <c r="P1052" s="119" t="str">
        <f>IF(MOD(O1053,10)&gt;0,IF(INT(TEXT(D1053,"00"))=0,IF(COUNTIF($O$3:O1403,O1053)&gt;1,"No Utilizar","Utilizar"),"Utilizar"),"No Utilizar")</f>
        <v>Utilizar</v>
      </c>
    </row>
    <row r="1053" spans="1:18" x14ac:dyDescent="0.2">
      <c r="A1053" s="120">
        <v>5</v>
      </c>
      <c r="B1053" s="120">
        <v>7</v>
      </c>
      <c r="C1053" s="120">
        <v>7</v>
      </c>
      <c r="D1053" s="120">
        <v>1</v>
      </c>
      <c r="I1053" s="121" t="s">
        <v>1195</v>
      </c>
      <c r="K1053" s="120" t="str">
        <f t="shared" si="51"/>
        <v>57701</v>
      </c>
      <c r="L1053" s="119" t="str">
        <f t="shared" si="52"/>
        <v>Animales de custodia y vigilancia</v>
      </c>
      <c r="M1053" s="120" t="str">
        <f>IF(MOD(INT(K1053),10) = 0, VLOOKUP(K1053,'COG CONAC'!$A$2:$B$427,1,FALSE),"DESAGREGADA")</f>
        <v>DESAGREGADA</v>
      </c>
      <c r="N1053" s="119" t="str">
        <f>IF(MOD(INT(K1053),10) = 0, VLOOKUP(K1053,'COG CONAC'!$A$2:$B$427,2,FALSE),"DESAGREGADA")</f>
        <v>DESAGREGADA</v>
      </c>
      <c r="O1053" s="120" t="str">
        <f t="shared" si="53"/>
        <v>577</v>
      </c>
      <c r="P1053" s="119" t="str">
        <f>IF(MOD(O1054,10)&gt;0,IF(INT(TEXT(D1054,"00"))=0,IF(COUNTIF($O$3:O1404,O1054)&gt;1,"No Utilizar","Utilizar"),"Utilizar"),"No Utilizar")</f>
        <v>Utilizar</v>
      </c>
    </row>
    <row r="1054" spans="1:18" x14ac:dyDescent="0.2">
      <c r="A1054" s="120">
        <v>5</v>
      </c>
      <c r="B1054" s="120">
        <v>7</v>
      </c>
      <c r="C1054" s="120">
        <v>8</v>
      </c>
      <c r="H1054" s="121" t="s">
        <v>906</v>
      </c>
      <c r="K1054" s="120" t="str">
        <f t="shared" si="51"/>
        <v>57800</v>
      </c>
      <c r="L1054" s="119" t="str">
        <f t="shared" si="52"/>
        <v>Arboles y plantas</v>
      </c>
      <c r="M1054" s="120" t="str">
        <f>IF(MOD(INT(K1054),10) = 0, VLOOKUP(K1054,'COG CONAC'!$A$2:$B$427,1,FALSE),"DESAGREGADA")</f>
        <v>57800</v>
      </c>
      <c r="N1054" s="119" t="str">
        <f>IF(MOD(INT(K1054),10) = 0, VLOOKUP(K1054,'COG CONAC'!$A$2:$B$427,2,FALSE),"DESAGREGADA")</f>
        <v>Arboles y plantas</v>
      </c>
      <c r="O1054" s="120" t="str">
        <f t="shared" si="53"/>
        <v>578</v>
      </c>
      <c r="P1054" s="119" t="str">
        <f>IF(MOD(O1055,10)&gt;0,IF(INT(TEXT(D1055,"00"))=0,IF(COUNTIF($O$3:O1405,O1055)&gt;1,"No Utilizar","Utilizar"),"Utilizar"),"No Utilizar")</f>
        <v>Utilizar</v>
      </c>
    </row>
    <row r="1055" spans="1:18" x14ac:dyDescent="0.2">
      <c r="A1055" s="120">
        <v>5</v>
      </c>
      <c r="B1055" s="120">
        <v>7</v>
      </c>
      <c r="C1055" s="120">
        <v>9</v>
      </c>
      <c r="H1055" s="121" t="s">
        <v>170</v>
      </c>
      <c r="K1055" s="120" t="str">
        <f t="shared" si="51"/>
        <v>57900</v>
      </c>
      <c r="L1055" s="119" t="str">
        <f t="shared" si="52"/>
        <v>Otros activos biológicos</v>
      </c>
      <c r="M1055" s="120" t="str">
        <f>IF(MOD(INT(K1055),10) = 0, VLOOKUP(K1055,'COG CONAC'!$A$2:$B$427,1,FALSE),"DESAGREGADA")</f>
        <v>57900</v>
      </c>
      <c r="N1055" s="119" t="str">
        <f>IF(MOD(INT(K1055),10) = 0, VLOOKUP(K1055,'COG CONAC'!$A$2:$B$427,2,FALSE),"DESAGREGADA")</f>
        <v>Otros activos biológicos</v>
      </c>
      <c r="O1055" s="120" t="str">
        <f t="shared" si="53"/>
        <v>579</v>
      </c>
      <c r="P1055" s="119" t="str">
        <f>IF(MOD(O1056,10)&gt;0,IF(INT(TEXT(D1056,"00"))=0,IF(COUNTIF($O$3:O1406,O1056)&gt;1,"No Utilizar","Utilizar"),"Utilizar"),"No Utilizar")</f>
        <v>No Utilizar</v>
      </c>
    </row>
    <row r="1056" spans="1:18" s="118" customFormat="1" x14ac:dyDescent="0.2">
      <c r="A1056" s="117">
        <v>5</v>
      </c>
      <c r="B1056" s="117">
        <v>8</v>
      </c>
      <c r="C1056" s="117"/>
      <c r="D1056" s="117"/>
      <c r="E1056" s="117"/>
      <c r="F1056" s="116"/>
      <c r="G1056" s="116" t="s">
        <v>169</v>
      </c>
      <c r="H1056" s="116"/>
      <c r="I1056" s="116"/>
      <c r="J1056" s="116"/>
      <c r="K1056" s="117" t="str">
        <f t="shared" si="51"/>
        <v>58000</v>
      </c>
      <c r="L1056" s="118" t="str">
        <f t="shared" si="52"/>
        <v>BIENES INMUEBLES</v>
      </c>
      <c r="M1056" s="117" t="str">
        <f>IF(MOD(INT(K1056),10) = 0, VLOOKUP(K1056,'COG CONAC'!$A$2:$B$427,1,FALSE),"DESAGREGADA")</f>
        <v>58000</v>
      </c>
      <c r="N1056" s="118" t="str">
        <f>IF(MOD(INT(K1056),10) = 0, VLOOKUP(K1056,'COG CONAC'!$A$2:$B$427,2,FALSE),"DESAGREGADA")</f>
        <v>BIENES INMUEBLES</v>
      </c>
      <c r="O1056" s="117" t="str">
        <f t="shared" si="53"/>
        <v>580</v>
      </c>
      <c r="P1056" s="118" t="str">
        <f>IF(MOD(O1057,10)&gt;0,IF(INT(TEXT(D1057,"00"))=0,IF(COUNTIF($O$3:O1407,O1057)&gt;1,"No Utilizar","Utilizar"),"Utilizar"),"No Utilizar")</f>
        <v>No Utilizar</v>
      </c>
      <c r="R1056" s="119"/>
    </row>
    <row r="1057" spans="1:18" x14ac:dyDescent="0.2">
      <c r="A1057" s="120">
        <v>5</v>
      </c>
      <c r="B1057" s="120">
        <v>8</v>
      </c>
      <c r="C1057" s="120">
        <v>1</v>
      </c>
      <c r="H1057" s="121" t="s">
        <v>168</v>
      </c>
      <c r="K1057" s="120" t="str">
        <f t="shared" si="51"/>
        <v>58100</v>
      </c>
      <c r="L1057" s="119" t="str">
        <f t="shared" si="52"/>
        <v>Terrenos</v>
      </c>
      <c r="M1057" s="120" t="str">
        <f>IF(MOD(INT(K1057),10) = 0, VLOOKUP(K1057,'COG CONAC'!$A$2:$B$427,1,FALSE),"DESAGREGADA")</f>
        <v>58100</v>
      </c>
      <c r="N1057" s="119" t="str">
        <f>IF(MOD(INT(K1057),10) = 0, VLOOKUP(K1057,'COG CONAC'!$A$2:$B$427,2,FALSE),"DESAGREGADA")</f>
        <v>Terrenos</v>
      </c>
      <c r="O1057" s="120" t="str">
        <f t="shared" si="53"/>
        <v>581</v>
      </c>
      <c r="P1057" s="119" t="str">
        <f>IF(MOD(O1058,10)&gt;0,IF(INT(TEXT(D1058,"00"))=0,IF(COUNTIF($O$3:O1408,O1058)&gt;1,"No Utilizar","Utilizar"),"Utilizar"),"No Utilizar")</f>
        <v>Utilizar</v>
      </c>
    </row>
    <row r="1058" spans="1:18" x14ac:dyDescent="0.2">
      <c r="A1058" s="120">
        <v>5</v>
      </c>
      <c r="B1058" s="120">
        <v>8</v>
      </c>
      <c r="C1058" s="120">
        <v>1</v>
      </c>
      <c r="D1058" s="120">
        <v>1</v>
      </c>
      <c r="I1058" s="121" t="s">
        <v>168</v>
      </c>
      <c r="K1058" s="120" t="str">
        <f t="shared" si="51"/>
        <v>58101</v>
      </c>
      <c r="L1058" s="119" t="str">
        <f t="shared" si="52"/>
        <v>Terrenos</v>
      </c>
      <c r="M1058" s="120" t="str">
        <f>IF(MOD(INT(K1058),10) = 0, VLOOKUP(K1058,'COG CONAC'!$A$2:$B$427,1,FALSE),"DESAGREGADA")</f>
        <v>DESAGREGADA</v>
      </c>
      <c r="N1058" s="119" t="str">
        <f>IF(MOD(INT(K1058),10) = 0, VLOOKUP(K1058,'COG CONAC'!$A$2:$B$427,2,FALSE),"DESAGREGADA")</f>
        <v>DESAGREGADA</v>
      </c>
      <c r="O1058" s="120" t="str">
        <f t="shared" si="53"/>
        <v>581</v>
      </c>
      <c r="P1058" s="119" t="str">
        <f>IF(MOD(O1059,10)&gt;0,IF(INT(TEXT(D1059,"00"))=0,IF(COUNTIF($O$3:O1409,O1059)&gt;1,"No Utilizar","Utilizar"),"Utilizar"),"No Utilizar")</f>
        <v>Utilizar</v>
      </c>
    </row>
    <row r="1059" spans="1:18" x14ac:dyDescent="0.2">
      <c r="A1059" s="120">
        <v>5</v>
      </c>
      <c r="B1059" s="120">
        <v>8</v>
      </c>
      <c r="C1059" s="120">
        <v>2</v>
      </c>
      <c r="H1059" s="121" t="s">
        <v>167</v>
      </c>
      <c r="K1059" s="120" t="str">
        <f t="shared" si="51"/>
        <v>58200</v>
      </c>
      <c r="L1059" s="119" t="str">
        <f t="shared" si="52"/>
        <v>Viviendas</v>
      </c>
      <c r="M1059" s="120" t="str">
        <f>IF(MOD(INT(K1059),10) = 0, VLOOKUP(K1059,'COG CONAC'!$A$2:$B$427,1,FALSE),"DESAGREGADA")</f>
        <v>58200</v>
      </c>
      <c r="N1059" s="119" t="str">
        <f>IF(MOD(INT(K1059),10) = 0, VLOOKUP(K1059,'COG CONAC'!$A$2:$B$427,2,FALSE),"DESAGREGADA")</f>
        <v>Viviendas</v>
      </c>
      <c r="O1059" s="120" t="str">
        <f t="shared" si="53"/>
        <v>582</v>
      </c>
      <c r="P1059" s="119" t="str">
        <f>IF(MOD(O1060,10)&gt;0,IF(INT(TEXT(D1060,"00"))=0,IF(COUNTIF($O$3:O1410,O1060)&gt;1,"No Utilizar","Utilizar"),"Utilizar"),"No Utilizar")</f>
        <v>No Utilizar</v>
      </c>
    </row>
    <row r="1060" spans="1:18" x14ac:dyDescent="0.2">
      <c r="A1060" s="120">
        <v>5</v>
      </c>
      <c r="B1060" s="120">
        <v>8</v>
      </c>
      <c r="C1060" s="120">
        <v>3</v>
      </c>
      <c r="H1060" s="121" t="s">
        <v>166</v>
      </c>
      <c r="K1060" s="120" t="str">
        <f t="shared" si="51"/>
        <v>58300</v>
      </c>
      <c r="L1060" s="119" t="str">
        <f t="shared" si="52"/>
        <v>Edificios no residenciales</v>
      </c>
      <c r="M1060" s="120" t="str">
        <f>IF(MOD(INT(K1060),10) = 0, VLOOKUP(K1060,'COG CONAC'!$A$2:$B$427,1,FALSE),"DESAGREGADA")</f>
        <v>58300</v>
      </c>
      <c r="N1060" s="119" t="str">
        <f>IF(MOD(INT(K1060),10) = 0, VLOOKUP(K1060,'COG CONAC'!$A$2:$B$427,2,FALSE),"DESAGREGADA")</f>
        <v>Edificios no residenciales</v>
      </c>
      <c r="O1060" s="120" t="str">
        <f t="shared" si="53"/>
        <v>583</v>
      </c>
      <c r="P1060" s="119" t="str">
        <f>IF(MOD(O1061,10)&gt;0,IF(INT(TEXT(D1061,"00"))=0,IF(COUNTIF($O$3:O1411,O1061)&gt;1,"No Utilizar","Utilizar"),"Utilizar"),"No Utilizar")</f>
        <v>Utilizar</v>
      </c>
    </row>
    <row r="1061" spans="1:18" x14ac:dyDescent="0.2">
      <c r="A1061" s="120">
        <v>5</v>
      </c>
      <c r="B1061" s="120">
        <v>8</v>
      </c>
      <c r="C1061" s="120">
        <v>3</v>
      </c>
      <c r="D1061" s="120">
        <v>1</v>
      </c>
      <c r="I1061" s="121" t="s">
        <v>1196</v>
      </c>
      <c r="K1061" s="120" t="str">
        <f t="shared" si="51"/>
        <v>58301</v>
      </c>
      <c r="L1061" s="119" t="str">
        <f t="shared" si="52"/>
        <v>Edificios y Locales</v>
      </c>
      <c r="M1061" s="120" t="str">
        <f>IF(MOD(INT(K1061),10) = 0, VLOOKUP(K1061,'COG CONAC'!$A$2:$B$427,1,FALSE),"DESAGREGADA")</f>
        <v>DESAGREGADA</v>
      </c>
      <c r="N1061" s="119" t="str">
        <f>IF(MOD(INT(K1061),10) = 0, VLOOKUP(K1061,'COG CONAC'!$A$2:$B$427,2,FALSE),"DESAGREGADA")</f>
        <v>DESAGREGADA</v>
      </c>
      <c r="O1061" s="120" t="str">
        <f t="shared" si="53"/>
        <v>583</v>
      </c>
      <c r="P1061" s="119" t="str">
        <f>IF(MOD(O1062,10)&gt;0,IF(INT(TEXT(D1062,"00"))=0,IF(COUNTIF($O$3:O1412,O1062)&gt;1,"No Utilizar","Utilizar"),"Utilizar"),"No Utilizar")</f>
        <v>No Utilizar</v>
      </c>
    </row>
    <row r="1062" spans="1:18" x14ac:dyDescent="0.2">
      <c r="A1062" s="120">
        <v>5</v>
      </c>
      <c r="B1062" s="120">
        <v>8</v>
      </c>
      <c r="C1062" s="120">
        <v>9</v>
      </c>
      <c r="H1062" s="121" t="s">
        <v>165</v>
      </c>
      <c r="K1062" s="120" t="str">
        <f t="shared" si="51"/>
        <v>58900</v>
      </c>
      <c r="L1062" s="119" t="str">
        <f t="shared" si="52"/>
        <v>Otros bienes inmuebles</v>
      </c>
      <c r="M1062" s="120" t="str">
        <f>IF(MOD(INT(K1062),10) = 0, VLOOKUP(K1062,'COG CONAC'!$A$2:$B$427,1,FALSE),"DESAGREGADA")</f>
        <v>58900</v>
      </c>
      <c r="N1062" s="119" t="str">
        <f>IF(MOD(INT(K1062),10) = 0, VLOOKUP(K1062,'COG CONAC'!$A$2:$B$427,2,FALSE),"DESAGREGADA")</f>
        <v>Otros bienes inmuebles</v>
      </c>
      <c r="O1062" s="120" t="str">
        <f t="shared" si="53"/>
        <v>589</v>
      </c>
      <c r="P1062" s="119" t="str">
        <f>IF(MOD(O1064,10)&gt;0,IF(INT(TEXT(D1064,"00"))=0,IF(COUNTIF($O$3:O1413,O1064)&gt;1,"No Utilizar","Utilizar"),"Utilizar"),"No Utilizar")</f>
        <v>No Utilizar</v>
      </c>
    </row>
    <row r="1063" spans="1:18" x14ac:dyDescent="0.2">
      <c r="A1063" s="120">
        <v>5</v>
      </c>
      <c r="B1063" s="120">
        <v>8</v>
      </c>
      <c r="C1063" s="120">
        <v>9</v>
      </c>
      <c r="D1063" s="120">
        <v>1</v>
      </c>
      <c r="I1063" s="121" t="s">
        <v>165</v>
      </c>
      <c r="K1063" s="120" t="str">
        <f t="shared" si="51"/>
        <v>58901</v>
      </c>
      <c r="L1063" s="119" t="str">
        <f t="shared" si="52"/>
        <v>Otros bienes inmuebles</v>
      </c>
      <c r="M1063" s="120" t="str">
        <f>IF(MOD(INT(K1063),10) = 0, VLOOKUP(K1063,'COG CONAC'!$A$2:$B$427,1,FALSE),"DESAGREGADA")</f>
        <v>DESAGREGADA</v>
      </c>
      <c r="N1063" s="119" t="str">
        <f>IF(MOD(INT(K1063),10) = 0, VLOOKUP(K1063,'COG CONAC'!$A$2:$B$427,2,FALSE),"DESAGREGADA")</f>
        <v>DESAGREGADA</v>
      </c>
      <c r="O1063" s="120" t="str">
        <f t="shared" si="53"/>
        <v>589</v>
      </c>
      <c r="P1063" s="119" t="str">
        <f>IF(MOD(O1065,10)&gt;0,IF(INT(TEXT(D1065,"00"))=0,IF(COUNTIF($O$3:O1414,O1065)&gt;1,"No Utilizar","Utilizar"),"Utilizar"),"No Utilizar")</f>
        <v>No Utilizar</v>
      </c>
    </row>
    <row r="1064" spans="1:18" s="118" customFormat="1" x14ac:dyDescent="0.2">
      <c r="A1064" s="117">
        <v>5</v>
      </c>
      <c r="B1064" s="117">
        <v>9</v>
      </c>
      <c r="C1064" s="117"/>
      <c r="D1064" s="117"/>
      <c r="E1064" s="117"/>
      <c r="F1064" s="116"/>
      <c r="G1064" s="116" t="s">
        <v>164</v>
      </c>
      <c r="H1064" s="116"/>
      <c r="I1064" s="116"/>
      <c r="J1064" s="116"/>
      <c r="K1064" s="117" t="str">
        <f t="shared" si="51"/>
        <v>59000</v>
      </c>
      <c r="L1064" s="118" t="str">
        <f t="shared" si="52"/>
        <v>ACTIVOS INTANGIBLES</v>
      </c>
      <c r="M1064" s="117" t="str">
        <f>IF(MOD(INT(K1064),10) = 0, VLOOKUP(K1064,'COG CONAC'!$A$2:$B$427,1,FALSE),"DESAGREGADA")</f>
        <v>59000</v>
      </c>
      <c r="N1064" s="118" t="str">
        <f>IF(MOD(INT(K1064),10) = 0, VLOOKUP(K1064,'COG CONAC'!$A$2:$B$427,2,FALSE),"DESAGREGADA")</f>
        <v>ACTIVOS INTANGIBLES</v>
      </c>
      <c r="O1064" s="117" t="str">
        <f t="shared" si="53"/>
        <v>590</v>
      </c>
      <c r="P1064" s="118" t="str">
        <f>IF(MOD(O1065,10)&gt;0,IF(INT(TEXT(D1065,"00"))=0,IF(COUNTIF($O$3:O1414,O1065)&gt;1,"No Utilizar","Utilizar"),"Utilizar"),"No Utilizar")</f>
        <v>No Utilizar</v>
      </c>
      <c r="R1064" s="119"/>
    </row>
    <row r="1065" spans="1:18" x14ac:dyDescent="0.2">
      <c r="A1065" s="120">
        <v>5</v>
      </c>
      <c r="B1065" s="120">
        <v>9</v>
      </c>
      <c r="C1065" s="120">
        <v>1</v>
      </c>
      <c r="H1065" s="121" t="s">
        <v>163</v>
      </c>
      <c r="K1065" s="120" t="str">
        <f t="shared" si="51"/>
        <v>59100</v>
      </c>
      <c r="L1065" s="119" t="str">
        <f t="shared" si="52"/>
        <v>Software</v>
      </c>
      <c r="M1065" s="120" t="str">
        <f>IF(MOD(INT(K1065),10) = 0, VLOOKUP(K1065,'COG CONAC'!$A$2:$B$427,1,FALSE),"DESAGREGADA")</f>
        <v>59100</v>
      </c>
      <c r="N1065" s="119" t="str">
        <f>IF(MOD(INT(K1065),10) = 0, VLOOKUP(K1065,'COG CONAC'!$A$2:$B$427,2,FALSE),"DESAGREGADA")</f>
        <v>Software</v>
      </c>
      <c r="O1065" s="120" t="str">
        <f t="shared" si="53"/>
        <v>591</v>
      </c>
      <c r="P1065" s="119" t="str">
        <f>IF(MOD(O1066,10)&gt;0,IF(INT(TEXT(D1066,"00"))=0,IF(COUNTIF($O$3:O1415,O1066)&gt;1,"No Utilizar","Utilizar"),"Utilizar"),"No Utilizar")</f>
        <v>Utilizar</v>
      </c>
    </row>
    <row r="1066" spans="1:18" x14ac:dyDescent="0.2">
      <c r="A1066" s="120">
        <v>5</v>
      </c>
      <c r="B1066" s="120">
        <v>9</v>
      </c>
      <c r="C1066" s="120">
        <v>1</v>
      </c>
      <c r="D1066" s="120">
        <v>1</v>
      </c>
      <c r="I1066" s="121" t="s">
        <v>163</v>
      </c>
      <c r="K1066" s="120" t="str">
        <f t="shared" si="51"/>
        <v>59101</v>
      </c>
      <c r="L1066" s="119" t="str">
        <f t="shared" si="52"/>
        <v>Software</v>
      </c>
      <c r="M1066" s="120" t="str">
        <f>IF(MOD(INT(K1066),10) = 0, VLOOKUP(K1066,'COG CONAC'!$A$2:$B$427,1,FALSE),"DESAGREGADA")</f>
        <v>DESAGREGADA</v>
      </c>
      <c r="N1066" s="119" t="str">
        <f>IF(MOD(INT(K1066),10) = 0, VLOOKUP(K1066,'COG CONAC'!$A$2:$B$427,2,FALSE),"DESAGREGADA")</f>
        <v>DESAGREGADA</v>
      </c>
      <c r="O1066" s="120" t="str">
        <f t="shared" si="53"/>
        <v>591</v>
      </c>
      <c r="P1066" s="119" t="str">
        <f>IF(MOD(O1067,10)&gt;0,IF(INT(TEXT(D1067,"00"))=0,IF(COUNTIF($O$3:O1416,O1067)&gt;1,"No Utilizar","Utilizar"),"Utilizar"),"No Utilizar")</f>
        <v>Utilizar</v>
      </c>
    </row>
    <row r="1067" spans="1:18" x14ac:dyDescent="0.2">
      <c r="A1067" s="120">
        <v>5</v>
      </c>
      <c r="B1067" s="120">
        <v>9</v>
      </c>
      <c r="C1067" s="120">
        <v>2</v>
      </c>
      <c r="H1067" s="121" t="s">
        <v>162</v>
      </c>
      <c r="K1067" s="120" t="str">
        <f t="shared" si="51"/>
        <v>59200</v>
      </c>
      <c r="L1067" s="119" t="str">
        <f t="shared" si="52"/>
        <v>Patentes</v>
      </c>
      <c r="M1067" s="120" t="str">
        <f>IF(MOD(INT(K1067),10) = 0, VLOOKUP(K1067,'COG CONAC'!$A$2:$B$427,1,FALSE),"DESAGREGADA")</f>
        <v>59200</v>
      </c>
      <c r="N1067" s="119" t="str">
        <f>IF(MOD(INT(K1067),10) = 0, VLOOKUP(K1067,'COG CONAC'!$A$2:$B$427,2,FALSE),"DESAGREGADA")</f>
        <v>Patentes</v>
      </c>
      <c r="O1067" s="120" t="str">
        <f t="shared" si="53"/>
        <v>592</v>
      </c>
      <c r="P1067" s="119" t="str">
        <f>IF(MOD(O1068,10)&gt;0,IF(INT(TEXT(D1068,"00"))=0,IF(COUNTIF($O$3:O1417,O1068)&gt;1,"No Utilizar","Utilizar"),"Utilizar"),"No Utilizar")</f>
        <v>Utilizar</v>
      </c>
    </row>
    <row r="1068" spans="1:18" x14ac:dyDescent="0.2">
      <c r="A1068" s="120">
        <v>5</v>
      </c>
      <c r="B1068" s="120">
        <v>9</v>
      </c>
      <c r="C1068" s="120">
        <v>3</v>
      </c>
      <c r="H1068" s="121" t="s">
        <v>161</v>
      </c>
      <c r="K1068" s="120" t="str">
        <f t="shared" si="51"/>
        <v>59300</v>
      </c>
      <c r="L1068" s="119" t="str">
        <f t="shared" si="52"/>
        <v>Marcas</v>
      </c>
      <c r="M1068" s="120" t="str">
        <f>IF(MOD(INT(K1068),10) = 0, VLOOKUP(K1068,'COG CONAC'!$A$2:$B$427,1,FALSE),"DESAGREGADA")</f>
        <v>59300</v>
      </c>
      <c r="N1068" s="119" t="str">
        <f>IF(MOD(INT(K1068),10) = 0, VLOOKUP(K1068,'COG CONAC'!$A$2:$B$427,2,FALSE),"DESAGREGADA")</f>
        <v>Marcas</v>
      </c>
      <c r="O1068" s="120" t="str">
        <f t="shared" si="53"/>
        <v>593</v>
      </c>
      <c r="P1068" s="119" t="str">
        <f>IF(MOD(O1069,10)&gt;0,IF(INT(TEXT(D1069,"00"))=0,IF(COUNTIF($O$3:O1418,O1069)&gt;1,"No Utilizar","Utilizar"),"Utilizar"),"No Utilizar")</f>
        <v>Utilizar</v>
      </c>
    </row>
    <row r="1069" spans="1:18" x14ac:dyDescent="0.2">
      <c r="A1069" s="120">
        <v>5</v>
      </c>
      <c r="B1069" s="120">
        <v>9</v>
      </c>
      <c r="C1069" s="120">
        <v>4</v>
      </c>
      <c r="H1069" s="121" t="s">
        <v>160</v>
      </c>
      <c r="K1069" s="120" t="str">
        <f t="shared" si="51"/>
        <v>59400</v>
      </c>
      <c r="L1069" s="119" t="str">
        <f t="shared" si="52"/>
        <v>Derechos</v>
      </c>
      <c r="M1069" s="120" t="str">
        <f>IF(MOD(INT(K1069),10) = 0, VLOOKUP(K1069,'COG CONAC'!$A$2:$B$427,1,FALSE),"DESAGREGADA")</f>
        <v>59400</v>
      </c>
      <c r="N1069" s="119" t="str">
        <f>IF(MOD(INT(K1069),10) = 0, VLOOKUP(K1069,'COG CONAC'!$A$2:$B$427,2,FALSE),"DESAGREGADA")</f>
        <v>Derechos</v>
      </c>
      <c r="O1069" s="120" t="str">
        <f t="shared" si="53"/>
        <v>594</v>
      </c>
      <c r="P1069" s="119" t="str">
        <f>IF(MOD(O1070,10)&gt;0,IF(INT(TEXT(D1070,"00"))=0,IF(COUNTIF($O$3:O1419,O1070)&gt;1,"No Utilizar","Utilizar"),"Utilizar"),"No Utilizar")</f>
        <v>Utilizar</v>
      </c>
    </row>
    <row r="1070" spans="1:18" x14ac:dyDescent="0.2">
      <c r="A1070" s="120">
        <v>5</v>
      </c>
      <c r="B1070" s="120">
        <v>9</v>
      </c>
      <c r="C1070" s="120">
        <v>5</v>
      </c>
      <c r="H1070" s="121" t="s">
        <v>159</v>
      </c>
      <c r="K1070" s="120" t="str">
        <f t="shared" si="51"/>
        <v>59500</v>
      </c>
      <c r="L1070" s="119" t="str">
        <f t="shared" si="52"/>
        <v>Concesiones</v>
      </c>
      <c r="M1070" s="120" t="str">
        <f>IF(MOD(INT(K1070),10) = 0, VLOOKUP(K1070,'COG CONAC'!$A$2:$B$427,1,FALSE),"DESAGREGADA")</f>
        <v>59500</v>
      </c>
      <c r="N1070" s="119" t="str">
        <f>IF(MOD(INT(K1070),10) = 0, VLOOKUP(K1070,'COG CONAC'!$A$2:$B$427,2,FALSE),"DESAGREGADA")</f>
        <v>Concesiones</v>
      </c>
      <c r="O1070" s="120" t="str">
        <f t="shared" si="53"/>
        <v>595</v>
      </c>
      <c r="P1070" s="119" t="str">
        <f>IF(MOD(O1071,10)&gt;0,IF(INT(TEXT(D1071,"00"))=0,IF(COUNTIF($O$3:O1420,O1071)&gt;1,"No Utilizar","Utilizar"),"Utilizar"),"No Utilizar")</f>
        <v>Utilizar</v>
      </c>
    </row>
    <row r="1071" spans="1:18" x14ac:dyDescent="0.2">
      <c r="A1071" s="120">
        <v>5</v>
      </c>
      <c r="B1071" s="120">
        <v>9</v>
      </c>
      <c r="C1071" s="120">
        <v>6</v>
      </c>
      <c r="H1071" s="121" t="s">
        <v>158</v>
      </c>
      <c r="K1071" s="120" t="str">
        <f t="shared" si="51"/>
        <v>59600</v>
      </c>
      <c r="L1071" s="119" t="str">
        <f t="shared" si="52"/>
        <v>Franquicias</v>
      </c>
      <c r="M1071" s="120" t="str">
        <f>IF(MOD(INT(K1071),10) = 0, VLOOKUP(K1071,'COG CONAC'!$A$2:$B$427,1,FALSE),"DESAGREGADA")</f>
        <v>59600</v>
      </c>
      <c r="N1071" s="119" t="str">
        <f>IF(MOD(INT(K1071),10) = 0, VLOOKUP(K1071,'COG CONAC'!$A$2:$B$427,2,FALSE),"DESAGREGADA")</f>
        <v>Franquicias</v>
      </c>
      <c r="O1071" s="120" t="str">
        <f t="shared" si="53"/>
        <v>596</v>
      </c>
      <c r="P1071" s="119" t="str">
        <f>IF(MOD(O1072,10)&gt;0,IF(INT(TEXT(D1072,"00"))=0,IF(COUNTIF($O$3:O1421,O1072)&gt;1,"No Utilizar","Utilizar"),"Utilizar"),"No Utilizar")</f>
        <v>Utilizar</v>
      </c>
    </row>
    <row r="1072" spans="1:18" x14ac:dyDescent="0.2">
      <c r="A1072" s="120">
        <v>5</v>
      </c>
      <c r="B1072" s="120">
        <v>9</v>
      </c>
      <c r="C1072" s="120">
        <v>7</v>
      </c>
      <c r="H1072" s="121" t="s">
        <v>157</v>
      </c>
      <c r="K1072" s="120" t="str">
        <f t="shared" si="51"/>
        <v>59700</v>
      </c>
      <c r="L1072" s="119" t="str">
        <f t="shared" si="52"/>
        <v>Licencias informáticas e intelectuales</v>
      </c>
      <c r="M1072" s="120" t="str">
        <f>IF(MOD(INT(K1072),10) = 0, VLOOKUP(K1072,'COG CONAC'!$A$2:$B$427,1,FALSE),"DESAGREGADA")</f>
        <v>59700</v>
      </c>
      <c r="N1072" s="119" t="str">
        <f>IF(MOD(INT(K1072),10) = 0, VLOOKUP(K1072,'COG CONAC'!$A$2:$B$427,2,FALSE),"DESAGREGADA")</f>
        <v>Licencias informáticas e intelectuales</v>
      </c>
      <c r="O1072" s="120" t="str">
        <f t="shared" si="53"/>
        <v>597</v>
      </c>
      <c r="P1072" s="119" t="str">
        <f>IF(MOD(O1073,10)&gt;0,IF(INT(TEXT(D1073,"00"))=0,IF(COUNTIF($O$3:O1422,O1073)&gt;1,"No Utilizar","Utilizar"),"Utilizar"),"No Utilizar")</f>
        <v>Utilizar</v>
      </c>
    </row>
    <row r="1073" spans="1:18" x14ac:dyDescent="0.2">
      <c r="A1073" s="120">
        <v>5</v>
      </c>
      <c r="B1073" s="120">
        <v>9</v>
      </c>
      <c r="C1073" s="120">
        <v>8</v>
      </c>
      <c r="H1073" s="121" t="s">
        <v>156</v>
      </c>
      <c r="K1073" s="120" t="str">
        <f t="shared" si="51"/>
        <v>59800</v>
      </c>
      <c r="L1073" s="119" t="str">
        <f t="shared" si="52"/>
        <v>Licencias industriales, comerciales y otras</v>
      </c>
      <c r="M1073" s="120" t="str">
        <f>IF(MOD(INT(K1073),10) = 0, VLOOKUP(K1073,'COG CONAC'!$A$2:$B$427,1,FALSE),"DESAGREGADA")</f>
        <v>59800</v>
      </c>
      <c r="N1073" s="119" t="str">
        <f>IF(MOD(INT(K1073),10) = 0, VLOOKUP(K1073,'COG CONAC'!$A$2:$B$427,2,FALSE),"DESAGREGADA")</f>
        <v>Licencias industriales, comerciales y otras</v>
      </c>
      <c r="O1073" s="120" t="str">
        <f t="shared" si="53"/>
        <v>598</v>
      </c>
      <c r="P1073" s="119" t="str">
        <f>IF(MOD(O1074,10)&gt;0,IF(INT(TEXT(D1074,"00"))=0,IF(COUNTIF($O$3:O1423,O1074)&gt;1,"No Utilizar","Utilizar"),"Utilizar"),"No Utilizar")</f>
        <v>Utilizar</v>
      </c>
    </row>
    <row r="1074" spans="1:18" x14ac:dyDescent="0.2">
      <c r="A1074" s="120">
        <v>5</v>
      </c>
      <c r="B1074" s="120">
        <v>9</v>
      </c>
      <c r="C1074" s="120">
        <v>9</v>
      </c>
      <c r="H1074" s="121" t="s">
        <v>155</v>
      </c>
      <c r="K1074" s="120" t="str">
        <f t="shared" si="51"/>
        <v>59900</v>
      </c>
      <c r="L1074" s="119" t="str">
        <f t="shared" si="52"/>
        <v>Otros activos intangibles</v>
      </c>
      <c r="M1074" s="120" t="str">
        <f>IF(MOD(INT(K1074),10) = 0, VLOOKUP(K1074,'COG CONAC'!$A$2:$B$427,1,FALSE),"DESAGREGADA")</f>
        <v>59900</v>
      </c>
      <c r="N1074" s="119" t="str">
        <f>IF(MOD(INT(K1074),10) = 0, VLOOKUP(K1074,'COG CONAC'!$A$2:$B$427,2,FALSE),"DESAGREGADA")</f>
        <v>Otros activos intangibles</v>
      </c>
      <c r="O1074" s="120" t="str">
        <f t="shared" si="53"/>
        <v>599</v>
      </c>
      <c r="P1074" s="119" t="str">
        <f>IF(MOD(O1075,10)&gt;0,IF(INT(TEXT(D1075,"00"))=0,IF(COUNTIF($O$3:O1424,O1075)&gt;1,"No Utilizar","Utilizar"),"Utilizar"),"No Utilizar")</f>
        <v>No Utilizar</v>
      </c>
    </row>
    <row r="1075" spans="1:18" s="113" customFormat="1" x14ac:dyDescent="0.2">
      <c r="A1075" s="111">
        <v>6</v>
      </c>
      <c r="B1075" s="111"/>
      <c r="C1075" s="111"/>
      <c r="D1075" s="111"/>
      <c r="E1075" s="111"/>
      <c r="F1075" s="112" t="s">
        <v>924</v>
      </c>
      <c r="G1075" s="112"/>
      <c r="H1075" s="112"/>
      <c r="I1075" s="112"/>
      <c r="J1075" s="112"/>
      <c r="K1075" s="111" t="str">
        <f t="shared" si="51"/>
        <v>60000</v>
      </c>
      <c r="L1075" s="113" t="str">
        <f t="shared" si="52"/>
        <v>INVERSION PUBLICA</v>
      </c>
      <c r="M1075" s="111" t="str">
        <f>IF(MOD(INT(K1075),10) = 0, VLOOKUP(K1075,'COG CONAC'!$A$2:$B$427,1,FALSE),"DESAGREGADA")</f>
        <v>60000</v>
      </c>
      <c r="N1075" s="113" t="str">
        <f>IF(MOD(INT(K1075),10) = 0, VLOOKUP(K1075,'COG CONAC'!$A$2:$B$427,2,FALSE),"DESAGREGADA")</f>
        <v>INVERSION PUBLICA</v>
      </c>
      <c r="O1075" s="111" t="str">
        <f t="shared" si="53"/>
        <v>600</v>
      </c>
      <c r="P1075" s="113" t="str">
        <f>IF(MOD(O1076,10)&gt;0,IF(INT(TEXT(D1076,"00"))=0,IF(COUNTIF($O$3:O1425,O1076)&gt;1,"No Utilizar","Utilizar"),"Utilizar"),"No Utilizar")</f>
        <v>No Utilizar</v>
      </c>
      <c r="R1075" s="119"/>
    </row>
    <row r="1076" spans="1:18" s="118" customFormat="1" x14ac:dyDescent="0.2">
      <c r="A1076" s="117">
        <v>6</v>
      </c>
      <c r="B1076" s="117">
        <v>1</v>
      </c>
      <c r="C1076" s="117"/>
      <c r="D1076" s="117"/>
      <c r="E1076" s="117"/>
      <c r="F1076" s="116"/>
      <c r="G1076" s="116" t="s">
        <v>926</v>
      </c>
      <c r="H1076" s="116"/>
      <c r="I1076" s="116"/>
      <c r="J1076" s="116"/>
      <c r="K1076" s="117" t="str">
        <f t="shared" si="51"/>
        <v>61000</v>
      </c>
      <c r="L1076" s="118" t="str">
        <f t="shared" si="52"/>
        <v>OBRA PUBLICA EN BIENES DE DOMINIO PUBLICO</v>
      </c>
      <c r="M1076" s="117" t="str">
        <f>IF(MOD(INT(K1076),10) = 0, VLOOKUP(K1076,'COG CONAC'!$A$2:$B$427,1,FALSE),"DESAGREGADA")</f>
        <v>61000</v>
      </c>
      <c r="N1076" s="118" t="str">
        <f>IF(MOD(INT(K1076),10) = 0, VLOOKUP(K1076,'COG CONAC'!$A$2:$B$427,2,FALSE),"DESAGREGADA")</f>
        <v>OBRA PUBLICA EN BIENES DE DOMINIO PUBLICO</v>
      </c>
      <c r="O1076" s="117" t="str">
        <f t="shared" si="53"/>
        <v>610</v>
      </c>
      <c r="P1076" s="118" t="str">
        <f>IF(MOD(O1077,10)&gt;0,IF(INT(TEXT(D1077,"00"))=0,IF(COUNTIF($O$3:O1426,O1077)&gt;1,"No Utilizar","Utilizar"),"Utilizar"),"No Utilizar")</f>
        <v>No Utilizar</v>
      </c>
      <c r="R1076" s="119"/>
    </row>
    <row r="1077" spans="1:18" x14ac:dyDescent="0.2">
      <c r="A1077" s="120">
        <v>6</v>
      </c>
      <c r="B1077" s="120">
        <v>1</v>
      </c>
      <c r="C1077" s="120">
        <v>1</v>
      </c>
      <c r="H1077" s="121" t="s">
        <v>154</v>
      </c>
      <c r="K1077" s="120" t="str">
        <f t="shared" si="51"/>
        <v>61100</v>
      </c>
      <c r="L1077" s="119" t="str">
        <f t="shared" si="52"/>
        <v>Edificación habitacional</v>
      </c>
      <c r="M1077" s="120" t="str">
        <f>IF(MOD(INT(K1077),10) = 0, VLOOKUP(K1077,'COG CONAC'!$A$2:$B$427,1,FALSE),"DESAGREGADA")</f>
        <v>61100</v>
      </c>
      <c r="N1077" s="119" t="str">
        <f>IF(MOD(INT(K1077),10) = 0, VLOOKUP(K1077,'COG CONAC'!$A$2:$B$427,2,FALSE),"DESAGREGADA")</f>
        <v>Edificación habitacional</v>
      </c>
      <c r="O1077" s="120" t="str">
        <f t="shared" si="53"/>
        <v>611</v>
      </c>
      <c r="P1077" s="119" t="str">
        <f>IF(MOD(O1078,10)&gt;0,IF(INT(TEXT(D1078,"00"))=0,IF(COUNTIF($O$3:O1427,O1078)&gt;1,"No Utilizar","Utilizar"),"Utilizar"),"No Utilizar")</f>
        <v>Utilizar</v>
      </c>
    </row>
    <row r="1078" spans="1:18" x14ac:dyDescent="0.2">
      <c r="A1078" s="120">
        <v>6</v>
      </c>
      <c r="B1078" s="120">
        <v>1</v>
      </c>
      <c r="C1078" s="120">
        <v>1</v>
      </c>
      <c r="D1078" s="120">
        <v>1</v>
      </c>
      <c r="I1078" s="121" t="s">
        <v>1197</v>
      </c>
      <c r="K1078" s="120" t="str">
        <f t="shared" si="51"/>
        <v>61101</v>
      </c>
      <c r="L1078" s="119" t="str">
        <f t="shared" si="52"/>
        <v>Obras de construcción de ingeniería Civil</v>
      </c>
      <c r="M1078" s="120" t="str">
        <f>IF(MOD(INT(K1078),10) = 0, VLOOKUP(K1078,'COG CONAC'!$A$2:$B$427,1,FALSE),"DESAGREGADA")</f>
        <v>DESAGREGADA</v>
      </c>
      <c r="N1078" s="119" t="str">
        <f>IF(MOD(INT(K1078),10) = 0, VLOOKUP(K1078,'COG CONAC'!$A$2:$B$427,2,FALSE),"DESAGREGADA")</f>
        <v>DESAGREGADA</v>
      </c>
      <c r="O1078" s="120" t="str">
        <f t="shared" si="53"/>
        <v>611</v>
      </c>
      <c r="P1078" s="119" t="str">
        <f>IF(MOD(O1079,10)&gt;0,IF(INT(TEXT(D1079,"00"))=0,IF(COUNTIF($O$3:O1428,O1079)&gt;1,"No Utilizar","Utilizar"),"Utilizar"),"No Utilizar")</f>
        <v>Utilizar</v>
      </c>
    </row>
    <row r="1079" spans="1:18" x14ac:dyDescent="0.2">
      <c r="A1079" s="120">
        <v>6</v>
      </c>
      <c r="B1079" s="120">
        <v>1</v>
      </c>
      <c r="C1079" s="120">
        <v>1</v>
      </c>
      <c r="D1079" s="120">
        <v>2</v>
      </c>
      <c r="I1079" s="121" t="s">
        <v>1198</v>
      </c>
      <c r="K1079" s="120" t="str">
        <f t="shared" si="51"/>
        <v>61102</v>
      </c>
      <c r="L1079" s="119" t="str">
        <f t="shared" si="52"/>
        <v>Obras de construcción para edificios</v>
      </c>
      <c r="M1079" s="120" t="str">
        <f>IF(MOD(INT(K1079),10) = 0, VLOOKUP(K1079,'COG CONAC'!$A$2:$B$427,1,FALSE),"DESAGREGADA")</f>
        <v>DESAGREGADA</v>
      </c>
      <c r="N1079" s="119" t="str">
        <f>IF(MOD(INT(K1079),10) = 0, VLOOKUP(K1079,'COG CONAC'!$A$2:$B$427,2,FALSE),"DESAGREGADA")</f>
        <v>DESAGREGADA</v>
      </c>
      <c r="O1079" s="120" t="str">
        <f t="shared" si="53"/>
        <v>611</v>
      </c>
      <c r="P1079" s="119" t="str">
        <f>IF(MOD(O1080,10)&gt;0,IF(INT(TEXT(D1080,"00"))=0,IF(COUNTIF($O$3:O1429,O1080)&gt;1,"No Utilizar","Utilizar"),"Utilizar"),"No Utilizar")</f>
        <v>Utilizar</v>
      </c>
    </row>
    <row r="1080" spans="1:18" x14ac:dyDescent="0.2">
      <c r="A1080" s="120">
        <v>6</v>
      </c>
      <c r="B1080" s="120">
        <v>1</v>
      </c>
      <c r="C1080" s="120">
        <v>1</v>
      </c>
      <c r="D1080" s="120">
        <v>3</v>
      </c>
      <c r="I1080" s="121" t="s">
        <v>1199</v>
      </c>
      <c r="K1080" s="120" t="str">
        <f t="shared" si="51"/>
        <v>61103</v>
      </c>
      <c r="L1080" s="119" t="str">
        <f t="shared" si="52"/>
        <v>Instalaciones mayores y obras de construcción especializadas</v>
      </c>
      <c r="M1080" s="120" t="str">
        <f>IF(MOD(INT(K1080),10) = 0, VLOOKUP(K1080,'COG CONAC'!$A$2:$B$427,1,FALSE),"DESAGREGADA")</f>
        <v>DESAGREGADA</v>
      </c>
      <c r="N1080" s="119" t="str">
        <f>IF(MOD(INT(K1080),10) = 0, VLOOKUP(K1080,'COG CONAC'!$A$2:$B$427,2,FALSE),"DESAGREGADA")</f>
        <v>DESAGREGADA</v>
      </c>
      <c r="O1080" s="120" t="str">
        <f t="shared" si="53"/>
        <v>611</v>
      </c>
      <c r="P1080" s="119" t="str">
        <f>IF(MOD(O1081,10)&gt;0,IF(INT(TEXT(D1081,"00"))=0,IF(COUNTIF($O$3:O1430,O1081)&gt;1,"No Utilizar","Utilizar"),"Utilizar"),"No Utilizar")</f>
        <v>Utilizar</v>
      </c>
    </row>
    <row r="1081" spans="1:18" x14ac:dyDescent="0.2">
      <c r="A1081" s="120">
        <v>6</v>
      </c>
      <c r="B1081" s="120">
        <v>1</v>
      </c>
      <c r="C1081" s="120">
        <v>1</v>
      </c>
      <c r="D1081" s="120">
        <v>4</v>
      </c>
      <c r="I1081" s="121" t="s">
        <v>1200</v>
      </c>
      <c r="K1081" s="120" t="str">
        <f t="shared" si="51"/>
        <v>61104</v>
      </c>
      <c r="L1081" s="119" t="str">
        <f t="shared" si="52"/>
        <v>Obras de terminación y acabado de edificios</v>
      </c>
      <c r="M1081" s="120" t="str">
        <f>IF(MOD(INT(K1081),10) = 0, VLOOKUP(K1081,'COG CONAC'!$A$2:$B$427,1,FALSE),"DESAGREGADA")</f>
        <v>DESAGREGADA</v>
      </c>
      <c r="N1081" s="119" t="str">
        <f>IF(MOD(INT(K1081),10) = 0, VLOOKUP(K1081,'COG CONAC'!$A$2:$B$427,2,FALSE),"DESAGREGADA")</f>
        <v>DESAGREGADA</v>
      </c>
      <c r="O1081" s="120" t="str">
        <f t="shared" si="53"/>
        <v>611</v>
      </c>
      <c r="P1081" s="119" t="str">
        <f>IF(MOD(O1082,10)&gt;0,IF(INT(TEXT(D1082,"00"))=0,IF(COUNTIF($O$3:O1431,O1082)&gt;1,"No Utilizar","Utilizar"),"Utilizar"),"No Utilizar")</f>
        <v>Utilizar</v>
      </c>
    </row>
    <row r="1082" spans="1:18" x14ac:dyDescent="0.2">
      <c r="A1082" s="120">
        <v>6</v>
      </c>
      <c r="B1082" s="120">
        <v>1</v>
      </c>
      <c r="C1082" s="120">
        <v>1</v>
      </c>
      <c r="D1082" s="120">
        <v>5</v>
      </c>
      <c r="I1082" s="121" t="s">
        <v>1205</v>
      </c>
      <c r="K1082" s="120" t="str">
        <f t="shared" si="51"/>
        <v>61105</v>
      </c>
      <c r="L1082" s="119" t="str">
        <f t="shared" si="52"/>
        <v>Indirectos para Obras por Contrato para Edificios Habitacionales</v>
      </c>
      <c r="M1082" s="120" t="str">
        <f>IF(MOD(INT(K1082),10) = 0, VLOOKUP(K1082,'COG CONAC'!$A$2:$B$427,1,FALSE),"DESAGREGADA")</f>
        <v>DESAGREGADA</v>
      </c>
      <c r="N1082" s="119" t="str">
        <f>IF(MOD(INT(K1082),10) = 0, VLOOKUP(K1082,'COG CONAC'!$A$2:$B$427,2,FALSE),"DESAGREGADA")</f>
        <v>DESAGREGADA</v>
      </c>
      <c r="O1082" s="120" t="str">
        <f t="shared" si="53"/>
        <v>611</v>
      </c>
      <c r="P1082" s="119" t="str">
        <f>IF(MOD(O1083,10)&gt;0,IF(INT(TEXT(D1083,"00"))=0,IF(COUNTIF($O$3:O1432,O1083)&gt;1,"No Utilizar","Utilizar"),"Utilizar"),"No Utilizar")</f>
        <v>No Utilizar</v>
      </c>
    </row>
    <row r="1083" spans="1:18" x14ac:dyDescent="0.2">
      <c r="A1083" s="120">
        <v>6</v>
      </c>
      <c r="B1083" s="120">
        <v>1</v>
      </c>
      <c r="C1083" s="120">
        <v>2</v>
      </c>
      <c r="H1083" s="121" t="s">
        <v>153</v>
      </c>
      <c r="K1083" s="120" t="str">
        <f t="shared" si="51"/>
        <v>61200</v>
      </c>
      <c r="L1083" s="119" t="str">
        <f t="shared" si="52"/>
        <v>Edificación no habitacional</v>
      </c>
      <c r="M1083" s="120" t="str">
        <f>IF(MOD(INT(K1083),10) = 0, VLOOKUP(K1083,'COG CONAC'!$A$2:$B$427,1,FALSE),"DESAGREGADA")</f>
        <v>61200</v>
      </c>
      <c r="N1083" s="119" t="str">
        <f>IF(MOD(INT(K1083),10) = 0, VLOOKUP(K1083,'COG CONAC'!$A$2:$B$427,2,FALSE),"DESAGREGADA")</f>
        <v>Edificación no habitacional</v>
      </c>
      <c r="O1083" s="120" t="str">
        <f t="shared" si="53"/>
        <v>612</v>
      </c>
      <c r="P1083" s="119" t="str">
        <f>IF(MOD(O1084,10)&gt;0,IF(INT(TEXT(D1084,"00"))=0,IF(COUNTIF($O$3:O1433,O1084)&gt;1,"No Utilizar","Utilizar"),"Utilizar"),"No Utilizar")</f>
        <v>Utilizar</v>
      </c>
    </row>
    <row r="1084" spans="1:18" x14ac:dyDescent="0.2">
      <c r="A1084" s="120">
        <v>6</v>
      </c>
      <c r="B1084" s="120">
        <v>1</v>
      </c>
      <c r="C1084" s="120">
        <v>2</v>
      </c>
      <c r="D1084" s="120">
        <v>1</v>
      </c>
      <c r="I1084" s="121" t="s">
        <v>1695</v>
      </c>
      <c r="K1084" s="120" t="str">
        <f t="shared" si="51"/>
        <v>61201</v>
      </c>
      <c r="L1084" s="119" t="str">
        <f t="shared" si="52"/>
        <v>Obra Civil</v>
      </c>
      <c r="M1084" s="120" t="str">
        <f>IF(MOD(INT(K1084),10) = 0, VLOOKUP(K1084,'COG CONAC'!$A$2:$B$427,1,FALSE),"DESAGREGADA")</f>
        <v>DESAGREGADA</v>
      </c>
      <c r="N1084" s="119" t="str">
        <f>IF(MOD(INT(K1084),10) = 0, VLOOKUP(K1084,'COG CONAC'!$A$2:$B$427,2,FALSE),"DESAGREGADA")</f>
        <v>DESAGREGADA</v>
      </c>
      <c r="O1084" s="120" t="str">
        <f t="shared" si="53"/>
        <v>612</v>
      </c>
      <c r="P1084" s="119" t="str">
        <f>IF(MOD(O1085,10)&gt;0,IF(INT(TEXT(D1085,"00"))=0,IF(COUNTIF($O$3:O1434,O1085)&gt;1,"No Utilizar","Utilizar"),"Utilizar"),"No Utilizar")</f>
        <v>Utilizar</v>
      </c>
    </row>
    <row r="1085" spans="1:18" x14ac:dyDescent="0.2">
      <c r="A1085" s="120">
        <v>6</v>
      </c>
      <c r="B1085" s="120">
        <v>1</v>
      </c>
      <c r="C1085" s="120">
        <v>2</v>
      </c>
      <c r="D1085" s="120">
        <v>2</v>
      </c>
      <c r="I1085" s="121" t="s">
        <v>1696</v>
      </c>
      <c r="K1085" s="120" t="str">
        <f t="shared" si="51"/>
        <v>61202</v>
      </c>
      <c r="L1085" s="119" t="str">
        <f t="shared" si="52"/>
        <v>Prefabricado</v>
      </c>
      <c r="M1085" s="120" t="str">
        <f>IF(MOD(INT(K1085),10) = 0, VLOOKUP(K1085,'COG CONAC'!$A$2:$B$427,1,FALSE),"DESAGREGADA")</f>
        <v>DESAGREGADA</v>
      </c>
      <c r="N1085" s="119" t="str">
        <f>IF(MOD(INT(K1085),10) = 0, VLOOKUP(K1085,'COG CONAC'!$A$2:$B$427,2,FALSE),"DESAGREGADA")</f>
        <v>DESAGREGADA</v>
      </c>
      <c r="O1085" s="120" t="str">
        <f t="shared" si="53"/>
        <v>612</v>
      </c>
      <c r="P1085" s="119" t="str">
        <f>IF(MOD(O1086,10)&gt;0,IF(INT(TEXT(D1086,"00"))=0,IF(COUNTIF($O$3:O1435,O1086)&gt;1,"No Utilizar","Utilizar"),"Utilizar"),"No Utilizar")</f>
        <v>Utilizar</v>
      </c>
    </row>
    <row r="1086" spans="1:18" x14ac:dyDescent="0.2">
      <c r="A1086" s="120">
        <v>6</v>
      </c>
      <c r="B1086" s="120">
        <v>1</v>
      </c>
      <c r="C1086" s="120">
        <v>2</v>
      </c>
      <c r="D1086" s="120">
        <v>3</v>
      </c>
      <c r="I1086" s="121" t="s">
        <v>1697</v>
      </c>
      <c r="K1086" s="120" t="str">
        <f t="shared" si="51"/>
        <v>61203</v>
      </c>
      <c r="L1086" s="119" t="str">
        <f t="shared" si="52"/>
        <v>Mobiliario y Equipo</v>
      </c>
      <c r="M1086" s="120" t="str">
        <f>IF(MOD(INT(K1086),10) = 0, VLOOKUP(K1086,'COG CONAC'!$A$2:$B$427,1,FALSE),"DESAGREGADA")</f>
        <v>DESAGREGADA</v>
      </c>
      <c r="N1086" s="119" t="str">
        <f>IF(MOD(INT(K1086),10) = 0, VLOOKUP(K1086,'COG CONAC'!$A$2:$B$427,2,FALSE),"DESAGREGADA")</f>
        <v>DESAGREGADA</v>
      </c>
      <c r="O1086" s="120" t="str">
        <f t="shared" si="53"/>
        <v>612</v>
      </c>
      <c r="P1086" s="119" t="str">
        <f>IF(MOD(O1087,10)&gt;0,IF(INT(TEXT(D1087,"00"))=0,IF(COUNTIF($O$3:O1436,O1087)&gt;1,"No Utilizar","Utilizar"),"Utilizar"),"No Utilizar")</f>
        <v>Utilizar</v>
      </c>
    </row>
    <row r="1087" spans="1:18" x14ac:dyDescent="0.2">
      <c r="A1087" s="120">
        <v>6</v>
      </c>
      <c r="B1087" s="120">
        <v>1</v>
      </c>
      <c r="C1087" s="120">
        <v>2</v>
      </c>
      <c r="D1087" s="120">
        <v>4</v>
      </c>
      <c r="I1087" s="121" t="s">
        <v>1698</v>
      </c>
      <c r="K1087" s="120" t="str">
        <f t="shared" si="51"/>
        <v>61204</v>
      </c>
      <c r="L1087" s="119" t="str">
        <f t="shared" si="52"/>
        <v>Impermeabilización</v>
      </c>
      <c r="M1087" s="120" t="str">
        <f>IF(MOD(INT(K1087),10) = 0, VLOOKUP(K1087,'COG CONAC'!$A$2:$B$427,1,FALSE),"DESAGREGADA")</f>
        <v>DESAGREGADA</v>
      </c>
      <c r="N1087" s="119" t="str">
        <f>IF(MOD(INT(K1087),10) = 0, VLOOKUP(K1087,'COG CONAC'!$A$2:$B$427,2,FALSE),"DESAGREGADA")</f>
        <v>DESAGREGADA</v>
      </c>
      <c r="O1087" s="120" t="str">
        <f t="shared" si="53"/>
        <v>612</v>
      </c>
      <c r="P1087" s="119" t="str">
        <f>IF(MOD(O1088,10)&gt;0,IF(INT(TEXT(D1088,"00"))=0,IF(COUNTIF($O$3:O1437,O1088)&gt;1,"No Utilizar","Utilizar"),"Utilizar"),"No Utilizar")</f>
        <v>Utilizar</v>
      </c>
    </row>
    <row r="1088" spans="1:18" x14ac:dyDescent="0.2">
      <c r="A1088" s="120">
        <v>6</v>
      </c>
      <c r="B1088" s="120">
        <v>1</v>
      </c>
      <c r="C1088" s="120">
        <v>2</v>
      </c>
      <c r="D1088" s="120">
        <v>5</v>
      </c>
      <c r="I1088" s="121" t="s">
        <v>1699</v>
      </c>
      <c r="K1088" s="120" t="str">
        <f t="shared" si="51"/>
        <v>61205</v>
      </c>
      <c r="L1088" s="119" t="str">
        <f t="shared" si="52"/>
        <v>Subestación Eléctrica</v>
      </c>
      <c r="M1088" s="120" t="str">
        <f>IF(MOD(INT(K1088),10) = 0, VLOOKUP(K1088,'COG CONAC'!$A$2:$B$427,1,FALSE),"DESAGREGADA")</f>
        <v>DESAGREGADA</v>
      </c>
      <c r="N1088" s="119" t="str">
        <f>IF(MOD(INT(K1088),10) = 0, VLOOKUP(K1088,'COG CONAC'!$A$2:$B$427,2,FALSE),"DESAGREGADA")</f>
        <v>DESAGREGADA</v>
      </c>
      <c r="O1088" s="120" t="str">
        <f t="shared" si="53"/>
        <v>612</v>
      </c>
      <c r="P1088" s="119" t="str">
        <f>IF(MOD(O1089,10)&gt;0,IF(INT(TEXT(D1089,"00"))=0,IF(COUNTIF($O$3:O1438,O1089)&gt;1,"No Utilizar","Utilizar"),"Utilizar"),"No Utilizar")</f>
        <v>Utilizar</v>
      </c>
    </row>
    <row r="1089" spans="1:16" x14ac:dyDescent="0.2">
      <c r="A1089" s="120">
        <v>6</v>
      </c>
      <c r="B1089" s="120">
        <v>1</v>
      </c>
      <c r="C1089" s="120">
        <v>2</v>
      </c>
      <c r="D1089" s="120">
        <v>6</v>
      </c>
      <c r="I1089" s="121" t="s">
        <v>1700</v>
      </c>
      <c r="K1089" s="120" t="str">
        <f t="shared" si="51"/>
        <v>61206</v>
      </c>
      <c r="L1089" s="119" t="str">
        <f t="shared" si="52"/>
        <v>Cercado</v>
      </c>
      <c r="M1089" s="120" t="str">
        <f>IF(MOD(INT(K1089),10) = 0, VLOOKUP(K1089,'COG CONAC'!$A$2:$B$427,1,FALSE),"DESAGREGADA")</f>
        <v>DESAGREGADA</v>
      </c>
      <c r="N1089" s="119" t="str">
        <f>IF(MOD(INT(K1089),10) = 0, VLOOKUP(K1089,'COG CONAC'!$A$2:$B$427,2,FALSE),"DESAGREGADA")</f>
        <v>DESAGREGADA</v>
      </c>
      <c r="O1089" s="120" t="str">
        <f t="shared" si="53"/>
        <v>612</v>
      </c>
      <c r="P1089" s="119" t="str">
        <f>IF(MOD(O1090,10)&gt;0,IF(INT(TEXT(D1090,"00"))=0,IF(COUNTIF($O$3:O1439,O1090)&gt;1,"No Utilizar","Utilizar"),"Utilizar"),"No Utilizar")</f>
        <v>Utilizar</v>
      </c>
    </row>
    <row r="1090" spans="1:16" x14ac:dyDescent="0.2">
      <c r="A1090" s="120">
        <v>6</v>
      </c>
      <c r="B1090" s="120">
        <v>1</v>
      </c>
      <c r="C1090" s="120">
        <v>2</v>
      </c>
      <c r="D1090" s="120">
        <v>7</v>
      </c>
      <c r="I1090" s="121" t="s">
        <v>1701</v>
      </c>
      <c r="K1090" s="120" t="str">
        <f t="shared" si="51"/>
        <v>61207</v>
      </c>
      <c r="L1090" s="119" t="str">
        <f t="shared" si="52"/>
        <v>Fletes</v>
      </c>
      <c r="M1090" s="120" t="str">
        <f>IF(MOD(INT(K1090),10) = 0, VLOOKUP(K1090,'COG CONAC'!$A$2:$B$427,1,FALSE),"DESAGREGADA")</f>
        <v>DESAGREGADA</v>
      </c>
      <c r="N1090" s="119" t="str">
        <f>IF(MOD(INT(K1090),10) = 0, VLOOKUP(K1090,'COG CONAC'!$A$2:$B$427,2,FALSE),"DESAGREGADA")</f>
        <v>DESAGREGADA</v>
      </c>
      <c r="O1090" s="120" t="str">
        <f t="shared" si="53"/>
        <v>612</v>
      </c>
      <c r="P1090" s="119" t="str">
        <f>IF(MOD(O1091,10)&gt;0,IF(INT(TEXT(D1091,"00"))=0,IF(COUNTIF($O$3:O1440,O1091)&gt;1,"No Utilizar","Utilizar"),"Utilizar"),"No Utilizar")</f>
        <v>Utilizar</v>
      </c>
    </row>
    <row r="1091" spans="1:16" x14ac:dyDescent="0.2">
      <c r="A1091" s="120">
        <v>6</v>
      </c>
      <c r="B1091" s="120">
        <v>1</v>
      </c>
      <c r="C1091" s="120">
        <v>2</v>
      </c>
      <c r="D1091" s="120">
        <v>8</v>
      </c>
      <c r="I1091" s="121" t="s">
        <v>1702</v>
      </c>
      <c r="K1091" s="120" t="str">
        <f t="shared" si="51"/>
        <v>61208</v>
      </c>
      <c r="L1091" s="119" t="str">
        <f t="shared" si="52"/>
        <v>Gastos Indirectos</v>
      </c>
      <c r="M1091" s="120" t="str">
        <f>IF(MOD(INT(K1091),10) = 0, VLOOKUP(K1091,'COG CONAC'!$A$2:$B$427,1,FALSE),"DESAGREGADA")</f>
        <v>DESAGREGADA</v>
      </c>
      <c r="N1091" s="119" t="str">
        <f>IF(MOD(INT(K1091),10) = 0, VLOOKUP(K1091,'COG CONAC'!$A$2:$B$427,2,FALSE),"DESAGREGADA")</f>
        <v>DESAGREGADA</v>
      </c>
      <c r="O1091" s="120" t="str">
        <f t="shared" si="53"/>
        <v>612</v>
      </c>
      <c r="P1091" s="119" t="str">
        <f>IF(MOD(O1092,10)&gt;0,IF(INT(TEXT(D1092,"00"))=0,IF(COUNTIF($O$3:O1441,O1092)&gt;1,"No Utilizar","Utilizar"),"Utilizar"),"No Utilizar")</f>
        <v>No Utilizar</v>
      </c>
    </row>
    <row r="1092" spans="1:16" x14ac:dyDescent="0.2">
      <c r="A1092" s="120">
        <v>6</v>
      </c>
      <c r="B1092" s="120">
        <v>1</v>
      </c>
      <c r="C1092" s="120">
        <v>3</v>
      </c>
      <c r="H1092" s="121" t="s">
        <v>152</v>
      </c>
      <c r="K1092" s="120" t="str">
        <f t="shared" si="51"/>
        <v>61300</v>
      </c>
      <c r="L1092" s="119" t="str">
        <f t="shared" si="52"/>
        <v>Construcción de obras para el abastecimiento de agua, petróleo, gas, electricidad y telecomunicaciones</v>
      </c>
      <c r="M1092" s="120" t="str">
        <f>IF(MOD(INT(K1092),10) = 0, VLOOKUP(K1092,'COG CONAC'!$A$2:$B$427,1,FALSE),"DESAGREGADA")</f>
        <v>61300</v>
      </c>
      <c r="N1092" s="119" t="str">
        <f>IF(MOD(INT(K1092),10) = 0, VLOOKUP(K1092,'COG CONAC'!$A$2:$B$427,2,FALSE),"DESAGREGADA")</f>
        <v>Construcción de obras para el abastecimiento de agua, petróleo, gas, electricidad y telecomunicaciones</v>
      </c>
      <c r="O1092" s="120" t="str">
        <f t="shared" si="53"/>
        <v>613</v>
      </c>
      <c r="P1092" s="119" t="str">
        <f>IF(MOD(O1093,10)&gt;0,IF(INT(TEXT(D1093,"00"))=0,IF(COUNTIF($O$3:O1442,O1093)&gt;1,"No Utilizar","Utilizar"),"Utilizar"),"No Utilizar")</f>
        <v>Utilizar</v>
      </c>
    </row>
    <row r="1093" spans="1:16" x14ac:dyDescent="0.2">
      <c r="A1093" s="120">
        <v>6</v>
      </c>
      <c r="B1093" s="120">
        <v>1</v>
      </c>
      <c r="C1093" s="120">
        <v>3</v>
      </c>
      <c r="D1093" s="120">
        <v>1</v>
      </c>
      <c r="I1093" s="121" t="s">
        <v>1944</v>
      </c>
      <c r="K1093" s="120" t="str">
        <f t="shared" si="51"/>
        <v>61301</v>
      </c>
      <c r="L1093" s="119" t="str">
        <f t="shared" si="52"/>
        <v>Electrificación rural y de colonias pobres</v>
      </c>
      <c r="M1093" s="120" t="str">
        <f>IF(MOD(INT(K1093),10) = 0, VLOOKUP(K1093,'COG CONAC'!$A$2:$B$427,1,FALSE),"DESAGREGADA")</f>
        <v>DESAGREGADA</v>
      </c>
      <c r="N1093" s="119" t="str">
        <f>IF(MOD(INT(K1093),10) = 0, VLOOKUP(K1093,'COG CONAC'!$A$2:$B$427,2,FALSE),"DESAGREGADA")</f>
        <v>DESAGREGADA</v>
      </c>
      <c r="O1093" s="120" t="str">
        <f t="shared" si="53"/>
        <v>613</v>
      </c>
      <c r="P1093" s="119" t="str">
        <f>IF(MOD(O1094,10)&gt;0,IF(INT(TEXT(D1094,"00"))=0,IF(COUNTIF($O$3:O1443,O1094)&gt;1,"No Utilizar","Utilizar"),"Utilizar"),"No Utilizar")</f>
        <v>Utilizar</v>
      </c>
    </row>
    <row r="1094" spans="1:16" x14ac:dyDescent="0.2">
      <c r="A1094" s="120">
        <v>6</v>
      </c>
      <c r="B1094" s="120">
        <v>1</v>
      </c>
      <c r="C1094" s="120">
        <v>3</v>
      </c>
      <c r="D1094" s="120">
        <v>2</v>
      </c>
      <c r="I1094" s="121" t="s">
        <v>1945</v>
      </c>
      <c r="K1094" s="120" t="str">
        <f t="shared" si="51"/>
        <v>61302</v>
      </c>
      <c r="L1094" s="119" t="str">
        <f t="shared" si="52"/>
        <v>Construcción, rehabilitación, ampliación o mejoramiento  de obras de agua potable</v>
      </c>
      <c r="M1094" s="120" t="str">
        <f>IF(MOD(INT(K1094),10) = 0, VLOOKUP(K1094,'COG CONAC'!$A$2:$B$427,1,FALSE),"DESAGREGADA")</f>
        <v>DESAGREGADA</v>
      </c>
      <c r="N1094" s="119" t="str">
        <f>IF(MOD(INT(K1094),10) = 0, VLOOKUP(K1094,'COG CONAC'!$A$2:$B$427,2,FALSE),"DESAGREGADA")</f>
        <v>DESAGREGADA</v>
      </c>
      <c r="O1094" s="120" t="str">
        <f t="shared" si="53"/>
        <v>613</v>
      </c>
      <c r="P1094" s="119" t="str">
        <f>IF(MOD(O1095,10)&gt;0,IF(INT(TEXT(D1095,"00"))=0,IF(COUNTIF($O$3:O1444,O1095)&gt;1,"No Utilizar","Utilizar"),"Utilizar"),"No Utilizar")</f>
        <v>Utilizar</v>
      </c>
    </row>
    <row r="1095" spans="1:16" x14ac:dyDescent="0.2">
      <c r="A1095" s="120">
        <v>6</v>
      </c>
      <c r="B1095" s="120">
        <v>1</v>
      </c>
      <c r="C1095" s="120">
        <v>3</v>
      </c>
      <c r="D1095" s="120">
        <v>3</v>
      </c>
      <c r="I1095" s="121" t="s">
        <v>1946</v>
      </c>
      <c r="K1095" s="120" t="str">
        <f t="shared" si="51"/>
        <v>61303</v>
      </c>
      <c r="L1095" s="119" t="str">
        <f t="shared" si="52"/>
        <v>Const. de obras de  alcant., sanitario, saneamiento y tratamiento de aguas resid.</v>
      </c>
      <c r="M1095" s="120" t="str">
        <f>IF(MOD(INT(K1095),10) = 0, VLOOKUP(K1095,'COG CONAC'!$A$2:$B$427,1,FALSE),"DESAGREGADA")</f>
        <v>DESAGREGADA</v>
      </c>
      <c r="N1095" s="119" t="str">
        <f>IF(MOD(INT(K1095),10) = 0, VLOOKUP(K1095,'COG CONAC'!$A$2:$B$427,2,FALSE),"DESAGREGADA")</f>
        <v>DESAGREGADA</v>
      </c>
      <c r="O1095" s="120" t="str">
        <f t="shared" si="53"/>
        <v>613</v>
      </c>
      <c r="P1095" s="119" t="str">
        <f>IF(MOD(O1096,10)&gt;0,IF(INT(TEXT(D1096,"00"))=0,IF(COUNTIF($O$3:O1445,O1096)&gt;1,"No Utilizar","Utilizar"),"Utilizar"),"No Utilizar")</f>
        <v>Utilizar</v>
      </c>
    </row>
    <row r="1096" spans="1:16" x14ac:dyDescent="0.2">
      <c r="A1096" s="120">
        <v>6</v>
      </c>
      <c r="B1096" s="120">
        <v>1</v>
      </c>
      <c r="C1096" s="120">
        <v>3</v>
      </c>
      <c r="D1096" s="120">
        <v>4</v>
      </c>
      <c r="I1096" s="121" t="s">
        <v>1703</v>
      </c>
      <c r="K1096" s="120" t="str">
        <f t="shared" si="51"/>
        <v>61304</v>
      </c>
      <c r="L1096" s="119" t="str">
        <f t="shared" si="52"/>
        <v>Acciones de Agua limpia,  Cultura del Agua y otras</v>
      </c>
      <c r="M1096" s="120" t="str">
        <f>IF(MOD(INT(K1096),10) = 0, VLOOKUP(K1096,'COG CONAC'!$A$2:$B$427,1,FALSE),"DESAGREGADA")</f>
        <v>DESAGREGADA</v>
      </c>
      <c r="N1096" s="119" t="str">
        <f>IF(MOD(INT(K1096),10) = 0, VLOOKUP(K1096,'COG CONAC'!$A$2:$B$427,2,FALSE),"DESAGREGADA")</f>
        <v>DESAGREGADA</v>
      </c>
      <c r="O1096" s="120" t="str">
        <f t="shared" si="53"/>
        <v>613</v>
      </c>
      <c r="P1096" s="119" t="str">
        <f>IF(MOD(O1097,10)&gt;0,IF(INT(TEXT(D1097,"00"))=0,IF(COUNTIF($O$3:O1446,O1097)&gt;1,"No Utilizar","Utilizar"),"Utilizar"),"No Utilizar")</f>
        <v>No Utilizar</v>
      </c>
    </row>
    <row r="1097" spans="1:16" x14ac:dyDescent="0.2">
      <c r="A1097" s="120">
        <v>6</v>
      </c>
      <c r="B1097" s="120">
        <v>1</v>
      </c>
      <c r="C1097" s="120">
        <v>4</v>
      </c>
      <c r="H1097" s="121" t="s">
        <v>151</v>
      </c>
      <c r="K1097" s="120" t="str">
        <f t="shared" si="51"/>
        <v>61400</v>
      </c>
      <c r="L1097" s="119" t="str">
        <f t="shared" si="52"/>
        <v>División de terrenos y construcción de obras de urbanización</v>
      </c>
      <c r="M1097" s="120" t="str">
        <f>IF(MOD(INT(K1097),10) = 0, VLOOKUP(K1097,'COG CONAC'!$A$2:$B$427,1,FALSE),"DESAGREGADA")</f>
        <v>61400</v>
      </c>
      <c r="N1097" s="119" t="str">
        <f>IF(MOD(INT(K1097),10) = 0, VLOOKUP(K1097,'COG CONAC'!$A$2:$B$427,2,FALSE),"DESAGREGADA")</f>
        <v>División de terrenos y construcción de obras de urbanización</v>
      </c>
      <c r="O1097" s="120" t="str">
        <f t="shared" si="53"/>
        <v>614</v>
      </c>
      <c r="P1097" s="119" t="str">
        <f>IF(MOD(O1098,10)&gt;0,IF(INT(TEXT(D1098,"00"))=0,IF(COUNTIF($O$3:O1447,O1098)&gt;1,"No Utilizar","Utilizar"),"Utilizar"),"No Utilizar")</f>
        <v>Utilizar</v>
      </c>
    </row>
    <row r="1098" spans="1:16" x14ac:dyDescent="0.2">
      <c r="A1098" s="120">
        <v>6</v>
      </c>
      <c r="B1098" s="120">
        <v>1</v>
      </c>
      <c r="C1098" s="120">
        <v>4</v>
      </c>
      <c r="D1098" s="120">
        <v>1</v>
      </c>
      <c r="I1098" s="121" t="s">
        <v>1294</v>
      </c>
      <c r="K1098" s="120" t="str">
        <f t="shared" ref="K1098:K1168" si="54">CONCATENATE(A1098,TEXT(B1098,"0"),TEXT(C1098,"0"),TEXT(D1098,"00"))</f>
        <v>61401</v>
      </c>
      <c r="L1098" s="119" t="str">
        <f t="shared" ref="L1098:L1168" si="55">CONCATENATE(F1098,G1098,H1098,I1098)</f>
        <v>Agua Potable</v>
      </c>
      <c r="M1098" s="120" t="str">
        <f>IF(MOD(INT(K1098),10) = 0, VLOOKUP(K1098,'COG CONAC'!$A$2:$B$427,1,FALSE),"DESAGREGADA")</f>
        <v>DESAGREGADA</v>
      </c>
      <c r="N1098" s="119" t="str">
        <f>IF(MOD(INT(K1098),10) = 0, VLOOKUP(K1098,'COG CONAC'!$A$2:$B$427,2,FALSE),"DESAGREGADA")</f>
        <v>DESAGREGADA</v>
      </c>
      <c r="O1098" s="120" t="str">
        <f t="shared" ref="O1098:O1168" si="56">CONCATENATE(A1098,TEXT(B1098,"0"),TEXT(C1098,"0"))</f>
        <v>614</v>
      </c>
      <c r="P1098" s="119" t="str">
        <f>IF(MOD(O1099,10)&gt;0,IF(INT(TEXT(D1099,"00"))=0,IF(COUNTIF($O$3:O1448,O1099)&gt;1,"No Utilizar","Utilizar"),"Utilizar"),"No Utilizar")</f>
        <v>Utilizar</v>
      </c>
    </row>
    <row r="1099" spans="1:16" x14ac:dyDescent="0.2">
      <c r="A1099" s="120">
        <v>6</v>
      </c>
      <c r="B1099" s="120">
        <v>1</v>
      </c>
      <c r="C1099" s="120">
        <v>4</v>
      </c>
      <c r="D1099" s="120">
        <v>2</v>
      </c>
      <c r="I1099" s="121" t="s">
        <v>1325</v>
      </c>
      <c r="K1099" s="120" t="str">
        <f t="shared" si="54"/>
        <v>61402</v>
      </c>
      <c r="L1099" s="119" t="str">
        <f t="shared" si="55"/>
        <v>Alcantarillado</v>
      </c>
      <c r="M1099" s="120" t="str">
        <f>IF(MOD(INT(K1099),10) = 0, VLOOKUP(K1099,'COG CONAC'!$A$2:$B$427,1,FALSE),"DESAGREGADA")</f>
        <v>DESAGREGADA</v>
      </c>
      <c r="N1099" s="119" t="str">
        <f>IF(MOD(INT(K1099),10) = 0, VLOOKUP(K1099,'COG CONAC'!$A$2:$B$427,2,FALSE),"DESAGREGADA")</f>
        <v>DESAGREGADA</v>
      </c>
      <c r="O1099" s="120" t="str">
        <f t="shared" si="56"/>
        <v>614</v>
      </c>
      <c r="P1099" s="119" t="str">
        <f>IF(MOD(O1100,10)&gt;0,IF(INT(TEXT(D1100,"00"))=0,IF(COUNTIF($O$3:O1449,O1100)&gt;1,"No Utilizar","Utilizar"),"Utilizar"),"No Utilizar")</f>
        <v>Utilizar</v>
      </c>
    </row>
    <row r="1100" spans="1:16" x14ac:dyDescent="0.2">
      <c r="A1100" s="120">
        <v>6</v>
      </c>
      <c r="B1100" s="120">
        <v>1</v>
      </c>
      <c r="C1100" s="120">
        <v>4</v>
      </c>
      <c r="D1100" s="120">
        <v>3</v>
      </c>
      <c r="I1100" s="121" t="s">
        <v>1359</v>
      </c>
      <c r="K1100" s="120" t="str">
        <f t="shared" si="54"/>
        <v>61403</v>
      </c>
      <c r="L1100" s="119" t="str">
        <f t="shared" si="55"/>
        <v>Urbanización Municipal</v>
      </c>
      <c r="M1100" s="120" t="str">
        <f>IF(MOD(INT(K1100),10) = 0, VLOOKUP(K1100,'COG CONAC'!$A$2:$B$427,1,FALSE),"DESAGREGADA")</f>
        <v>DESAGREGADA</v>
      </c>
      <c r="N1100" s="119" t="str">
        <f>IF(MOD(INT(K1100),10) = 0, VLOOKUP(K1100,'COG CONAC'!$A$2:$B$427,2,FALSE),"DESAGREGADA")</f>
        <v>DESAGREGADA</v>
      </c>
      <c r="O1100" s="120" t="str">
        <f t="shared" si="56"/>
        <v>614</v>
      </c>
      <c r="P1100" s="119" t="str">
        <f>IF(MOD(O1101,10)&gt;0,IF(INT(TEXT(D1101,"00"))=0,IF(COUNTIF($O$3:O1450,O1101)&gt;1,"No Utilizar","Utilizar"),"Utilizar"),"No Utilizar")</f>
        <v>Utilizar</v>
      </c>
    </row>
    <row r="1101" spans="1:16" x14ac:dyDescent="0.2">
      <c r="A1101" s="120">
        <v>6</v>
      </c>
      <c r="B1101" s="120">
        <v>1</v>
      </c>
      <c r="C1101" s="120">
        <v>4</v>
      </c>
      <c r="D1101" s="120">
        <v>4</v>
      </c>
      <c r="I1101" s="121" t="s">
        <v>1360</v>
      </c>
      <c r="K1101" s="120" t="str">
        <f t="shared" si="54"/>
        <v>61404</v>
      </c>
      <c r="L1101" s="119" t="str">
        <f t="shared" si="55"/>
        <v>Infraestructura básica de salud</v>
      </c>
      <c r="M1101" s="120" t="str">
        <f>IF(MOD(INT(K1101),10) = 0, VLOOKUP(K1101,'COG CONAC'!$A$2:$B$427,1,FALSE),"DESAGREGADA")</f>
        <v>DESAGREGADA</v>
      </c>
      <c r="N1101" s="119" t="str">
        <f>IF(MOD(INT(K1101),10) = 0, VLOOKUP(K1101,'COG CONAC'!$A$2:$B$427,2,FALSE),"DESAGREGADA")</f>
        <v>DESAGREGADA</v>
      </c>
      <c r="O1101" s="120" t="str">
        <f t="shared" si="56"/>
        <v>614</v>
      </c>
      <c r="P1101" s="119" t="str">
        <f>IF(MOD(O1102,10)&gt;0,IF(INT(TEXT(D1102,"00"))=0,IF(COUNTIF($O$3:O1451,O1102)&gt;1,"No Utilizar","Utilizar"),"Utilizar"),"No Utilizar")</f>
        <v>Utilizar</v>
      </c>
    </row>
    <row r="1102" spans="1:16" x14ac:dyDescent="0.2">
      <c r="A1102" s="120">
        <v>6</v>
      </c>
      <c r="B1102" s="120">
        <v>1</v>
      </c>
      <c r="C1102" s="120">
        <v>4</v>
      </c>
      <c r="D1102" s="120">
        <v>5</v>
      </c>
      <c r="I1102" s="121" t="s">
        <v>1361</v>
      </c>
      <c r="K1102" s="120" t="str">
        <f t="shared" si="54"/>
        <v>61405</v>
      </c>
      <c r="L1102" s="119" t="str">
        <f t="shared" si="55"/>
        <v>Infraestructura básica educativa</v>
      </c>
      <c r="M1102" s="120" t="str">
        <f>IF(MOD(INT(K1102),10) = 0, VLOOKUP(K1102,'COG CONAC'!$A$2:$B$427,1,FALSE),"DESAGREGADA")</f>
        <v>DESAGREGADA</v>
      </c>
      <c r="N1102" s="119" t="str">
        <f>IF(MOD(INT(K1102),10) = 0, VLOOKUP(K1102,'COG CONAC'!$A$2:$B$427,2,FALSE),"DESAGREGADA")</f>
        <v>DESAGREGADA</v>
      </c>
      <c r="O1102" s="120" t="str">
        <f t="shared" si="56"/>
        <v>614</v>
      </c>
      <c r="P1102" s="119" t="str">
        <f>IF(MOD(O1103,10)&gt;0,IF(INT(TEXT(D1103,"00"))=0,IF(COUNTIF($O$3:O1452,O1103)&gt;1,"No Utilizar","Utilizar"),"Utilizar"),"No Utilizar")</f>
        <v>No Utilizar</v>
      </c>
    </row>
    <row r="1103" spans="1:16" x14ac:dyDescent="0.2">
      <c r="A1103" s="120">
        <v>6</v>
      </c>
      <c r="B1103" s="120">
        <v>1</v>
      </c>
      <c r="C1103" s="120">
        <v>5</v>
      </c>
      <c r="H1103" s="121" t="s">
        <v>150</v>
      </c>
      <c r="K1103" s="120" t="str">
        <f t="shared" si="54"/>
        <v>61500</v>
      </c>
      <c r="L1103" s="119" t="str">
        <f t="shared" si="55"/>
        <v>Construcción de vías de comunicación</v>
      </c>
      <c r="M1103" s="120" t="str">
        <f>IF(MOD(INT(K1103),10) = 0, VLOOKUP(K1103,'COG CONAC'!$A$2:$B$427,1,FALSE),"DESAGREGADA")</f>
        <v>61500</v>
      </c>
      <c r="N1103" s="119" t="str">
        <f>IF(MOD(INT(K1103),10) = 0, VLOOKUP(K1103,'COG CONAC'!$A$2:$B$427,2,FALSE),"DESAGREGADA")</f>
        <v>Construcción de vías de comunicación</v>
      </c>
      <c r="O1103" s="120" t="str">
        <f t="shared" si="56"/>
        <v>615</v>
      </c>
      <c r="P1103" s="119" t="str">
        <f>IF(MOD(O1104,10)&gt;0,IF(INT(TEXT(D1104,"00"))=0,IF(COUNTIF($O$3:O1453,O1104)&gt;1,"No Utilizar","Utilizar"),"Utilizar"),"No Utilizar")</f>
        <v>Utilizar</v>
      </c>
    </row>
    <row r="1104" spans="1:16" x14ac:dyDescent="0.2">
      <c r="A1104" s="120">
        <v>6</v>
      </c>
      <c r="B1104" s="120">
        <v>1</v>
      </c>
      <c r="C1104" s="120">
        <v>5</v>
      </c>
      <c r="D1104" s="120">
        <v>1</v>
      </c>
      <c r="I1104" s="121" t="s">
        <v>1326</v>
      </c>
      <c r="K1104" s="120" t="str">
        <f t="shared" si="54"/>
        <v>61501</v>
      </c>
      <c r="L1104" s="119" t="str">
        <f t="shared" si="55"/>
        <v>Caminos rurales</v>
      </c>
      <c r="M1104" s="120" t="str">
        <f>IF(MOD(INT(K1104),10) = 0, VLOOKUP(K1104,'COG CONAC'!$A$2:$B$427,1,FALSE),"DESAGREGADA")</f>
        <v>DESAGREGADA</v>
      </c>
      <c r="N1104" s="119" t="str">
        <f>IF(MOD(INT(K1104),10) = 0, VLOOKUP(K1104,'COG CONAC'!$A$2:$B$427,2,FALSE),"DESAGREGADA")</f>
        <v>DESAGREGADA</v>
      </c>
      <c r="O1104" s="120" t="str">
        <f t="shared" si="56"/>
        <v>615</v>
      </c>
      <c r="P1104" s="119" t="str">
        <f>IF(MOD(O1105,10)&gt;0,IF(INT(TEXT(D1105,"00"))=0,IF(COUNTIF($O$3:O1454,O1105)&gt;1,"No Utilizar","Utilizar"),"Utilizar"),"No Utilizar")</f>
        <v>Utilizar</v>
      </c>
    </row>
    <row r="1105" spans="1:18" x14ac:dyDescent="0.2">
      <c r="A1105" s="120">
        <v>6</v>
      </c>
      <c r="B1105" s="120">
        <v>1</v>
      </c>
      <c r="C1105" s="120">
        <v>5</v>
      </c>
      <c r="D1105" s="120">
        <v>2</v>
      </c>
      <c r="I1105" s="121" t="s">
        <v>1202</v>
      </c>
      <c r="K1105" s="120" t="str">
        <f t="shared" si="54"/>
        <v>61502</v>
      </c>
      <c r="L1105" s="119" t="str">
        <f t="shared" si="55"/>
        <v>Indirectos para Obras por Contrato de Vías de Comunicación</v>
      </c>
      <c r="M1105" s="120" t="str">
        <f>IF(MOD(INT(K1105),10) = 0, VLOOKUP(K1105,'COG CONAC'!$A$2:$B$427,1,FALSE),"DESAGREGADA")</f>
        <v>DESAGREGADA</v>
      </c>
      <c r="N1105" s="119" t="str">
        <f>IF(MOD(INT(K1105),10) = 0, VLOOKUP(K1105,'COG CONAC'!$A$2:$B$427,2,FALSE),"DESAGREGADA")</f>
        <v>DESAGREGADA</v>
      </c>
      <c r="O1105" s="120" t="str">
        <f t="shared" si="56"/>
        <v>615</v>
      </c>
      <c r="P1105" s="119" t="str">
        <f>IF(MOD(O1106,10)&gt;0,IF(INT(TEXT(D1106,"00"))=0,IF(COUNTIF($O$3:O1455,O1106)&gt;1,"No Utilizar","Utilizar"),"Utilizar"),"No Utilizar")</f>
        <v>Utilizar</v>
      </c>
    </row>
    <row r="1106" spans="1:18" x14ac:dyDescent="0.2">
      <c r="A1106" s="120">
        <v>6</v>
      </c>
      <c r="B1106" s="120">
        <v>1</v>
      </c>
      <c r="C1106" s="120">
        <v>5</v>
      </c>
      <c r="D1106" s="120">
        <v>3</v>
      </c>
      <c r="I1106" s="121" t="s">
        <v>1201</v>
      </c>
      <c r="K1106" s="120" t="str">
        <f t="shared" si="54"/>
        <v>61503</v>
      </c>
      <c r="L1106" s="119" t="str">
        <f t="shared" si="55"/>
        <v>Mantenimiento y Rehabilitación de Obras de Vías de Comunicación</v>
      </c>
      <c r="M1106" s="120" t="str">
        <f>IF(MOD(INT(K1106),10) = 0, VLOOKUP(K1106,'COG CONAC'!$A$2:$B$427,1,FALSE),"DESAGREGADA")</f>
        <v>DESAGREGADA</v>
      </c>
      <c r="N1106" s="119" t="str">
        <f>IF(MOD(INT(K1106),10) = 0, VLOOKUP(K1106,'COG CONAC'!$A$2:$B$427,2,FALSE),"DESAGREGADA")</f>
        <v>DESAGREGADA</v>
      </c>
      <c r="O1106" s="120" t="str">
        <f t="shared" si="56"/>
        <v>615</v>
      </c>
      <c r="P1106" s="119" t="str">
        <f>IF(MOD(O1107,10)&gt;0,IF(INT(TEXT(D1107,"00"))=0,IF(COUNTIF($O$3:O1456,O1107)&gt;1,"No Utilizar","Utilizar"),"Utilizar"),"No Utilizar")</f>
        <v>Utilizar</v>
      </c>
    </row>
    <row r="1107" spans="1:18" x14ac:dyDescent="0.2">
      <c r="A1107" s="120">
        <v>6</v>
      </c>
      <c r="B1107" s="120">
        <v>1</v>
      </c>
      <c r="C1107" s="120">
        <v>5</v>
      </c>
      <c r="D1107" s="120">
        <v>4</v>
      </c>
      <c r="I1107" s="121" t="s">
        <v>1704</v>
      </c>
      <c r="K1107" s="120" t="str">
        <f t="shared" si="54"/>
        <v>61504</v>
      </c>
      <c r="L1107" s="119" t="str">
        <f t="shared" si="55"/>
        <v>Indirectos de obras por administración</v>
      </c>
      <c r="M1107" s="120" t="str">
        <f>IF(MOD(INT(K1107),10) = 0, VLOOKUP(K1107,'COG CONAC'!$A$2:$B$427,1,FALSE),"DESAGREGADA")</f>
        <v>DESAGREGADA</v>
      </c>
      <c r="N1107" s="119" t="str">
        <f>IF(MOD(INT(K1107),10) = 0, VLOOKUP(K1107,'COG CONAC'!$A$2:$B$427,2,FALSE),"DESAGREGADA")</f>
        <v>DESAGREGADA</v>
      </c>
      <c r="O1107" s="120" t="str">
        <f t="shared" si="56"/>
        <v>615</v>
      </c>
      <c r="P1107" s="119" t="str">
        <f>IF(MOD(O1108,10)&gt;0,IF(INT(TEXT(D1108,"00"))=0,IF(COUNTIF($O$3:O1457,O1108)&gt;1,"No Utilizar","Utilizar"),"Utilizar"),"No Utilizar")</f>
        <v>No Utilizar</v>
      </c>
    </row>
    <row r="1108" spans="1:18" x14ac:dyDescent="0.2">
      <c r="A1108" s="120">
        <v>6</v>
      </c>
      <c r="B1108" s="120">
        <v>1</v>
      </c>
      <c r="C1108" s="120">
        <v>6</v>
      </c>
      <c r="H1108" s="121" t="s">
        <v>149</v>
      </c>
      <c r="K1108" s="120" t="str">
        <f t="shared" si="54"/>
        <v>61600</v>
      </c>
      <c r="L1108" s="119" t="str">
        <f t="shared" si="55"/>
        <v>Otras construcciones de ingeniería civil u obra pesada</v>
      </c>
      <c r="M1108" s="120" t="str">
        <f>IF(MOD(INT(K1108),10) = 0, VLOOKUP(K1108,'COG CONAC'!$A$2:$B$427,1,FALSE),"DESAGREGADA")</f>
        <v>61600</v>
      </c>
      <c r="N1108" s="119" t="str">
        <f>IF(MOD(INT(K1108),10) = 0, VLOOKUP(K1108,'COG CONAC'!$A$2:$B$427,2,FALSE),"DESAGREGADA")</f>
        <v>Otras construcciones de ingeniería civil u obra pesada</v>
      </c>
      <c r="O1108" s="120" t="str">
        <f t="shared" si="56"/>
        <v>616</v>
      </c>
      <c r="P1108" s="119" t="str">
        <f>IF(MOD(O1109,10)&gt;0,IF(INT(TEXT(D1109,"00"))=0,IF(COUNTIF($O$3:O1458,O1109)&gt;1,"No Utilizar","Utilizar"),"Utilizar"),"No Utilizar")</f>
        <v>Utilizar</v>
      </c>
    </row>
    <row r="1109" spans="1:18" x14ac:dyDescent="0.2">
      <c r="A1109" s="120">
        <v>6</v>
      </c>
      <c r="B1109" s="120">
        <v>1</v>
      </c>
      <c r="C1109" s="120">
        <v>6</v>
      </c>
      <c r="D1109" s="120">
        <v>1</v>
      </c>
      <c r="I1109" s="121" t="s">
        <v>149</v>
      </c>
      <c r="K1109" s="120" t="str">
        <f t="shared" si="54"/>
        <v>61601</v>
      </c>
      <c r="L1109" s="119" t="str">
        <f t="shared" si="55"/>
        <v>Otras construcciones de ingeniería civil u obra pesada</v>
      </c>
      <c r="M1109" s="120" t="str">
        <f>IF(MOD(INT(K1109),10) = 0, VLOOKUP(K1109,'COG CONAC'!$A$2:$B$427,1,FALSE),"DESAGREGADA")</f>
        <v>DESAGREGADA</v>
      </c>
      <c r="N1109" s="119" t="str">
        <f>IF(MOD(INT(K1109),10) = 0, VLOOKUP(K1109,'COG CONAC'!$A$2:$B$427,2,FALSE),"DESAGREGADA")</f>
        <v>DESAGREGADA</v>
      </c>
      <c r="O1109" s="120" t="str">
        <f t="shared" si="56"/>
        <v>616</v>
      </c>
      <c r="P1109" s="119" t="str">
        <f>IF(MOD(O1110,10)&gt;0,IF(INT(TEXT(D1110,"00"))=0,IF(COUNTIF($O$3:O1459,O1110)&gt;1,"No Utilizar","Utilizar"),"Utilizar"),"No Utilizar")</f>
        <v>Utilizar</v>
      </c>
    </row>
    <row r="1110" spans="1:18" x14ac:dyDescent="0.2">
      <c r="A1110" s="120">
        <v>6</v>
      </c>
      <c r="B1110" s="120">
        <v>1</v>
      </c>
      <c r="C1110" s="120">
        <v>6</v>
      </c>
      <c r="D1110" s="120">
        <v>3</v>
      </c>
      <c r="I1110" s="121" t="s">
        <v>1203</v>
      </c>
      <c r="K1110" s="120" t="str">
        <f t="shared" si="54"/>
        <v>61603</v>
      </c>
      <c r="L1110" s="119" t="str">
        <f t="shared" si="55"/>
        <v>Indirectos para Obras por Contrato de Otras Construcciones de Ingeniería Civil u Obra Pesada</v>
      </c>
      <c r="M1110" s="120" t="str">
        <f>IF(MOD(INT(K1110),10) = 0, VLOOKUP(K1110,'COG CONAC'!$A$2:$B$427,1,FALSE),"DESAGREGADA")</f>
        <v>DESAGREGADA</v>
      </c>
      <c r="N1110" s="119" t="str">
        <f>IF(MOD(INT(K1110),10) = 0, VLOOKUP(K1110,'COG CONAC'!$A$2:$B$427,2,FALSE),"DESAGREGADA")</f>
        <v>DESAGREGADA</v>
      </c>
      <c r="O1110" s="120" t="str">
        <f t="shared" si="56"/>
        <v>616</v>
      </c>
      <c r="P1110" s="119" t="str">
        <f>IF(MOD(O1111,10)&gt;0,IF(INT(TEXT(D1111,"00"))=0,IF(COUNTIF($O$3:O1460,O1111)&gt;1,"No Utilizar","Utilizar"),"Utilizar"),"No Utilizar")</f>
        <v>Utilizar</v>
      </c>
    </row>
    <row r="1111" spans="1:18" x14ac:dyDescent="0.2">
      <c r="A1111" s="120">
        <v>6</v>
      </c>
      <c r="B1111" s="120">
        <v>1</v>
      </c>
      <c r="C1111" s="120">
        <v>6</v>
      </c>
      <c r="D1111" s="120">
        <v>5</v>
      </c>
      <c r="I1111" s="121" t="s">
        <v>1204</v>
      </c>
      <c r="K1111" s="120" t="str">
        <f t="shared" si="54"/>
        <v>61605</v>
      </c>
      <c r="L1111" s="119" t="str">
        <f t="shared" si="55"/>
        <v>Servicios Relacionados con Obra Pública de Otras Construcciones de Ingeniería Civil u Obra Pesada</v>
      </c>
      <c r="M1111" s="120" t="str">
        <f>IF(MOD(INT(K1111),10) = 0, VLOOKUP(K1111,'COG CONAC'!$A$2:$B$427,1,FALSE),"DESAGREGADA")</f>
        <v>DESAGREGADA</v>
      </c>
      <c r="N1111" s="119" t="str">
        <f>IF(MOD(INT(K1111),10) = 0, VLOOKUP(K1111,'COG CONAC'!$A$2:$B$427,2,FALSE),"DESAGREGADA")</f>
        <v>DESAGREGADA</v>
      </c>
      <c r="O1111" s="120" t="str">
        <f t="shared" si="56"/>
        <v>616</v>
      </c>
      <c r="P1111" s="119" t="str">
        <f>IF(MOD(O1112,10)&gt;0,IF(INT(TEXT(D1112,"00"))=0,IF(COUNTIF($O$3:O1461,O1112)&gt;1,"No Utilizar","Utilizar"),"Utilizar"),"No Utilizar")</f>
        <v>Utilizar</v>
      </c>
    </row>
    <row r="1112" spans="1:18" x14ac:dyDescent="0.2">
      <c r="A1112" s="120">
        <v>6</v>
      </c>
      <c r="B1112" s="120">
        <v>1</v>
      </c>
      <c r="C1112" s="120">
        <v>7</v>
      </c>
      <c r="H1112" s="121" t="s">
        <v>148</v>
      </c>
      <c r="K1112" s="120" t="str">
        <f t="shared" si="54"/>
        <v>61700</v>
      </c>
      <c r="L1112" s="119" t="str">
        <f t="shared" si="55"/>
        <v>Instalaciones y equipamiento en construcciones</v>
      </c>
      <c r="M1112" s="120" t="str">
        <f>IF(MOD(INT(K1112),10) = 0, VLOOKUP(K1112,'COG CONAC'!$A$2:$B$427,1,FALSE),"DESAGREGADA")</f>
        <v>61700</v>
      </c>
      <c r="N1112" s="119" t="str">
        <f>IF(MOD(INT(K1112),10) = 0, VLOOKUP(K1112,'COG CONAC'!$A$2:$B$427,2,FALSE),"DESAGREGADA")</f>
        <v>Instalaciones y equipamiento en construcciones</v>
      </c>
      <c r="O1112" s="120" t="str">
        <f t="shared" si="56"/>
        <v>617</v>
      </c>
      <c r="P1112" s="119" t="str">
        <f>IF(MOD(O1113,10)&gt;0,IF(INT(TEXT(D1113,"00"))=0,IF(COUNTIF($O$3:O1462,O1113)&gt;1,"No Utilizar","Utilizar"),"Utilizar"),"No Utilizar")</f>
        <v>Utilizar</v>
      </c>
    </row>
    <row r="1113" spans="1:18" x14ac:dyDescent="0.2">
      <c r="A1113" s="120">
        <v>6</v>
      </c>
      <c r="B1113" s="120">
        <v>1</v>
      </c>
      <c r="C1113" s="120">
        <v>9</v>
      </c>
      <c r="H1113" s="121" t="s">
        <v>147</v>
      </c>
      <c r="K1113" s="120" t="str">
        <f t="shared" si="54"/>
        <v>61900</v>
      </c>
      <c r="L1113" s="119" t="str">
        <f t="shared" si="55"/>
        <v>Trabajos de acabados en edificaciones y otros trabajos especializados</v>
      </c>
      <c r="M1113" s="120" t="str">
        <f>IF(MOD(INT(K1113),10) = 0, VLOOKUP(K1113,'COG CONAC'!$A$2:$B$427,1,FALSE),"DESAGREGADA")</f>
        <v>61900</v>
      </c>
      <c r="N1113" s="119" t="str">
        <f>IF(MOD(INT(K1113),10) = 0, VLOOKUP(K1113,'COG CONAC'!$A$2:$B$427,2,FALSE),"DESAGREGADA")</f>
        <v>Trabajos de acabados en edificaciones y otros trabajos especializados</v>
      </c>
      <c r="O1113" s="120" t="str">
        <f t="shared" si="56"/>
        <v>619</v>
      </c>
      <c r="P1113" s="119" t="str">
        <f>IF(MOD(O1114,10)&gt;0,IF(INT(TEXT(D1114,"00"))=0,IF(COUNTIF($O$3:O1463,O1114)&gt;1,"No Utilizar","Utilizar"),"Utilizar"),"No Utilizar")</f>
        <v>No Utilizar</v>
      </c>
    </row>
    <row r="1114" spans="1:18" s="118" customFormat="1" x14ac:dyDescent="0.2">
      <c r="A1114" s="117">
        <v>6</v>
      </c>
      <c r="B1114" s="117">
        <v>2</v>
      </c>
      <c r="C1114" s="117"/>
      <c r="D1114" s="117"/>
      <c r="E1114" s="117"/>
      <c r="F1114" s="116"/>
      <c r="G1114" s="116" t="s">
        <v>936</v>
      </c>
      <c r="H1114" s="116"/>
      <c r="I1114" s="116"/>
      <c r="J1114" s="116"/>
      <c r="K1114" s="117" t="str">
        <f t="shared" si="54"/>
        <v>62000</v>
      </c>
      <c r="L1114" s="118" t="str">
        <f t="shared" si="55"/>
        <v>OBRA PUBLICA EN BIENES PROPIOS</v>
      </c>
      <c r="M1114" s="117" t="str">
        <f>IF(MOD(INT(K1114),10) = 0, VLOOKUP(K1114,'COG CONAC'!$A$2:$B$427,1,FALSE),"DESAGREGADA")</f>
        <v>62000</v>
      </c>
      <c r="N1114" s="118" t="str">
        <f>IF(MOD(INT(K1114),10) = 0, VLOOKUP(K1114,'COG CONAC'!$A$2:$B$427,2,FALSE),"DESAGREGADA")</f>
        <v>OBRA PUBLICA EN BIENES PROPIOS</v>
      </c>
      <c r="O1114" s="117" t="str">
        <f t="shared" si="56"/>
        <v>620</v>
      </c>
      <c r="P1114" s="118" t="str">
        <f>IF(MOD(O1115,10)&gt;0,IF(INT(TEXT(D1115,"00"))=0,IF(COUNTIF($O$3:O1464,O1115)&gt;1,"No Utilizar","Utilizar"),"Utilizar"),"No Utilizar")</f>
        <v>No Utilizar</v>
      </c>
      <c r="R1114" s="119"/>
    </row>
    <row r="1115" spans="1:18" x14ac:dyDescent="0.2">
      <c r="A1115" s="120">
        <v>6</v>
      </c>
      <c r="B1115" s="120">
        <v>2</v>
      </c>
      <c r="C1115" s="120">
        <v>1</v>
      </c>
      <c r="H1115" s="121" t="s">
        <v>154</v>
      </c>
      <c r="K1115" s="120" t="str">
        <f t="shared" si="54"/>
        <v>62100</v>
      </c>
      <c r="L1115" s="119" t="str">
        <f t="shared" si="55"/>
        <v>Edificación habitacional</v>
      </c>
      <c r="M1115" s="120" t="str">
        <f>IF(MOD(INT(K1115),10) = 0, VLOOKUP(K1115,'COG CONAC'!$A$2:$B$427,1,FALSE),"DESAGREGADA")</f>
        <v>62100</v>
      </c>
      <c r="N1115" s="119" t="str">
        <f>IF(MOD(INT(K1115),10) = 0, VLOOKUP(K1115,'COG CONAC'!$A$2:$B$427,2,FALSE),"DESAGREGADA")</f>
        <v>Edificación habitacional</v>
      </c>
      <c r="O1115" s="120" t="str">
        <f t="shared" si="56"/>
        <v>621</v>
      </c>
      <c r="P1115" s="119" t="str">
        <f>IF(MOD(O1116,10)&gt;0,IF(INT(TEXT(D1116,"00"))=0,IF(COUNTIF($O$3:O1465,O1116)&gt;1,"No Utilizar","Utilizar"),"Utilizar"),"No Utilizar")</f>
        <v>Utilizar</v>
      </c>
    </row>
    <row r="1116" spans="1:18" x14ac:dyDescent="0.2">
      <c r="A1116" s="120">
        <v>6</v>
      </c>
      <c r="B1116" s="120">
        <v>2</v>
      </c>
      <c r="C1116" s="120">
        <v>1</v>
      </c>
      <c r="D1116" s="120">
        <v>1</v>
      </c>
      <c r="I1116" s="121" t="s">
        <v>1197</v>
      </c>
      <c r="K1116" s="120" t="str">
        <f t="shared" si="54"/>
        <v>62101</v>
      </c>
      <c r="L1116" s="119" t="str">
        <f t="shared" si="55"/>
        <v>Obras de construcción de ingeniería Civil</v>
      </c>
      <c r="M1116" s="120" t="str">
        <f>IF(MOD(INT(K1116),10) = 0, VLOOKUP(K1116,'COG CONAC'!$A$2:$B$427,1,FALSE),"DESAGREGADA")</f>
        <v>DESAGREGADA</v>
      </c>
      <c r="N1116" s="119" t="str">
        <f>IF(MOD(INT(K1116),10) = 0, VLOOKUP(K1116,'COG CONAC'!$A$2:$B$427,2,FALSE),"DESAGREGADA")</f>
        <v>DESAGREGADA</v>
      </c>
      <c r="O1116" s="120" t="str">
        <f t="shared" si="56"/>
        <v>621</v>
      </c>
      <c r="P1116" s="119" t="str">
        <f>IF(MOD(O1117,10)&gt;0,IF(INT(TEXT(D1117,"00"))=0,IF(COUNTIF($O$3:O1466,O1117)&gt;1,"No Utilizar","Utilizar"),"Utilizar"),"No Utilizar")</f>
        <v>Utilizar</v>
      </c>
    </row>
    <row r="1117" spans="1:18" x14ac:dyDescent="0.2">
      <c r="A1117" s="120">
        <v>6</v>
      </c>
      <c r="B1117" s="120">
        <v>2</v>
      </c>
      <c r="C1117" s="120">
        <v>1</v>
      </c>
      <c r="D1117" s="120">
        <v>2</v>
      </c>
      <c r="I1117" s="121" t="s">
        <v>1198</v>
      </c>
      <c r="K1117" s="120" t="str">
        <f t="shared" si="54"/>
        <v>62102</v>
      </c>
      <c r="L1117" s="119" t="str">
        <f t="shared" si="55"/>
        <v>Obras de construcción para edificios</v>
      </c>
      <c r="M1117" s="120" t="str">
        <f>IF(MOD(INT(K1117),10) = 0, VLOOKUP(K1117,'COG CONAC'!$A$2:$B$427,1,FALSE),"DESAGREGADA")</f>
        <v>DESAGREGADA</v>
      </c>
      <c r="N1117" s="119" t="str">
        <f>IF(MOD(INT(K1117),10) = 0, VLOOKUP(K1117,'COG CONAC'!$A$2:$B$427,2,FALSE),"DESAGREGADA")</f>
        <v>DESAGREGADA</v>
      </c>
      <c r="O1117" s="120" t="str">
        <f t="shared" si="56"/>
        <v>621</v>
      </c>
      <c r="P1117" s="119" t="str">
        <f>IF(MOD(O1118,10)&gt;0,IF(INT(TEXT(D1118,"00"))=0,IF(COUNTIF($O$3:O1467,O1118)&gt;1,"No Utilizar","Utilizar"),"Utilizar"),"No Utilizar")</f>
        <v>Utilizar</v>
      </c>
    </row>
    <row r="1118" spans="1:18" x14ac:dyDescent="0.2">
      <c r="A1118" s="120">
        <v>6</v>
      </c>
      <c r="B1118" s="120">
        <v>2</v>
      </c>
      <c r="C1118" s="120">
        <v>1</v>
      </c>
      <c r="D1118" s="120">
        <v>3</v>
      </c>
      <c r="I1118" s="121" t="s">
        <v>1199</v>
      </c>
      <c r="K1118" s="120" t="str">
        <f t="shared" si="54"/>
        <v>62103</v>
      </c>
      <c r="L1118" s="119" t="str">
        <f t="shared" si="55"/>
        <v>Instalaciones mayores y obras de construcción especializadas</v>
      </c>
      <c r="M1118" s="120" t="str">
        <f>IF(MOD(INT(K1118),10) = 0, VLOOKUP(K1118,'COG CONAC'!$A$2:$B$427,1,FALSE),"DESAGREGADA")</f>
        <v>DESAGREGADA</v>
      </c>
      <c r="N1118" s="119" t="str">
        <f>IF(MOD(INT(K1118),10) = 0, VLOOKUP(K1118,'COG CONAC'!$A$2:$B$427,2,FALSE),"DESAGREGADA")</f>
        <v>DESAGREGADA</v>
      </c>
      <c r="O1118" s="120" t="str">
        <f t="shared" si="56"/>
        <v>621</v>
      </c>
      <c r="P1118" s="119" t="str">
        <f>IF(MOD(O1119,10)&gt;0,IF(INT(TEXT(D1119,"00"))=0,IF(COUNTIF($O$3:O1468,O1119)&gt;1,"No Utilizar","Utilizar"),"Utilizar"),"No Utilizar")</f>
        <v>No Utilizar</v>
      </c>
    </row>
    <row r="1119" spans="1:18" x14ac:dyDescent="0.2">
      <c r="A1119" s="120">
        <v>6</v>
      </c>
      <c r="B1119" s="120">
        <v>2</v>
      </c>
      <c r="C1119" s="120">
        <v>2</v>
      </c>
      <c r="H1119" s="121" t="s">
        <v>153</v>
      </c>
      <c r="K1119" s="120" t="str">
        <f t="shared" si="54"/>
        <v>62200</v>
      </c>
      <c r="L1119" s="119" t="str">
        <f t="shared" si="55"/>
        <v>Edificación no habitacional</v>
      </c>
      <c r="M1119" s="120" t="str">
        <f>IF(MOD(INT(K1119),10) = 0, VLOOKUP(K1119,'COG CONAC'!$A$2:$B$427,1,FALSE),"DESAGREGADA")</f>
        <v>62200</v>
      </c>
      <c r="N1119" s="119" t="str">
        <f>IF(MOD(INT(K1119),10) = 0, VLOOKUP(K1119,'COG CONAC'!$A$2:$B$427,2,FALSE),"DESAGREGADA")</f>
        <v>Edificación no habitacional</v>
      </c>
      <c r="O1119" s="120" t="str">
        <f t="shared" si="56"/>
        <v>622</v>
      </c>
      <c r="P1119" s="119" t="str">
        <f>IF(MOD(O1120,10)&gt;0,IF(INT(TEXT(D1120,"00"))=0,IF(COUNTIF($O$3:O1469,O1120)&gt;1,"No Utilizar","Utilizar"),"Utilizar"),"No Utilizar")</f>
        <v>Utilizar</v>
      </c>
    </row>
    <row r="1120" spans="1:18" x14ac:dyDescent="0.2">
      <c r="A1120" s="120">
        <v>6</v>
      </c>
      <c r="B1120" s="120">
        <v>2</v>
      </c>
      <c r="C1120" s="120">
        <v>2</v>
      </c>
      <c r="D1120" s="120">
        <v>1</v>
      </c>
      <c r="I1120" s="121" t="s">
        <v>1705</v>
      </c>
      <c r="K1120" s="120" t="str">
        <f t="shared" si="54"/>
        <v>62201</v>
      </c>
      <c r="L1120" s="119" t="str">
        <f t="shared" si="55"/>
        <v>Edificación no Habitacional</v>
      </c>
      <c r="M1120" s="120" t="str">
        <f>IF(MOD(INT(K1120),10) = 0, VLOOKUP(K1120,'COG CONAC'!$A$2:$B$427,1,FALSE),"DESAGREGADA")</f>
        <v>DESAGREGADA</v>
      </c>
      <c r="N1120" s="119" t="str">
        <f>IF(MOD(INT(K1120),10) = 0, VLOOKUP(K1120,'COG CONAC'!$A$2:$B$427,2,FALSE),"DESAGREGADA")</f>
        <v>DESAGREGADA</v>
      </c>
      <c r="O1120" s="120" t="str">
        <f t="shared" si="56"/>
        <v>622</v>
      </c>
      <c r="P1120" s="119" t="str">
        <f>IF(MOD(O1121,10)&gt;0,IF(INT(TEXT(D1121,"00"))=0,IF(COUNTIF($O$3:O1470,O1121)&gt;1,"No Utilizar","Utilizar"),"Utilizar"),"No Utilizar")</f>
        <v>Utilizar</v>
      </c>
    </row>
    <row r="1121" spans="1:16" x14ac:dyDescent="0.2">
      <c r="A1121" s="120">
        <v>6</v>
      </c>
      <c r="B1121" s="120">
        <v>2</v>
      </c>
      <c r="C1121" s="120">
        <v>2</v>
      </c>
      <c r="D1121" s="120">
        <v>2</v>
      </c>
      <c r="I1121" s="121" t="s">
        <v>1706</v>
      </c>
      <c r="K1121" s="120" t="str">
        <f t="shared" si="54"/>
        <v>62202</v>
      </c>
      <c r="L1121" s="119" t="str">
        <f t="shared" si="55"/>
        <v>Construcción de Centro del valor agregado del Maguey y Mezcla  de Edo de Gro</v>
      </c>
      <c r="M1121" s="120" t="str">
        <f>IF(MOD(INT(K1121),10) = 0, VLOOKUP(K1121,'COG CONAC'!$A$2:$B$427,1,FALSE),"DESAGREGADA")</f>
        <v>DESAGREGADA</v>
      </c>
      <c r="N1121" s="119" t="str">
        <f>IF(MOD(INT(K1121),10) = 0, VLOOKUP(K1121,'COG CONAC'!$A$2:$B$427,2,FALSE),"DESAGREGADA")</f>
        <v>DESAGREGADA</v>
      </c>
      <c r="O1121" s="120" t="str">
        <f t="shared" si="56"/>
        <v>622</v>
      </c>
      <c r="P1121" s="119" t="str">
        <f>IF(MOD(O1122,10)&gt;0,IF(INT(TEXT(D1122,"00"))=0,IF(COUNTIF($O$3:O1471,O1122)&gt;1,"No Utilizar","Utilizar"),"Utilizar"),"No Utilizar")</f>
        <v>Utilizar</v>
      </c>
    </row>
    <row r="1122" spans="1:16" x14ac:dyDescent="0.2">
      <c r="A1122" s="120">
        <v>6</v>
      </c>
      <c r="B1122" s="120">
        <v>2</v>
      </c>
      <c r="C1122" s="120">
        <v>2</v>
      </c>
      <c r="D1122" s="120">
        <v>3</v>
      </c>
      <c r="I1122" s="121" t="s">
        <v>1707</v>
      </c>
      <c r="K1122" s="120" t="str">
        <f t="shared" si="54"/>
        <v>62203</v>
      </c>
      <c r="L1122" s="119" t="str">
        <f t="shared" si="55"/>
        <v>Construcción de Complejo Agroindustrial de la Costa Grande</v>
      </c>
      <c r="M1122" s="120" t="str">
        <f>IF(MOD(INT(K1122),10) = 0, VLOOKUP(K1122,'COG CONAC'!$A$2:$B$427,1,FALSE),"DESAGREGADA")</f>
        <v>DESAGREGADA</v>
      </c>
      <c r="N1122" s="119" t="str">
        <f>IF(MOD(INT(K1122),10) = 0, VLOOKUP(K1122,'COG CONAC'!$A$2:$B$427,2,FALSE),"DESAGREGADA")</f>
        <v>DESAGREGADA</v>
      </c>
      <c r="O1122" s="120" t="str">
        <f t="shared" si="56"/>
        <v>622</v>
      </c>
      <c r="P1122" s="119" t="str">
        <f>IF(MOD(O1123,10)&gt;0,IF(INT(TEXT(D1123,"00"))=0,IF(COUNTIF($O$3:O1472,O1123)&gt;1,"No Utilizar","Utilizar"),"Utilizar"),"No Utilizar")</f>
        <v>Utilizar</v>
      </c>
    </row>
    <row r="1123" spans="1:16" x14ac:dyDescent="0.2">
      <c r="A1123" s="120">
        <v>6</v>
      </c>
      <c r="B1123" s="120">
        <v>2</v>
      </c>
      <c r="C1123" s="120">
        <v>2</v>
      </c>
      <c r="D1123" s="120">
        <v>4</v>
      </c>
      <c r="I1123" s="121" t="s">
        <v>1947</v>
      </c>
      <c r="K1123" s="120" t="str">
        <f t="shared" si="54"/>
        <v>62204</v>
      </c>
      <c r="L1123" s="119" t="str">
        <f t="shared" si="55"/>
        <v>Remodelación y ampliación de planta procesadora de coco de Guerrero</v>
      </c>
      <c r="M1123" s="120" t="str">
        <f>IF(MOD(INT(K1123),10) = 0, VLOOKUP(K1123,'COG CONAC'!$A$2:$B$427,1,FALSE),"DESAGREGADA")</f>
        <v>DESAGREGADA</v>
      </c>
      <c r="N1123" s="119" t="str">
        <f>IF(MOD(INT(K1123),10) = 0, VLOOKUP(K1123,'COG CONAC'!$A$2:$B$427,2,FALSE),"DESAGREGADA")</f>
        <v>DESAGREGADA</v>
      </c>
      <c r="O1123" s="120" t="str">
        <f t="shared" si="56"/>
        <v>622</v>
      </c>
      <c r="P1123" s="119" t="str">
        <f>IF(MOD(O1124,10)&gt;0,IF(INT(TEXT(D1124,"00"))=0,IF(COUNTIF($O$3:O1473,O1124)&gt;1,"No Utilizar","Utilizar"),"Utilizar"),"No Utilizar")</f>
        <v>Utilizar</v>
      </c>
    </row>
    <row r="1124" spans="1:16" x14ac:dyDescent="0.2">
      <c r="A1124" s="120">
        <v>6</v>
      </c>
      <c r="B1124" s="120">
        <v>2</v>
      </c>
      <c r="C1124" s="120">
        <v>2</v>
      </c>
      <c r="D1124" s="120">
        <v>5</v>
      </c>
      <c r="I1124" s="121" t="s">
        <v>1708</v>
      </c>
      <c r="K1124" s="120" t="str">
        <f t="shared" si="54"/>
        <v>62205</v>
      </c>
      <c r="L1124" s="119" t="str">
        <f t="shared" si="55"/>
        <v>Construcción de caseta de vigilancia (acceso por el poblado)</v>
      </c>
      <c r="M1124" s="120" t="str">
        <f>IF(MOD(INT(K1124),10) = 0, VLOOKUP(K1124,'COG CONAC'!$A$2:$B$427,1,FALSE),"DESAGREGADA")</f>
        <v>DESAGREGADA</v>
      </c>
      <c r="N1124" s="119" t="str">
        <f>IF(MOD(INT(K1124),10) = 0, VLOOKUP(K1124,'COG CONAC'!$A$2:$B$427,2,FALSE),"DESAGREGADA")</f>
        <v>DESAGREGADA</v>
      </c>
      <c r="O1124" s="120" t="str">
        <f t="shared" si="56"/>
        <v>622</v>
      </c>
      <c r="P1124" s="119" t="str">
        <f>IF(MOD(O1132,10)&gt;0,IF(INT(TEXT(D1132,"00"))=0,IF(COUNTIF($O$3:O1474,O1132)&gt;1,"No Utilizar","Utilizar"),"Utilizar"),"No Utilizar")</f>
        <v>No Utilizar</v>
      </c>
    </row>
    <row r="1125" spans="1:16" x14ac:dyDescent="0.2">
      <c r="A1125" s="120">
        <v>6</v>
      </c>
      <c r="B1125" s="120">
        <v>2</v>
      </c>
      <c r="C1125" s="120">
        <v>2</v>
      </c>
      <c r="D1125" s="120">
        <v>6</v>
      </c>
      <c r="I1125" s="121" t="s">
        <v>1977</v>
      </c>
      <c r="K1125" s="120" t="str">
        <f t="shared" si="54"/>
        <v>62206</v>
      </c>
      <c r="L1125" s="119" t="str">
        <f t="shared" si="55"/>
        <v>Diversificación de servicios del restaurante Yopes.</v>
      </c>
      <c r="O1125" s="120" t="str">
        <f t="shared" si="56"/>
        <v>622</v>
      </c>
    </row>
    <row r="1126" spans="1:16" x14ac:dyDescent="0.2">
      <c r="A1126" s="120">
        <v>6</v>
      </c>
      <c r="B1126" s="120">
        <v>2</v>
      </c>
      <c r="C1126" s="120">
        <v>2</v>
      </c>
      <c r="D1126" s="120">
        <v>7</v>
      </c>
      <c r="I1126" s="121" t="s">
        <v>2024</v>
      </c>
      <c r="K1126" s="120" t="str">
        <f t="shared" si="54"/>
        <v>62207</v>
      </c>
      <c r="L1126" s="119" t="str">
        <f t="shared" si="55"/>
        <v>Modernización en equipamiento para fortalecer la competitividad en congelados nutrimich.</v>
      </c>
      <c r="O1126" s="120" t="str">
        <f t="shared" si="56"/>
        <v>622</v>
      </c>
    </row>
    <row r="1127" spans="1:16" x14ac:dyDescent="0.2">
      <c r="A1127" s="120">
        <v>6</v>
      </c>
      <c r="B1127" s="120">
        <v>2</v>
      </c>
      <c r="C1127" s="120">
        <v>2</v>
      </c>
      <c r="D1127" s="120">
        <v>8</v>
      </c>
      <c r="I1127" s="121" t="s">
        <v>1978</v>
      </c>
      <c r="K1127" s="120" t="str">
        <f t="shared" si="54"/>
        <v>62208</v>
      </c>
      <c r="L1127" s="119" t="str">
        <f t="shared" si="55"/>
        <v>Modernización de planta de comida rapida Category Alimentos</v>
      </c>
      <c r="O1127" s="120" t="str">
        <f t="shared" si="56"/>
        <v>622</v>
      </c>
    </row>
    <row r="1128" spans="1:16" x14ac:dyDescent="0.2">
      <c r="A1128" s="120">
        <v>6</v>
      </c>
      <c r="B1128" s="120">
        <v>2</v>
      </c>
      <c r="C1128" s="120">
        <v>2</v>
      </c>
      <c r="D1128" s="120">
        <v>9</v>
      </c>
      <c r="I1128" s="121" t="s">
        <v>2025</v>
      </c>
      <c r="K1128" s="120" t="str">
        <f t="shared" si="54"/>
        <v>62209</v>
      </c>
      <c r="L1128" s="119" t="str">
        <f t="shared" si="55"/>
        <v>Producción de Coco empacado al alto vacio (coco nieve).</v>
      </c>
      <c r="O1128" s="120" t="str">
        <f t="shared" si="56"/>
        <v>622</v>
      </c>
    </row>
    <row r="1129" spans="1:16" x14ac:dyDescent="0.2">
      <c r="A1129" s="120">
        <v>6</v>
      </c>
      <c r="B1129" s="120">
        <v>2</v>
      </c>
      <c r="C1129" s="120">
        <v>2</v>
      </c>
      <c r="D1129" s="120">
        <v>10</v>
      </c>
      <c r="I1129" s="121" t="s">
        <v>2026</v>
      </c>
      <c r="K1129" s="120" t="str">
        <f t="shared" si="54"/>
        <v>62210</v>
      </c>
      <c r="L1129" s="119" t="str">
        <f t="shared" si="55"/>
        <v>Inversión complementaria en equipamiento para eficientar la operación de una planta industrializadora de ajonjoli,</v>
      </c>
      <c r="O1129" s="120" t="str">
        <f t="shared" si="56"/>
        <v>622</v>
      </c>
    </row>
    <row r="1130" spans="1:16" x14ac:dyDescent="0.2">
      <c r="A1130" s="120">
        <v>6</v>
      </c>
      <c r="B1130" s="120">
        <v>2</v>
      </c>
      <c r="C1130" s="120">
        <v>2</v>
      </c>
      <c r="D1130" s="120">
        <v>11</v>
      </c>
      <c r="I1130" s="121" t="s">
        <v>2027</v>
      </c>
      <c r="K1130" s="120" t="str">
        <f t="shared" si="54"/>
        <v>62211</v>
      </c>
      <c r="L1130" s="119" t="str">
        <f t="shared" si="55"/>
        <v>Instalacion de Planta  Industrial para la fabricacion de persianas y cortinas Eblinds.</v>
      </c>
      <c r="O1130" s="120" t="str">
        <f t="shared" si="56"/>
        <v>622</v>
      </c>
    </row>
    <row r="1131" spans="1:16" x14ac:dyDescent="0.2">
      <c r="A1131" s="120">
        <v>6</v>
      </c>
      <c r="B1131" s="120">
        <v>2</v>
      </c>
      <c r="C1131" s="120">
        <v>2</v>
      </c>
      <c r="D1131" s="120">
        <v>12</v>
      </c>
      <c r="I1131" s="121" t="s">
        <v>2028</v>
      </c>
      <c r="K1131" s="120" t="str">
        <f t="shared" si="54"/>
        <v>62212</v>
      </c>
      <c r="L1131" s="119" t="str">
        <f t="shared" si="55"/>
        <v>Establecimiento de un restaurante de comida nutritiva "Naturalizimo"</v>
      </c>
      <c r="O1131" s="120" t="str">
        <f t="shared" si="56"/>
        <v>622</v>
      </c>
    </row>
    <row r="1132" spans="1:16" x14ac:dyDescent="0.2">
      <c r="A1132" s="120">
        <v>6</v>
      </c>
      <c r="B1132" s="120">
        <v>2</v>
      </c>
      <c r="C1132" s="120">
        <v>3</v>
      </c>
      <c r="H1132" s="121" t="s">
        <v>152</v>
      </c>
      <c r="K1132" s="120" t="str">
        <f t="shared" si="54"/>
        <v>62300</v>
      </c>
      <c r="L1132" s="119" t="str">
        <f t="shared" si="55"/>
        <v>Construcción de obras para el abastecimiento de agua, petróleo, gas, electricidad y telecomunicaciones</v>
      </c>
      <c r="M1132" s="120" t="str">
        <f>IF(MOD(INT(K1132),10) = 0, VLOOKUP(K1132,'COG CONAC'!$A$2:$B$427,1,FALSE),"DESAGREGADA")</f>
        <v>62300</v>
      </c>
      <c r="N1132" s="119" t="str">
        <f>IF(MOD(INT(K1132),10) = 0, VLOOKUP(K1132,'COG CONAC'!$A$2:$B$427,2,FALSE),"DESAGREGADA")</f>
        <v>Construcción de obras para el abastecimiento de agua, petróleo, gas, electricidad y telecomunicaciones</v>
      </c>
      <c r="O1132" s="120" t="str">
        <f t="shared" si="56"/>
        <v>623</v>
      </c>
      <c r="P1132" s="119" t="str">
        <f>IF(MOD(O1133,10)&gt;0,IF(INT(TEXT(D1133,"00"))=0,IF(COUNTIF($O$3:O1475,O1133)&gt;1,"No Utilizar","Utilizar"),"Utilizar"),"No Utilizar")</f>
        <v>Utilizar</v>
      </c>
    </row>
    <row r="1133" spans="1:16" x14ac:dyDescent="0.2">
      <c r="A1133" s="120">
        <v>6</v>
      </c>
      <c r="B1133" s="120">
        <v>2</v>
      </c>
      <c r="C1133" s="120">
        <v>3</v>
      </c>
      <c r="D1133" s="120">
        <v>1</v>
      </c>
      <c r="I1133" s="121" t="s">
        <v>1207</v>
      </c>
      <c r="K1133" s="120" t="str">
        <f t="shared" si="54"/>
        <v>62301</v>
      </c>
      <c r="L1133" s="119" t="str">
        <f t="shared" si="55"/>
        <v>Construcción de Obras  para el Abastecimiento de Agua, Petróleo, Gas, Electricidad  y Telecomunicaciones</v>
      </c>
      <c r="M1133" s="120" t="str">
        <f>IF(MOD(INT(K1133),10) = 0, VLOOKUP(K1133,'COG CONAC'!$A$2:$B$427,1,FALSE),"DESAGREGADA")</f>
        <v>DESAGREGADA</v>
      </c>
      <c r="N1133" s="119" t="str">
        <f>IF(MOD(INT(K1133),10) = 0, VLOOKUP(K1133,'COG CONAC'!$A$2:$B$427,2,FALSE),"DESAGREGADA")</f>
        <v>DESAGREGADA</v>
      </c>
      <c r="O1133" s="120" t="str">
        <f t="shared" si="56"/>
        <v>623</v>
      </c>
      <c r="P1133" s="119" t="str">
        <f>IF(MOD(O1134,10)&gt;0,IF(INT(TEXT(D1134,"00"))=0,IF(COUNTIF($O$3:O1476,O1134)&gt;1,"No Utilizar","Utilizar"),"Utilizar"),"No Utilizar")</f>
        <v>No Utilizar</v>
      </c>
    </row>
    <row r="1134" spans="1:16" x14ac:dyDescent="0.2">
      <c r="A1134" s="120">
        <v>6</v>
      </c>
      <c r="B1134" s="120">
        <v>2</v>
      </c>
      <c r="C1134" s="120">
        <v>4</v>
      </c>
      <c r="H1134" s="121" t="s">
        <v>151</v>
      </c>
      <c r="K1134" s="120" t="str">
        <f t="shared" si="54"/>
        <v>62400</v>
      </c>
      <c r="L1134" s="119" t="str">
        <f t="shared" si="55"/>
        <v>División de terrenos y construcción de obras de urbanización</v>
      </c>
      <c r="M1134" s="120" t="str">
        <f>IF(MOD(INT(K1134),10) = 0, VLOOKUP(K1134,'COG CONAC'!$A$2:$B$427,1,FALSE),"DESAGREGADA")</f>
        <v>62400</v>
      </c>
      <c r="N1134" s="119" t="str">
        <f>IF(MOD(INT(K1134),10) = 0, VLOOKUP(K1134,'COG CONAC'!$A$2:$B$427,2,FALSE),"DESAGREGADA")</f>
        <v>División de terrenos y construcción de obras de urbanización</v>
      </c>
      <c r="O1134" s="120" t="str">
        <f t="shared" si="56"/>
        <v>624</v>
      </c>
      <c r="P1134" s="119" t="str">
        <f>IF(MOD(O1135,10)&gt;0,IF(INT(TEXT(D1135,"00"))=0,IF(COUNTIF($O$3:O1477,O1135)&gt;1,"No Utilizar","Utilizar"),"Utilizar"),"No Utilizar")</f>
        <v>Utilizar</v>
      </c>
    </row>
    <row r="1135" spans="1:16" x14ac:dyDescent="0.2">
      <c r="A1135" s="120">
        <v>6</v>
      </c>
      <c r="B1135" s="120">
        <v>2</v>
      </c>
      <c r="C1135" s="120">
        <v>4</v>
      </c>
      <c r="D1135" s="120">
        <v>1</v>
      </c>
      <c r="I1135" s="121" t="s">
        <v>1709</v>
      </c>
      <c r="K1135" s="120" t="str">
        <f t="shared" si="54"/>
        <v>62401</v>
      </c>
      <c r="L1135" s="119" t="str">
        <f t="shared" si="55"/>
        <v>Red Agua Potable</v>
      </c>
      <c r="M1135" s="120" t="str">
        <f>IF(MOD(INT(K1135),10) = 0, VLOOKUP(K1135,'COG CONAC'!$A$2:$B$427,1,FALSE),"DESAGREGADA")</f>
        <v>DESAGREGADA</v>
      </c>
      <c r="N1135" s="119" t="str">
        <f>IF(MOD(INT(K1135),10) = 0, VLOOKUP(K1135,'COG CONAC'!$A$2:$B$427,2,FALSE),"DESAGREGADA")</f>
        <v>DESAGREGADA</v>
      </c>
      <c r="O1135" s="120" t="str">
        <f t="shared" si="56"/>
        <v>624</v>
      </c>
      <c r="P1135" s="119" t="str">
        <f>IF(MOD(O1136,10)&gt;0,IF(INT(TEXT(D1136,"00"))=0,IF(COUNTIF($O$3:O1478,O1136)&gt;1,"No Utilizar","Utilizar"),"Utilizar"),"No Utilizar")</f>
        <v>Utilizar</v>
      </c>
    </row>
    <row r="1136" spans="1:16" x14ac:dyDescent="0.2">
      <c r="A1136" s="120">
        <v>6</v>
      </c>
      <c r="B1136" s="120">
        <v>2</v>
      </c>
      <c r="C1136" s="120">
        <v>4</v>
      </c>
      <c r="D1136" s="120">
        <v>2</v>
      </c>
      <c r="I1136" s="121" t="s">
        <v>1710</v>
      </c>
      <c r="K1136" s="120" t="str">
        <f t="shared" si="54"/>
        <v>62402</v>
      </c>
      <c r="L1136" s="119" t="str">
        <f t="shared" si="55"/>
        <v>Red Alcantarillado</v>
      </c>
      <c r="M1136" s="120" t="str">
        <f>IF(MOD(INT(K1136),10) = 0, VLOOKUP(K1136,'COG CONAC'!$A$2:$B$427,1,FALSE),"DESAGREGADA")</f>
        <v>DESAGREGADA</v>
      </c>
      <c r="N1136" s="119" t="str">
        <f>IF(MOD(INT(K1136),10) = 0, VLOOKUP(K1136,'COG CONAC'!$A$2:$B$427,2,FALSE),"DESAGREGADA")</f>
        <v>DESAGREGADA</v>
      </c>
      <c r="O1136" s="120" t="str">
        <f t="shared" si="56"/>
        <v>624</v>
      </c>
      <c r="P1136" s="119" t="str">
        <f>IF(MOD(O1137,10)&gt;0,IF(INT(TEXT(D1137,"00"))=0,IF(COUNTIF($O$3:O1479,O1137)&gt;1,"No Utilizar","Utilizar"),"Utilizar"),"No Utilizar")</f>
        <v>Utilizar</v>
      </c>
    </row>
    <row r="1137" spans="1:16" x14ac:dyDescent="0.2">
      <c r="A1137" s="120">
        <v>6</v>
      </c>
      <c r="B1137" s="120">
        <v>2</v>
      </c>
      <c r="C1137" s="120">
        <v>4</v>
      </c>
      <c r="D1137" s="120">
        <v>3</v>
      </c>
      <c r="I1137" s="121" t="s">
        <v>1948</v>
      </c>
      <c r="K1137" s="120" t="str">
        <f t="shared" si="54"/>
        <v>62403</v>
      </c>
      <c r="L1137" s="119" t="str">
        <f t="shared" si="55"/>
        <v>Red Energía Eléctrica</v>
      </c>
      <c r="M1137" s="120" t="str">
        <f>IF(MOD(INT(K1137),10) = 0, VLOOKUP(K1137,'COG CONAC'!$A$2:$B$427,1,FALSE),"DESAGREGADA")</f>
        <v>DESAGREGADA</v>
      </c>
      <c r="N1137" s="119" t="str">
        <f>IF(MOD(INT(K1137),10) = 0, VLOOKUP(K1137,'COG CONAC'!$A$2:$B$427,2,FALSE),"DESAGREGADA")</f>
        <v>DESAGREGADA</v>
      </c>
      <c r="O1137" s="120" t="str">
        <f t="shared" si="56"/>
        <v>624</v>
      </c>
      <c r="P1137" s="119" t="str">
        <f>IF(MOD(O1138,10)&gt;0,IF(INT(TEXT(D1138,"00"))=0,IF(COUNTIF($O$3:O1480,O1138)&gt;1,"No Utilizar","Utilizar"),"Utilizar"),"No Utilizar")</f>
        <v>Utilizar</v>
      </c>
    </row>
    <row r="1138" spans="1:16" x14ac:dyDescent="0.2">
      <c r="A1138" s="120">
        <v>6</v>
      </c>
      <c r="B1138" s="120">
        <v>2</v>
      </c>
      <c r="C1138" s="120">
        <v>4</v>
      </c>
      <c r="D1138" s="120">
        <v>4</v>
      </c>
      <c r="I1138" s="121" t="s">
        <v>1062</v>
      </c>
      <c r="K1138" s="120" t="str">
        <f t="shared" si="54"/>
        <v>62404</v>
      </c>
      <c r="L1138" s="119" t="str">
        <f t="shared" si="55"/>
        <v>Alumbrado Público</v>
      </c>
      <c r="M1138" s="120" t="str">
        <f>IF(MOD(INT(K1138),10) = 0, VLOOKUP(K1138,'COG CONAC'!$A$2:$B$427,1,FALSE),"DESAGREGADA")</f>
        <v>DESAGREGADA</v>
      </c>
      <c r="N1138" s="119" t="str">
        <f>IF(MOD(INT(K1138),10) = 0, VLOOKUP(K1138,'COG CONAC'!$A$2:$B$427,2,FALSE),"DESAGREGADA")</f>
        <v>DESAGREGADA</v>
      </c>
      <c r="O1138" s="120" t="str">
        <f t="shared" si="56"/>
        <v>624</v>
      </c>
      <c r="P1138" s="119" t="str">
        <f>IF(MOD(O1139,10)&gt;0,IF(INT(TEXT(D1139,"00"))=0,IF(COUNTIF($O$3:O1481,O1139)&gt;1,"No Utilizar","Utilizar"),"Utilizar"),"No Utilizar")</f>
        <v>Utilizar</v>
      </c>
    </row>
    <row r="1139" spans="1:16" x14ac:dyDescent="0.2">
      <c r="A1139" s="120">
        <v>6</v>
      </c>
      <c r="B1139" s="120">
        <v>2</v>
      </c>
      <c r="C1139" s="120">
        <v>4</v>
      </c>
      <c r="D1139" s="120">
        <v>5</v>
      </c>
      <c r="I1139" s="121" t="s">
        <v>1711</v>
      </c>
      <c r="K1139" s="120" t="str">
        <f t="shared" si="54"/>
        <v>62405</v>
      </c>
      <c r="L1139" s="119" t="str">
        <f t="shared" si="55"/>
        <v>Estudios de pre inversión y preparación del proyecto</v>
      </c>
      <c r="M1139" s="120" t="str">
        <f>IF(MOD(INT(K1139),10) = 0, VLOOKUP(K1139,'COG CONAC'!$A$2:$B$427,1,FALSE),"DESAGREGADA")</f>
        <v>DESAGREGADA</v>
      </c>
      <c r="N1139" s="119" t="str">
        <f>IF(MOD(INT(K1139),10) = 0, VLOOKUP(K1139,'COG CONAC'!$A$2:$B$427,2,FALSE),"DESAGREGADA")</f>
        <v>DESAGREGADA</v>
      </c>
      <c r="O1139" s="120" t="str">
        <f t="shared" si="56"/>
        <v>624</v>
      </c>
      <c r="P1139" s="119" t="str">
        <f>IF(MOD(O1140,10)&gt;0,IF(INT(TEXT(D1140,"00"))=0,IF(COUNTIF($O$3:O1482,O1140)&gt;1,"No Utilizar","Utilizar"),"Utilizar"),"No Utilizar")</f>
        <v>No Utilizar</v>
      </c>
    </row>
    <row r="1140" spans="1:16" x14ac:dyDescent="0.2">
      <c r="A1140" s="120">
        <v>6</v>
      </c>
      <c r="B1140" s="120">
        <v>2</v>
      </c>
      <c r="C1140" s="120">
        <v>5</v>
      </c>
      <c r="H1140" s="121" t="s">
        <v>150</v>
      </c>
      <c r="K1140" s="120" t="str">
        <f t="shared" si="54"/>
        <v>62500</v>
      </c>
      <c r="L1140" s="119" t="str">
        <f t="shared" si="55"/>
        <v>Construcción de vías de comunicación</v>
      </c>
      <c r="M1140" s="120" t="str">
        <f>IF(MOD(INT(K1140),10) = 0, VLOOKUP(K1140,'COG CONAC'!$A$2:$B$427,1,FALSE),"DESAGREGADA")</f>
        <v>62500</v>
      </c>
      <c r="N1140" s="119" t="str">
        <f>IF(MOD(INT(K1140),10) = 0, VLOOKUP(K1140,'COG CONAC'!$A$2:$B$427,2,FALSE),"DESAGREGADA")</f>
        <v>Construcción de vías de comunicación</v>
      </c>
      <c r="O1140" s="120" t="str">
        <f t="shared" si="56"/>
        <v>625</v>
      </c>
      <c r="P1140" s="119" t="str">
        <f>IF(MOD(O1141,10)&gt;0,IF(INT(TEXT(D1141,"00"))=0,IF(COUNTIF($O$3:O1483,O1141)&gt;1,"No Utilizar","Utilizar"),"Utilizar"),"No Utilizar")</f>
        <v>Utilizar</v>
      </c>
    </row>
    <row r="1141" spans="1:16" x14ac:dyDescent="0.2">
      <c r="A1141" s="120">
        <v>6</v>
      </c>
      <c r="B1141" s="120">
        <v>2</v>
      </c>
      <c r="C1141" s="120">
        <v>5</v>
      </c>
      <c r="D1141" s="120">
        <v>1</v>
      </c>
      <c r="I1141" s="121" t="s">
        <v>1712</v>
      </c>
      <c r="K1141" s="120" t="str">
        <f t="shared" si="54"/>
        <v>62501</v>
      </c>
      <c r="L1141" s="119" t="str">
        <f t="shared" si="55"/>
        <v>Construcción de Vías de Comunicación</v>
      </c>
      <c r="M1141" s="120" t="str">
        <f>IF(MOD(INT(K1141),10) = 0, VLOOKUP(K1141,'COG CONAC'!$A$2:$B$427,1,FALSE),"DESAGREGADA")</f>
        <v>DESAGREGADA</v>
      </c>
      <c r="N1141" s="119" t="str">
        <f>IF(MOD(INT(K1141),10) = 0, VLOOKUP(K1141,'COG CONAC'!$A$2:$B$427,2,FALSE),"DESAGREGADA")</f>
        <v>DESAGREGADA</v>
      </c>
      <c r="O1141" s="120" t="str">
        <f t="shared" si="56"/>
        <v>625</v>
      </c>
      <c r="P1141" s="119" t="str">
        <f>IF(MOD(O1142,10)&gt;0,IF(INT(TEXT(D1142,"00"))=0,IF(COUNTIF($O$3:O1484,O1142)&gt;1,"No Utilizar","Utilizar"),"Utilizar"),"No Utilizar")</f>
        <v>No Utilizar</v>
      </c>
    </row>
    <row r="1142" spans="1:16" x14ac:dyDescent="0.2">
      <c r="A1142" s="120">
        <v>6</v>
      </c>
      <c r="B1142" s="120">
        <v>2</v>
      </c>
      <c r="C1142" s="120">
        <v>6</v>
      </c>
      <c r="H1142" s="121" t="s">
        <v>149</v>
      </c>
      <c r="K1142" s="120" t="str">
        <f t="shared" si="54"/>
        <v>62600</v>
      </c>
      <c r="L1142" s="119" t="str">
        <f t="shared" si="55"/>
        <v>Otras construcciones de ingeniería civil u obra pesada</v>
      </c>
      <c r="M1142" s="120" t="str">
        <f>IF(MOD(INT(K1142),10) = 0, VLOOKUP(K1142,'COG CONAC'!$A$2:$B$427,1,FALSE),"DESAGREGADA")</f>
        <v>62600</v>
      </c>
      <c r="N1142" s="119" t="str">
        <f>IF(MOD(INT(K1142),10) = 0, VLOOKUP(K1142,'COG CONAC'!$A$2:$B$427,2,FALSE),"DESAGREGADA")</f>
        <v>Otras construcciones de ingeniería civil u obra pesada</v>
      </c>
      <c r="O1142" s="120" t="str">
        <f t="shared" si="56"/>
        <v>626</v>
      </c>
      <c r="P1142" s="119" t="str">
        <f>IF(MOD(O1143,10)&gt;0,IF(INT(TEXT(D1143,"00"))=0,IF(COUNTIF($O$3:O1485,O1143)&gt;1,"No Utilizar","Utilizar"),"Utilizar"),"No Utilizar")</f>
        <v>Utilizar</v>
      </c>
    </row>
    <row r="1143" spans="1:16" x14ac:dyDescent="0.2">
      <c r="A1143" s="120">
        <v>6</v>
      </c>
      <c r="B1143" s="120">
        <v>2</v>
      </c>
      <c r="C1143" s="120">
        <v>6</v>
      </c>
      <c r="D1143" s="120">
        <v>1</v>
      </c>
      <c r="I1143" s="121" t="s">
        <v>1713</v>
      </c>
      <c r="K1143" s="120" t="str">
        <f t="shared" si="54"/>
        <v>62601</v>
      </c>
      <c r="L1143" s="119" t="str">
        <f t="shared" si="55"/>
        <v>Otras Construcciones de Ingeniería Civil u Obra Pesada</v>
      </c>
      <c r="M1143" s="120" t="str">
        <f>IF(MOD(INT(K1143),10) = 0, VLOOKUP(K1143,'COG CONAC'!$A$2:$B$427,1,FALSE),"DESAGREGADA")</f>
        <v>DESAGREGADA</v>
      </c>
      <c r="N1143" s="119" t="str">
        <f>IF(MOD(INT(K1143),10) = 0, VLOOKUP(K1143,'COG CONAC'!$A$2:$B$427,2,FALSE),"DESAGREGADA")</f>
        <v>DESAGREGADA</v>
      </c>
      <c r="O1143" s="120" t="str">
        <f t="shared" si="56"/>
        <v>626</v>
      </c>
      <c r="P1143" s="119" t="str">
        <f>IF(MOD(O1144,10)&gt;0,IF(INT(TEXT(D1144,"00"))=0,IF(COUNTIF($O$3:O1486,O1144)&gt;1,"No Utilizar","Utilizar"),"Utilizar"),"No Utilizar")</f>
        <v>No Utilizar</v>
      </c>
    </row>
    <row r="1144" spans="1:16" x14ac:dyDescent="0.2">
      <c r="A1144" s="120">
        <v>6</v>
      </c>
      <c r="B1144" s="120">
        <v>2</v>
      </c>
      <c r="C1144" s="120">
        <v>7</v>
      </c>
      <c r="H1144" s="121" t="s">
        <v>148</v>
      </c>
      <c r="K1144" s="120" t="str">
        <f t="shared" si="54"/>
        <v>62700</v>
      </c>
      <c r="L1144" s="119" t="str">
        <f t="shared" si="55"/>
        <v>Instalaciones y equipamiento en construcciones</v>
      </c>
      <c r="M1144" s="120" t="str">
        <f>IF(MOD(INT(K1144),10) = 0, VLOOKUP(K1144,'COG CONAC'!$A$2:$B$427,1,FALSE),"DESAGREGADA")</f>
        <v>62700</v>
      </c>
      <c r="N1144" s="119" t="str">
        <f>IF(MOD(INT(K1144),10) = 0, VLOOKUP(K1144,'COG CONAC'!$A$2:$B$427,2,FALSE),"DESAGREGADA")</f>
        <v>Instalaciones y equipamiento en construcciones</v>
      </c>
      <c r="O1144" s="120" t="str">
        <f t="shared" si="56"/>
        <v>627</v>
      </c>
      <c r="P1144" s="119" t="str">
        <f>IF(MOD(O1145,10)&gt;0,IF(INT(TEXT(D1145,"00"))=0,IF(COUNTIF($O$3:O1487,O1145)&gt;1,"No Utilizar","Utilizar"),"Utilizar"),"No Utilizar")</f>
        <v>Utilizar</v>
      </c>
    </row>
    <row r="1145" spans="1:16" x14ac:dyDescent="0.2">
      <c r="A1145" s="120">
        <v>6</v>
      </c>
      <c r="B1145" s="120">
        <v>2</v>
      </c>
      <c r="C1145" s="120">
        <v>7</v>
      </c>
      <c r="D1145" s="120">
        <v>1</v>
      </c>
      <c r="I1145" s="121" t="s">
        <v>148</v>
      </c>
      <c r="K1145" s="120" t="str">
        <f t="shared" si="54"/>
        <v>62701</v>
      </c>
      <c r="L1145" s="119" t="str">
        <f t="shared" si="55"/>
        <v>Instalaciones y equipamiento en construcciones</v>
      </c>
      <c r="M1145" s="120" t="str">
        <f>IF(MOD(INT(K1145),10) = 0, VLOOKUP(K1145,'COG CONAC'!$A$2:$B$427,1,FALSE),"DESAGREGADA")</f>
        <v>DESAGREGADA</v>
      </c>
      <c r="N1145" s="119" t="str">
        <f>IF(MOD(INT(K1145),10) = 0, VLOOKUP(K1145,'COG CONAC'!$A$2:$B$427,2,FALSE),"DESAGREGADA")</f>
        <v>DESAGREGADA</v>
      </c>
      <c r="O1145" s="120" t="str">
        <f t="shared" si="56"/>
        <v>627</v>
      </c>
      <c r="P1145" s="119" t="str">
        <f>IF(MOD(O1146,10)&gt;0,IF(INT(TEXT(D1146,"00"))=0,IF(COUNTIF($O$3:O1488,O1146)&gt;1,"No Utilizar","Utilizar"),"Utilizar"),"No Utilizar")</f>
        <v>Utilizar</v>
      </c>
    </row>
    <row r="1146" spans="1:16" x14ac:dyDescent="0.2">
      <c r="A1146" s="120">
        <v>6</v>
      </c>
      <c r="B1146" s="120">
        <v>2</v>
      </c>
      <c r="C1146" s="120">
        <v>7</v>
      </c>
      <c r="D1146" s="120">
        <v>3</v>
      </c>
      <c r="I1146" s="121" t="s">
        <v>1714</v>
      </c>
      <c r="K1146" s="120" t="str">
        <f t="shared" si="54"/>
        <v>62703</v>
      </c>
      <c r="L1146" s="119" t="str">
        <f t="shared" si="55"/>
        <v>Instalaciones hidro-Riego</v>
      </c>
      <c r="M1146" s="120" t="str">
        <f>IF(MOD(INT(K1146),10) = 0, VLOOKUP(K1146,'COG CONAC'!$A$2:$B$427,1,FALSE),"DESAGREGADA")</f>
        <v>DESAGREGADA</v>
      </c>
      <c r="N1146" s="119" t="str">
        <f>IF(MOD(INT(K1146),10) = 0, VLOOKUP(K1146,'COG CONAC'!$A$2:$B$427,2,FALSE),"DESAGREGADA")</f>
        <v>DESAGREGADA</v>
      </c>
      <c r="O1146" s="120" t="str">
        <f t="shared" si="56"/>
        <v>627</v>
      </c>
      <c r="P1146" s="119" t="str">
        <f>IF(MOD(O1147,10)&gt;0,IF(INT(TEXT(D1147,"00"))=0,IF(COUNTIF($O$3:O1489,O1147)&gt;1,"No Utilizar","Utilizar"),"Utilizar"),"No Utilizar")</f>
        <v>Utilizar</v>
      </c>
    </row>
    <row r="1147" spans="1:16" x14ac:dyDescent="0.2">
      <c r="A1147" s="120">
        <v>6</v>
      </c>
      <c r="B1147" s="120">
        <v>2</v>
      </c>
      <c r="C1147" s="120">
        <v>7</v>
      </c>
      <c r="D1147" s="120">
        <v>4</v>
      </c>
      <c r="I1147" s="121" t="s">
        <v>1715</v>
      </c>
      <c r="K1147" s="120" t="str">
        <f t="shared" si="54"/>
        <v>62704</v>
      </c>
      <c r="L1147" s="119" t="str">
        <f t="shared" si="55"/>
        <v>Otras instalaciones de construcciones</v>
      </c>
      <c r="M1147" s="120" t="str">
        <f>IF(MOD(INT(K1147),10) = 0, VLOOKUP(K1147,'COG CONAC'!$A$2:$B$427,1,FALSE),"DESAGREGADA")</f>
        <v>DESAGREGADA</v>
      </c>
      <c r="N1147" s="119" t="str">
        <f>IF(MOD(INT(K1147),10) = 0, VLOOKUP(K1147,'COG CONAC'!$A$2:$B$427,2,FALSE),"DESAGREGADA")</f>
        <v>DESAGREGADA</v>
      </c>
      <c r="O1147" s="120" t="str">
        <f t="shared" si="56"/>
        <v>627</v>
      </c>
      <c r="P1147" s="119" t="str">
        <f>IF(MOD(O1148,10)&gt;0,IF(INT(TEXT(D1148,"00"))=0,IF(COUNTIF($O$3:O1490,O1148)&gt;1,"No Utilizar","Utilizar"),"Utilizar"),"No Utilizar")</f>
        <v>No Utilizar</v>
      </c>
    </row>
    <row r="1148" spans="1:16" x14ac:dyDescent="0.2">
      <c r="A1148" s="120">
        <v>6</v>
      </c>
      <c r="B1148" s="120">
        <v>2</v>
      </c>
      <c r="C1148" s="120">
        <v>9</v>
      </c>
      <c r="H1148" s="121" t="s">
        <v>147</v>
      </c>
      <c r="K1148" s="120" t="str">
        <f t="shared" si="54"/>
        <v>62900</v>
      </c>
      <c r="L1148" s="119" t="str">
        <f t="shared" si="55"/>
        <v>Trabajos de acabados en edificaciones y otros trabajos especializados</v>
      </c>
      <c r="M1148" s="120" t="str">
        <f>IF(MOD(INT(K1148),10) = 0, VLOOKUP(K1148,'COG CONAC'!$A$2:$B$427,1,FALSE),"DESAGREGADA")</f>
        <v>62900</v>
      </c>
      <c r="N1148" s="119" t="str">
        <f>IF(MOD(INT(K1148),10) = 0, VLOOKUP(K1148,'COG CONAC'!$A$2:$B$427,2,FALSE),"DESAGREGADA")</f>
        <v>Trabajos de acabados en edificaciones y otros trabajos especializados</v>
      </c>
      <c r="O1148" s="120" t="str">
        <f t="shared" si="56"/>
        <v>629</v>
      </c>
      <c r="P1148" s="119" t="str">
        <f>IF(MOD(O1149,10)&gt;0,IF(INT(TEXT(D1149,"00"))=0,IF(COUNTIF($O$3:O1491,O1149)&gt;1,"No Utilizar","Utilizar"),"Utilizar"),"No Utilizar")</f>
        <v>Utilizar</v>
      </c>
    </row>
    <row r="1149" spans="1:16" x14ac:dyDescent="0.2">
      <c r="A1149" s="120">
        <v>6</v>
      </c>
      <c r="B1149" s="120">
        <v>2</v>
      </c>
      <c r="C1149" s="120">
        <v>9</v>
      </c>
      <c r="D1149" s="120">
        <v>1</v>
      </c>
      <c r="I1149" s="121" t="s">
        <v>1208</v>
      </c>
      <c r="K1149" s="120" t="str">
        <f t="shared" si="54"/>
        <v>62901</v>
      </c>
      <c r="L1149" s="119" t="str">
        <f t="shared" si="55"/>
        <v>Ensamble y Edificación de Construcciones Prefabricadas</v>
      </c>
      <c r="M1149" s="120" t="str">
        <f>IF(MOD(INT(K1149),10) = 0, VLOOKUP(K1149,'COG CONAC'!$A$2:$B$427,1,FALSE),"DESAGREGADA")</f>
        <v>DESAGREGADA</v>
      </c>
      <c r="N1149" s="119" t="str">
        <f>IF(MOD(INT(K1149),10) = 0, VLOOKUP(K1149,'COG CONAC'!$A$2:$B$427,2,FALSE),"DESAGREGADA")</f>
        <v>DESAGREGADA</v>
      </c>
      <c r="O1149" s="120" t="str">
        <f t="shared" si="56"/>
        <v>629</v>
      </c>
      <c r="P1149" s="119" t="str">
        <f>IF(MOD(O1150,10)&gt;0,IF(INT(TEXT(D1150,"00"))=0,IF(COUNTIF($O$3:O1492,O1150)&gt;1,"No Utilizar","Utilizar"),"Utilizar"),"No Utilizar")</f>
        <v>Utilizar</v>
      </c>
    </row>
    <row r="1150" spans="1:16" x14ac:dyDescent="0.2">
      <c r="A1150" s="120">
        <v>6</v>
      </c>
      <c r="B1150" s="120">
        <v>2</v>
      </c>
      <c r="C1150" s="120">
        <v>9</v>
      </c>
      <c r="D1150" s="120">
        <v>2</v>
      </c>
      <c r="I1150" s="121" t="s">
        <v>1200</v>
      </c>
      <c r="K1150" s="120" t="str">
        <f t="shared" si="54"/>
        <v>62902</v>
      </c>
      <c r="L1150" s="119" t="str">
        <f t="shared" si="55"/>
        <v>Obras de terminación y acabado de edificios</v>
      </c>
      <c r="M1150" s="120" t="str">
        <f>IF(MOD(INT(K1150),10) = 0, VLOOKUP(K1150,'COG CONAC'!$A$2:$B$427,1,FALSE),"DESAGREGADA")</f>
        <v>DESAGREGADA</v>
      </c>
      <c r="N1150" s="119" t="str">
        <f>IF(MOD(INT(K1150),10) = 0, VLOOKUP(K1150,'COG CONAC'!$A$2:$B$427,2,FALSE),"DESAGREGADA")</f>
        <v>DESAGREGADA</v>
      </c>
      <c r="O1150" s="120" t="str">
        <f t="shared" si="56"/>
        <v>629</v>
      </c>
      <c r="P1150" s="119" t="str">
        <f>IF(MOD(O1151,10)&gt;0,IF(INT(TEXT(D1151,"00"))=0,IF(COUNTIF($O$3:O1493,O1151)&gt;1,"No Utilizar","Utilizar"),"Utilizar"),"No Utilizar")</f>
        <v>Utilizar</v>
      </c>
    </row>
    <row r="1151" spans="1:16" x14ac:dyDescent="0.2">
      <c r="A1151" s="120">
        <v>6</v>
      </c>
      <c r="B1151" s="120">
        <v>2</v>
      </c>
      <c r="C1151" s="120">
        <v>9</v>
      </c>
      <c r="D1151" s="120">
        <v>3</v>
      </c>
      <c r="I1151" s="121" t="s">
        <v>1209</v>
      </c>
      <c r="K1151" s="120" t="str">
        <f t="shared" si="54"/>
        <v>62903</v>
      </c>
      <c r="L1151" s="119" t="str">
        <f t="shared" si="55"/>
        <v>Indirectos para Obras por Contrato de Ensamble y Edificación de Construcciones Prefabricadas y Obras de Terminación y Acabado de Edificios</v>
      </c>
      <c r="M1151" s="120" t="str">
        <f>IF(MOD(INT(K1151),10) = 0, VLOOKUP(K1151,'COG CONAC'!$A$2:$B$427,1,FALSE),"DESAGREGADA")</f>
        <v>DESAGREGADA</v>
      </c>
      <c r="N1151" s="119" t="str">
        <f>IF(MOD(INT(K1151),10) = 0, VLOOKUP(K1151,'COG CONAC'!$A$2:$B$427,2,FALSE),"DESAGREGADA")</f>
        <v>DESAGREGADA</v>
      </c>
      <c r="O1151" s="120" t="str">
        <f t="shared" si="56"/>
        <v>629</v>
      </c>
      <c r="P1151" s="119" t="str">
        <f>IF(MOD(O1152,10)&gt;0,IF(INT(TEXT(D1152,"00"))=0,IF(COUNTIF($O$3:O1494,O1152)&gt;1,"No Utilizar","Utilizar"),"Utilizar"),"No Utilizar")</f>
        <v>Utilizar</v>
      </c>
    </row>
    <row r="1152" spans="1:16" x14ac:dyDescent="0.2">
      <c r="A1152" s="120">
        <v>6</v>
      </c>
      <c r="B1152" s="120">
        <v>2</v>
      </c>
      <c r="C1152" s="120">
        <v>9</v>
      </c>
      <c r="D1152" s="120">
        <v>4</v>
      </c>
      <c r="I1152" s="121" t="s">
        <v>1716</v>
      </c>
      <c r="K1152" s="120" t="str">
        <f t="shared" si="54"/>
        <v>62904</v>
      </c>
      <c r="L1152" s="119" t="str">
        <f t="shared" si="55"/>
        <v>Adecuaciones a Edificios Hospitalarios</v>
      </c>
      <c r="M1152" s="120" t="str">
        <f>IF(MOD(INT(K1152),10) = 0, VLOOKUP(K1152,'COG CONAC'!$A$2:$B$427,1,FALSE),"DESAGREGADA")</f>
        <v>DESAGREGADA</v>
      </c>
      <c r="N1152" s="119" t="str">
        <f>IF(MOD(INT(K1152),10) = 0, VLOOKUP(K1152,'COG CONAC'!$A$2:$B$427,2,FALSE),"DESAGREGADA")</f>
        <v>DESAGREGADA</v>
      </c>
      <c r="O1152" s="120" t="str">
        <f t="shared" si="56"/>
        <v>629</v>
      </c>
      <c r="P1152" s="119" t="str">
        <f>IF(MOD(O1153,10)&gt;0,IF(INT(TEXT(D1153,"00"))=0,IF(COUNTIF($O$3:O1495,O1153)&gt;1,"No Utilizar","Utilizar"),"Utilizar"),"No Utilizar")</f>
        <v>No Utilizar</v>
      </c>
    </row>
    <row r="1153" spans="1:18" s="118" customFormat="1" x14ac:dyDescent="0.2">
      <c r="A1153" s="117">
        <v>6</v>
      </c>
      <c r="B1153" s="117">
        <v>3</v>
      </c>
      <c r="C1153" s="117"/>
      <c r="D1153" s="117"/>
      <c r="E1153" s="117"/>
      <c r="F1153" s="116"/>
      <c r="G1153" s="116" t="s">
        <v>146</v>
      </c>
      <c r="H1153" s="116"/>
      <c r="I1153" s="116"/>
      <c r="J1153" s="116"/>
      <c r="K1153" s="117" t="str">
        <f t="shared" si="54"/>
        <v>63000</v>
      </c>
      <c r="L1153" s="118" t="str">
        <f t="shared" si="55"/>
        <v>PROYECTOS PRODUCTIVOS Y ACCIONES DE FOMENTO</v>
      </c>
      <c r="M1153" s="117" t="str">
        <f>IF(MOD(INT(K1153),10) = 0, VLOOKUP(K1153,'COG CONAC'!$A$2:$B$427,1,FALSE),"DESAGREGADA")</f>
        <v>63000</v>
      </c>
      <c r="N1153" s="118" t="str">
        <f>IF(MOD(INT(K1153),10) = 0, VLOOKUP(K1153,'COG CONAC'!$A$2:$B$427,2,FALSE),"DESAGREGADA")</f>
        <v>PROYECTOS PRODUCTIVOS Y ACCIONES DE FOMENTO</v>
      </c>
      <c r="O1153" s="117" t="str">
        <f t="shared" si="56"/>
        <v>630</v>
      </c>
      <c r="P1153" s="118" t="str">
        <f>IF(MOD(O1154,10)&gt;0,IF(INT(TEXT(D1154,"00"))=0,IF(COUNTIF($O$3:O1496,O1154)&gt;1,"No Utilizar","Utilizar"),"Utilizar"),"No Utilizar")</f>
        <v>No Utilizar</v>
      </c>
      <c r="R1153" s="119"/>
    </row>
    <row r="1154" spans="1:18" x14ac:dyDescent="0.2">
      <c r="A1154" s="120">
        <v>6</v>
      </c>
      <c r="B1154" s="120">
        <v>3</v>
      </c>
      <c r="C1154" s="120">
        <v>1</v>
      </c>
      <c r="H1154" s="121" t="s">
        <v>145</v>
      </c>
      <c r="K1154" s="120" t="str">
        <f t="shared" si="54"/>
        <v>63100</v>
      </c>
      <c r="L1154" s="119" t="str">
        <f t="shared" si="55"/>
        <v>Estudios, formulación y evaluación de proyectos productivos no incluidos en conceptos anteriores de este capítulo</v>
      </c>
      <c r="M1154" s="120" t="str">
        <f>IF(MOD(INT(K1154),10) = 0, VLOOKUP(K1154,'COG CONAC'!$A$2:$B$427,1,FALSE),"DESAGREGADA")</f>
        <v>63100</v>
      </c>
      <c r="N1154" s="119" t="str">
        <f>IF(MOD(INT(K1154),10) = 0, VLOOKUP(K1154,'COG CONAC'!$A$2:$B$427,2,FALSE),"DESAGREGADA")</f>
        <v>Estudios, formulación y evaluación de proyectos productivos no incluidos en conceptos anteriores de este capítulo</v>
      </c>
      <c r="O1154" s="120" t="str">
        <f t="shared" si="56"/>
        <v>631</v>
      </c>
      <c r="P1154" s="119" t="str">
        <f>IF(MOD(O1155,10)&gt;0,IF(INT(TEXT(D1155,"00"))=0,IF(COUNTIF($O$3:O1497,O1155)&gt;1,"No Utilizar","Utilizar"),"Utilizar"),"No Utilizar")</f>
        <v>Utilizar</v>
      </c>
    </row>
    <row r="1155" spans="1:18" x14ac:dyDescent="0.2">
      <c r="A1155" s="120">
        <v>6</v>
      </c>
      <c r="B1155" s="120">
        <v>3</v>
      </c>
      <c r="C1155" s="120">
        <v>1</v>
      </c>
      <c r="D1155" s="120">
        <v>1</v>
      </c>
      <c r="I1155" s="121" t="s">
        <v>1206</v>
      </c>
      <c r="K1155" s="120" t="str">
        <f t="shared" si="54"/>
        <v>63101</v>
      </c>
      <c r="L1155" s="119" t="str">
        <f t="shared" si="55"/>
        <v>Estudios de Pre-inversión, Programa Normal de Gobierno del Estado (PNGE), para Edificios Habitacionales</v>
      </c>
      <c r="M1155" s="120" t="str">
        <f>IF(MOD(INT(K1155),10) = 0, VLOOKUP(K1155,'COG CONAC'!$A$2:$B$427,1,FALSE),"DESAGREGADA")</f>
        <v>DESAGREGADA</v>
      </c>
      <c r="N1155" s="119" t="str">
        <f>IF(MOD(INT(K1155),10) = 0, VLOOKUP(K1155,'COG CONAC'!$A$2:$B$427,2,FALSE),"DESAGREGADA")</f>
        <v>DESAGREGADA</v>
      </c>
      <c r="O1155" s="120" t="str">
        <f t="shared" si="56"/>
        <v>631</v>
      </c>
      <c r="P1155" s="119" t="str">
        <f>IF(MOD(O1156,10)&gt;0,IF(INT(TEXT(D1156,"00"))=0,IF(COUNTIF($O$3:O1498,O1156)&gt;1,"No Utilizar","Utilizar"),"Utilizar"),"No Utilizar")</f>
        <v>Utilizar</v>
      </c>
    </row>
    <row r="1156" spans="1:18" x14ac:dyDescent="0.2">
      <c r="A1156" s="120">
        <v>6</v>
      </c>
      <c r="B1156" s="120">
        <v>3</v>
      </c>
      <c r="C1156" s="120">
        <v>2</v>
      </c>
      <c r="H1156" s="121" t="s">
        <v>144</v>
      </c>
      <c r="K1156" s="120" t="str">
        <f t="shared" si="54"/>
        <v>63200</v>
      </c>
      <c r="L1156" s="119" t="str">
        <f t="shared" si="55"/>
        <v>Ejecución de proyectos productivos no incluidos en conceptos anteriores de este capítulo</v>
      </c>
      <c r="M1156" s="120" t="str">
        <f>IF(MOD(INT(K1156),10) = 0, VLOOKUP(K1156,'COG CONAC'!$A$2:$B$427,1,FALSE),"DESAGREGADA")</f>
        <v>63200</v>
      </c>
      <c r="N1156" s="119" t="str">
        <f>IF(MOD(INT(K1156),10) = 0, VLOOKUP(K1156,'COG CONAC'!$A$2:$B$427,2,FALSE),"DESAGREGADA")</f>
        <v>Ejecución de proyectos productivos no incluidos en conceptos anteriores de este capítulo</v>
      </c>
      <c r="O1156" s="120" t="str">
        <f t="shared" si="56"/>
        <v>632</v>
      </c>
      <c r="P1156" s="119" t="str">
        <f>IF(MOD(O1157,10)&gt;0,IF(INT(TEXT(D1157,"00"))=0,IF(COUNTIF($O$3:O1499,O1157)&gt;1,"No Utilizar","Utilizar"),"Utilizar"),"No Utilizar")</f>
        <v>No Utilizar</v>
      </c>
    </row>
    <row r="1157" spans="1:18" s="113" customFormat="1" x14ac:dyDescent="0.2">
      <c r="A1157" s="111">
        <v>7</v>
      </c>
      <c r="B1157" s="111"/>
      <c r="C1157" s="111"/>
      <c r="D1157" s="111"/>
      <c r="E1157" s="111"/>
      <c r="F1157" s="112" t="s">
        <v>143</v>
      </c>
      <c r="G1157" s="112"/>
      <c r="H1157" s="112"/>
      <c r="I1157" s="112"/>
      <c r="J1157" s="112"/>
      <c r="K1157" s="111" t="str">
        <f t="shared" si="54"/>
        <v>70000</v>
      </c>
      <c r="L1157" s="113" t="str">
        <f t="shared" si="55"/>
        <v>INVERSIONES FINANCIERAS Y OTRAS PROVISIONES</v>
      </c>
      <c r="M1157" s="111" t="str">
        <f>IF(MOD(INT(K1157),10) = 0, VLOOKUP(K1157,'COG CONAC'!$A$2:$B$427,1,FALSE),"DESAGREGADA")</f>
        <v>70000</v>
      </c>
      <c r="N1157" s="113" t="str">
        <f>IF(MOD(INT(K1157),10) = 0, VLOOKUP(K1157,'COG CONAC'!$A$2:$B$427,2,FALSE),"DESAGREGADA")</f>
        <v>INVERSIONES FINANCIERAS Y OTRAS PROVISIONES</v>
      </c>
      <c r="O1157" s="111" t="str">
        <f t="shared" si="56"/>
        <v>700</v>
      </c>
      <c r="P1157" s="113" t="str">
        <f>IF(MOD(O1158,10)&gt;0,IF(INT(TEXT(D1158,"00"))=0,IF(COUNTIF($O$3:O1500,O1158)&gt;1,"No Utilizar","Utilizar"),"Utilizar"),"No Utilizar")</f>
        <v>No Utilizar</v>
      </c>
      <c r="R1157" s="119"/>
    </row>
    <row r="1158" spans="1:18" s="118" customFormat="1" x14ac:dyDescent="0.2">
      <c r="A1158" s="117">
        <v>7</v>
      </c>
      <c r="B1158" s="117">
        <v>1</v>
      </c>
      <c r="C1158" s="117"/>
      <c r="D1158" s="117"/>
      <c r="E1158" s="117"/>
      <c r="F1158" s="116"/>
      <c r="G1158" s="116" t="s">
        <v>142</v>
      </c>
      <c r="H1158" s="116"/>
      <c r="I1158" s="116"/>
      <c r="J1158" s="116"/>
      <c r="K1158" s="117" t="str">
        <f t="shared" si="54"/>
        <v>71000</v>
      </c>
      <c r="L1158" s="118" t="str">
        <f t="shared" si="55"/>
        <v>INVERSIONES PARA EL FOMENTO DE ACTIVIDADES PRODUCTIVAS</v>
      </c>
      <c r="M1158" s="117" t="str">
        <f>IF(MOD(INT(K1158),10) = 0, VLOOKUP(K1158,'COG CONAC'!$A$2:$B$427,1,FALSE),"DESAGREGADA")</f>
        <v>71000</v>
      </c>
      <c r="N1158" s="118" t="str">
        <f>IF(MOD(INT(K1158),10) = 0, VLOOKUP(K1158,'COG CONAC'!$A$2:$B$427,2,FALSE),"DESAGREGADA")</f>
        <v>INVERSIONES PARA EL FOMENTO DE ACTIVIDADES PRODUCTIVAS</v>
      </c>
      <c r="O1158" s="117" t="str">
        <f t="shared" si="56"/>
        <v>710</v>
      </c>
      <c r="P1158" s="118" t="str">
        <f>IF(MOD(O1159,10)&gt;0,IF(INT(TEXT(D1159,"00"))=0,IF(COUNTIF($O$3:O1501,O1159)&gt;1,"No Utilizar","Utilizar"),"Utilizar"),"No Utilizar")</f>
        <v>Utilizar</v>
      </c>
      <c r="R1158" s="119"/>
    </row>
    <row r="1159" spans="1:18" x14ac:dyDescent="0.2">
      <c r="A1159" s="120">
        <v>7</v>
      </c>
      <c r="B1159" s="120">
        <v>1</v>
      </c>
      <c r="C1159" s="120">
        <v>1</v>
      </c>
      <c r="H1159" s="121" t="s">
        <v>141</v>
      </c>
      <c r="K1159" s="120" t="str">
        <f t="shared" si="54"/>
        <v>71100</v>
      </c>
      <c r="L1159" s="119" t="str">
        <f t="shared" si="55"/>
        <v>Créditos otorgados por entidades federativas y municipios al sector social y privado para el fomento de actividades productivas</v>
      </c>
      <c r="M1159" s="120" t="str">
        <f>IF(MOD(INT(K1159),10) = 0, VLOOKUP(K1159,'COG CONAC'!$A$2:$B$427,1,FALSE),"DESAGREGADA")</f>
        <v>71100</v>
      </c>
      <c r="N1159" s="119" t="str">
        <f>IF(MOD(INT(K1159),10) = 0, VLOOKUP(K1159,'COG CONAC'!$A$2:$B$427,2,FALSE),"DESAGREGADA")</f>
        <v>Créditos otorgados por entidades federativas y municipios al sector social y privado para el fomento de actividades productivas</v>
      </c>
      <c r="O1159" s="120" t="str">
        <f t="shared" si="56"/>
        <v>711</v>
      </c>
      <c r="P1159" s="119" t="str">
        <f>IF(MOD(O1160,10)&gt;0,IF(INT(TEXT(D1160,"00"))=0,IF(COUNTIF($O$3:O1502,O1160)&gt;1,"No Utilizar","Utilizar"),"Utilizar"),"No Utilizar")</f>
        <v>Utilizar</v>
      </c>
    </row>
    <row r="1160" spans="1:18" x14ac:dyDescent="0.2">
      <c r="A1160" s="120">
        <v>7</v>
      </c>
      <c r="B1160" s="120">
        <v>1</v>
      </c>
      <c r="C1160" s="120">
        <v>2</v>
      </c>
      <c r="H1160" s="121" t="s">
        <v>140</v>
      </c>
      <c r="K1160" s="120" t="str">
        <f t="shared" si="54"/>
        <v>71200</v>
      </c>
      <c r="L1160" s="119" t="str">
        <f t="shared" si="55"/>
        <v>Créditos otorgados por las entidades federativas a municipios para el fomento de actividades productivas</v>
      </c>
      <c r="M1160" s="120" t="str">
        <f>IF(MOD(INT(K1160),10) = 0, VLOOKUP(K1160,'COG CONAC'!$A$2:$B$427,1,FALSE),"DESAGREGADA")</f>
        <v>71200</v>
      </c>
      <c r="N1160" s="119" t="str">
        <f>IF(MOD(INT(K1160),10) = 0, VLOOKUP(K1160,'COG CONAC'!$A$2:$B$427,2,FALSE),"DESAGREGADA")</f>
        <v>Créditos otorgados por las entidades federativas a municipios para el fomento de actividades productivas</v>
      </c>
      <c r="O1160" s="120" t="str">
        <f t="shared" si="56"/>
        <v>712</v>
      </c>
      <c r="P1160" s="119" t="str">
        <f>IF(MOD(O1161,10)&gt;0,IF(INT(TEXT(D1161,"00"))=0,IF(COUNTIF($O$3:O1503,O1161)&gt;1,"No Utilizar","Utilizar"),"Utilizar"),"No Utilizar")</f>
        <v>No Utilizar</v>
      </c>
    </row>
    <row r="1161" spans="1:18" s="118" customFormat="1" x14ac:dyDescent="0.2">
      <c r="A1161" s="117">
        <v>7</v>
      </c>
      <c r="B1161" s="117">
        <v>2</v>
      </c>
      <c r="C1161" s="117"/>
      <c r="D1161" s="117"/>
      <c r="E1161" s="117"/>
      <c r="F1161" s="116"/>
      <c r="G1161" s="116" t="s">
        <v>139</v>
      </c>
      <c r="H1161" s="116"/>
      <c r="I1161" s="116"/>
      <c r="J1161" s="116"/>
      <c r="K1161" s="117" t="str">
        <f t="shared" si="54"/>
        <v>72000</v>
      </c>
      <c r="L1161" s="118" t="str">
        <f t="shared" si="55"/>
        <v>ACCIONES Y PARTICIPACIONES DE CAPITAL</v>
      </c>
      <c r="M1161" s="117" t="str">
        <f>IF(MOD(INT(K1161),10) = 0, VLOOKUP(K1161,'COG CONAC'!$A$2:$B$427,1,FALSE),"DESAGREGADA")</f>
        <v>72000</v>
      </c>
      <c r="N1161" s="118" t="str">
        <f>IF(MOD(INT(K1161),10) = 0, VLOOKUP(K1161,'COG CONAC'!$A$2:$B$427,2,FALSE),"DESAGREGADA")</f>
        <v>ACCIONES Y PARTICIPACIONES DE CAPITAL</v>
      </c>
      <c r="O1161" s="117" t="str">
        <f t="shared" si="56"/>
        <v>720</v>
      </c>
      <c r="P1161" s="118" t="str">
        <f>IF(MOD(O1162,10)&gt;0,IF(INT(TEXT(D1162,"00"))=0,IF(COUNTIF($O$3:O1504,O1162)&gt;1,"No Utilizar","Utilizar"),"Utilizar"),"No Utilizar")</f>
        <v>Utilizar</v>
      </c>
      <c r="R1161" s="119"/>
    </row>
    <row r="1162" spans="1:18" x14ac:dyDescent="0.2">
      <c r="A1162" s="120">
        <v>7</v>
      </c>
      <c r="B1162" s="120">
        <v>2</v>
      </c>
      <c r="C1162" s="120">
        <v>1</v>
      </c>
      <c r="H1162" s="121" t="s">
        <v>138</v>
      </c>
      <c r="K1162" s="120" t="str">
        <f t="shared" si="54"/>
        <v>72100</v>
      </c>
      <c r="L1162" s="119" t="str">
        <f t="shared" si="55"/>
        <v>Acciones y participaciones de capital en entidades paraestatales no empresariales y no financieras con fines de política económica</v>
      </c>
      <c r="M1162" s="120" t="str">
        <f>IF(MOD(INT(K1162),10) = 0, VLOOKUP(K1162,'COG CONAC'!$A$2:$B$427,1,FALSE),"DESAGREGADA")</f>
        <v>72100</v>
      </c>
      <c r="N1162" s="119" t="str">
        <f>IF(MOD(INT(K1162),10) = 0, VLOOKUP(K1162,'COG CONAC'!$A$2:$B$427,2,FALSE),"DESAGREGADA")</f>
        <v>Acciones y participaciones de capital en entidades paraestatales no empresariales y no financieras con fines de política económica</v>
      </c>
      <c r="O1162" s="120" t="str">
        <f t="shared" si="56"/>
        <v>721</v>
      </c>
      <c r="P1162" s="119" t="str">
        <f>IF(MOD(O1163,10)&gt;0,IF(INT(TEXT(D1163,"00"))=0,IF(COUNTIF($O$3:O1505,O1163)&gt;1,"No Utilizar","Utilizar"),"Utilizar"),"No Utilizar")</f>
        <v>Utilizar</v>
      </c>
    </row>
    <row r="1163" spans="1:18" x14ac:dyDescent="0.2">
      <c r="A1163" s="120">
        <v>7</v>
      </c>
      <c r="B1163" s="120">
        <v>2</v>
      </c>
      <c r="C1163" s="120">
        <v>2</v>
      </c>
      <c r="H1163" s="121" t="s">
        <v>137</v>
      </c>
      <c r="K1163" s="120" t="str">
        <f t="shared" si="54"/>
        <v>72200</v>
      </c>
      <c r="L1163" s="119" t="str">
        <f t="shared" si="55"/>
        <v>Acciones y participaciones de capital en entidades paraestatales empresariales y no financieras con fines de política económica</v>
      </c>
      <c r="M1163" s="120" t="str">
        <f>IF(MOD(INT(K1163),10) = 0, VLOOKUP(K1163,'COG CONAC'!$A$2:$B$427,1,FALSE),"DESAGREGADA")</f>
        <v>72200</v>
      </c>
      <c r="N1163" s="119" t="str">
        <f>IF(MOD(INT(K1163),10) = 0, VLOOKUP(K1163,'COG CONAC'!$A$2:$B$427,2,FALSE),"DESAGREGADA")</f>
        <v>Acciones y participaciones de capital en entidades paraestatales empresariales y no financieras con fines de política económica</v>
      </c>
      <c r="O1163" s="120" t="str">
        <f t="shared" si="56"/>
        <v>722</v>
      </c>
      <c r="P1163" s="119" t="str">
        <f>IF(MOD(O1164,10)&gt;0,IF(INT(TEXT(D1164,"00"))=0,IF(COUNTIF($O$3:O1506,O1164)&gt;1,"No Utilizar","Utilizar"),"Utilizar"),"No Utilizar")</f>
        <v>Utilizar</v>
      </c>
    </row>
    <row r="1164" spans="1:18" x14ac:dyDescent="0.2">
      <c r="A1164" s="120">
        <v>7</v>
      </c>
      <c r="B1164" s="120">
        <v>2</v>
      </c>
      <c r="C1164" s="120">
        <v>3</v>
      </c>
      <c r="H1164" s="121" t="s">
        <v>136</v>
      </c>
      <c r="K1164" s="120" t="str">
        <f t="shared" si="54"/>
        <v>72300</v>
      </c>
      <c r="L1164" s="119" t="str">
        <f t="shared" si="55"/>
        <v>Acciones y participaciones de capital en instituciones paraestatales públicas financieras con fines de política económica</v>
      </c>
      <c r="M1164" s="120" t="str">
        <f>IF(MOD(INT(K1164),10) = 0, VLOOKUP(K1164,'COG CONAC'!$A$2:$B$427,1,FALSE),"DESAGREGADA")</f>
        <v>72300</v>
      </c>
      <c r="N1164" s="119" t="str">
        <f>IF(MOD(INT(K1164),10) = 0, VLOOKUP(K1164,'COG CONAC'!$A$2:$B$427,2,FALSE),"DESAGREGADA")</f>
        <v>Acciones y participaciones de capital en instituciones paraestatales públicas financieras con fines de política económica</v>
      </c>
      <c r="O1164" s="120" t="str">
        <f t="shared" si="56"/>
        <v>723</v>
      </c>
      <c r="P1164" s="119" t="str">
        <f>IF(MOD(O1165,10)&gt;0,IF(INT(TEXT(D1165,"00"))=0,IF(COUNTIF($O$3:O1507,O1165)&gt;1,"No Utilizar","Utilizar"),"Utilizar"),"No Utilizar")</f>
        <v>Utilizar</v>
      </c>
    </row>
    <row r="1165" spans="1:18" x14ac:dyDescent="0.2">
      <c r="A1165" s="120">
        <v>7</v>
      </c>
      <c r="B1165" s="120">
        <v>2</v>
      </c>
      <c r="C1165" s="120">
        <v>4</v>
      </c>
      <c r="H1165" s="121" t="s">
        <v>135</v>
      </c>
      <c r="K1165" s="120" t="str">
        <f t="shared" si="54"/>
        <v>72400</v>
      </c>
      <c r="L1165" s="119" t="str">
        <f t="shared" si="55"/>
        <v>Acciones y participaciones de capital en el sector privado con fines de política económica</v>
      </c>
      <c r="M1165" s="120" t="str">
        <f>IF(MOD(INT(K1165),10) = 0, VLOOKUP(K1165,'COG CONAC'!$A$2:$B$427,1,FALSE),"DESAGREGADA")</f>
        <v>72400</v>
      </c>
      <c r="N1165" s="119" t="str">
        <f>IF(MOD(INT(K1165),10) = 0, VLOOKUP(K1165,'COG CONAC'!$A$2:$B$427,2,FALSE),"DESAGREGADA")</f>
        <v>Acciones y participaciones de capital en el sector privado con fines de política económica</v>
      </c>
      <c r="O1165" s="120" t="str">
        <f t="shared" si="56"/>
        <v>724</v>
      </c>
      <c r="P1165" s="119" t="str">
        <f>IF(MOD(O1166,10)&gt;0,IF(INT(TEXT(D1166,"00"))=0,IF(COUNTIF($O$3:O1508,O1166)&gt;1,"No Utilizar","Utilizar"),"Utilizar"),"No Utilizar")</f>
        <v>Utilizar</v>
      </c>
    </row>
    <row r="1166" spans="1:18" x14ac:dyDescent="0.2">
      <c r="A1166" s="120">
        <v>7</v>
      </c>
      <c r="B1166" s="120">
        <v>2</v>
      </c>
      <c r="C1166" s="120">
        <v>5</v>
      </c>
      <c r="H1166" s="121" t="s">
        <v>134</v>
      </c>
      <c r="K1166" s="120" t="str">
        <f t="shared" si="54"/>
        <v>72500</v>
      </c>
      <c r="L1166" s="119" t="str">
        <f t="shared" si="55"/>
        <v>Acciones y participaciones de capital en organismos internacionales con fines de política económica</v>
      </c>
      <c r="M1166" s="120" t="str">
        <f>IF(MOD(INT(K1166),10) = 0, VLOOKUP(K1166,'COG CONAC'!$A$2:$B$427,1,FALSE),"DESAGREGADA")</f>
        <v>72500</v>
      </c>
      <c r="N1166" s="119" t="str">
        <f>IF(MOD(INT(K1166),10) = 0, VLOOKUP(K1166,'COG CONAC'!$A$2:$B$427,2,FALSE),"DESAGREGADA")</f>
        <v>Acciones y participaciones de capital en organismos internacionales con fines de política económica</v>
      </c>
      <c r="O1166" s="120" t="str">
        <f t="shared" si="56"/>
        <v>725</v>
      </c>
      <c r="P1166" s="119" t="str">
        <f>IF(MOD(O1167,10)&gt;0,IF(INT(TEXT(D1167,"00"))=0,IF(COUNTIF($O$3:O1509,O1167)&gt;1,"No Utilizar","Utilizar"),"Utilizar"),"No Utilizar")</f>
        <v>Utilizar</v>
      </c>
    </row>
    <row r="1167" spans="1:18" x14ac:dyDescent="0.2">
      <c r="A1167" s="120">
        <v>7</v>
      </c>
      <c r="B1167" s="120">
        <v>2</v>
      </c>
      <c r="C1167" s="120">
        <v>6</v>
      </c>
      <c r="H1167" s="121" t="s">
        <v>133</v>
      </c>
      <c r="K1167" s="120" t="str">
        <f t="shared" si="54"/>
        <v>72600</v>
      </c>
      <c r="L1167" s="119" t="str">
        <f t="shared" si="55"/>
        <v>Acciones y participaciones de capital en el sector externo con fines de política económica</v>
      </c>
      <c r="M1167" s="120" t="str">
        <f>IF(MOD(INT(K1167),10) = 0, VLOOKUP(K1167,'COG CONAC'!$A$2:$B$427,1,FALSE),"DESAGREGADA")</f>
        <v>72600</v>
      </c>
      <c r="N1167" s="119" t="str">
        <f>IF(MOD(INT(K1167),10) = 0, VLOOKUP(K1167,'COG CONAC'!$A$2:$B$427,2,FALSE),"DESAGREGADA")</f>
        <v>Acciones y participaciones de capital en el sector externo con fines de política económica</v>
      </c>
      <c r="O1167" s="120" t="str">
        <f t="shared" si="56"/>
        <v>726</v>
      </c>
      <c r="P1167" s="119" t="str">
        <f>IF(MOD(O1168,10)&gt;0,IF(INT(TEXT(D1168,"00"))=0,IF(COUNTIF($O$3:O1510,O1168)&gt;1,"No Utilizar","Utilizar"),"Utilizar"),"No Utilizar")</f>
        <v>Utilizar</v>
      </c>
    </row>
    <row r="1168" spans="1:18" x14ac:dyDescent="0.2">
      <c r="A1168" s="120">
        <v>7</v>
      </c>
      <c r="B1168" s="120">
        <v>2</v>
      </c>
      <c r="C1168" s="120">
        <v>7</v>
      </c>
      <c r="H1168" s="121" t="s">
        <v>132</v>
      </c>
      <c r="K1168" s="120" t="str">
        <f t="shared" si="54"/>
        <v>72700</v>
      </c>
      <c r="L1168" s="119" t="str">
        <f t="shared" si="55"/>
        <v>Acciones y participaciones de capital en el sector público con fines de gestión de liquidez</v>
      </c>
      <c r="M1168" s="120" t="str">
        <f>IF(MOD(INT(K1168),10) = 0, VLOOKUP(K1168,'COG CONAC'!$A$2:$B$427,1,FALSE),"DESAGREGADA")</f>
        <v>72700</v>
      </c>
      <c r="N1168" s="119" t="str">
        <f>IF(MOD(INT(K1168),10) = 0, VLOOKUP(K1168,'COG CONAC'!$A$2:$B$427,2,FALSE),"DESAGREGADA")</f>
        <v>Acciones y participaciones de capital en el sector público con fines de gestión de liquidez</v>
      </c>
      <c r="O1168" s="120" t="str">
        <f t="shared" si="56"/>
        <v>727</v>
      </c>
      <c r="P1168" s="119" t="str">
        <f>IF(MOD(O1169,10)&gt;0,IF(INT(TEXT(D1169,"00"))=0,IF(COUNTIF($O$3:O1511,O1169)&gt;1,"No Utilizar","Utilizar"),"Utilizar"),"No Utilizar")</f>
        <v>Utilizar</v>
      </c>
    </row>
    <row r="1169" spans="1:18" x14ac:dyDescent="0.2">
      <c r="A1169" s="120">
        <v>7</v>
      </c>
      <c r="B1169" s="120">
        <v>2</v>
      </c>
      <c r="C1169" s="120">
        <v>8</v>
      </c>
      <c r="H1169" s="121" t="s">
        <v>131</v>
      </c>
      <c r="K1169" s="120" t="str">
        <f t="shared" ref="K1169:K1181" si="57">CONCATENATE(A1169,TEXT(B1169,"0"),TEXT(C1169,"0"),TEXT(D1169,"00"))</f>
        <v>72800</v>
      </c>
      <c r="L1169" s="119" t="str">
        <f t="shared" ref="L1169:L1181" si="58">CONCATENATE(F1169,G1169,H1169,I1169)</f>
        <v>Acciones y participaciones de capital en el sector privado con fines de gestión de liquidez</v>
      </c>
      <c r="M1169" s="120" t="str">
        <f>IF(MOD(INT(K1169),10) = 0, VLOOKUP(K1169,'COG CONAC'!$A$2:$B$427,1,FALSE),"DESAGREGADA")</f>
        <v>72800</v>
      </c>
      <c r="N1169" s="119" t="str">
        <f>IF(MOD(INT(K1169),10) = 0, VLOOKUP(K1169,'COG CONAC'!$A$2:$B$427,2,FALSE),"DESAGREGADA")</f>
        <v>Acciones y participaciones de capital en el sector privado con fines de gestión de liquidez</v>
      </c>
      <c r="O1169" s="120" t="str">
        <f t="shared" ref="O1169:O1181" si="59">CONCATENATE(A1169,TEXT(B1169,"0"),TEXT(C1169,"0"))</f>
        <v>728</v>
      </c>
      <c r="P1169" s="119" t="str">
        <f>IF(MOD(O1170,10)&gt;0,IF(INT(TEXT(D1170,"00"))=0,IF(COUNTIF($O$3:O1512,O1170)&gt;1,"No Utilizar","Utilizar"),"Utilizar"),"No Utilizar")</f>
        <v>Utilizar</v>
      </c>
    </row>
    <row r="1170" spans="1:18" x14ac:dyDescent="0.2">
      <c r="A1170" s="120">
        <v>7</v>
      </c>
      <c r="B1170" s="120">
        <v>2</v>
      </c>
      <c r="C1170" s="120">
        <v>9</v>
      </c>
      <c r="H1170" s="121" t="s">
        <v>130</v>
      </c>
      <c r="K1170" s="120" t="str">
        <f t="shared" si="57"/>
        <v>72900</v>
      </c>
      <c r="L1170" s="119" t="str">
        <f t="shared" si="58"/>
        <v>Acciones y participaciones de capital en el sector externo con fines de gestión de liquidez</v>
      </c>
      <c r="M1170" s="120" t="str">
        <f>IF(MOD(INT(K1170),10) = 0, VLOOKUP(K1170,'COG CONAC'!$A$2:$B$427,1,FALSE),"DESAGREGADA")</f>
        <v>72900</v>
      </c>
      <c r="N1170" s="119" t="str">
        <f>IF(MOD(INT(K1170),10) = 0, VLOOKUP(K1170,'COG CONAC'!$A$2:$B$427,2,FALSE),"DESAGREGADA")</f>
        <v>Acciones y participaciones de capital en el sector externo con fines de gestión de liquidez</v>
      </c>
      <c r="O1170" s="120" t="str">
        <f t="shared" si="59"/>
        <v>729</v>
      </c>
      <c r="P1170" s="119" t="str">
        <f>IF(MOD(O1171,10)&gt;0,IF(INT(TEXT(D1171,"00"))=0,IF(COUNTIF($O$3:O1513,O1171)&gt;1,"No Utilizar","Utilizar"),"Utilizar"),"No Utilizar")</f>
        <v>No Utilizar</v>
      </c>
    </row>
    <row r="1171" spans="1:18" s="118" customFormat="1" x14ac:dyDescent="0.2">
      <c r="A1171" s="117">
        <v>7</v>
      </c>
      <c r="B1171" s="117">
        <v>3</v>
      </c>
      <c r="C1171" s="117"/>
      <c r="D1171" s="117"/>
      <c r="E1171" s="117"/>
      <c r="F1171" s="116"/>
      <c r="G1171" s="116" t="s">
        <v>963</v>
      </c>
      <c r="H1171" s="116"/>
      <c r="I1171" s="116"/>
      <c r="J1171" s="116"/>
      <c r="K1171" s="117" t="str">
        <f t="shared" si="57"/>
        <v>73000</v>
      </c>
      <c r="L1171" s="118" t="str">
        <f t="shared" si="58"/>
        <v>COMPRA DE TITULOS Y VALORES</v>
      </c>
      <c r="M1171" s="117" t="str">
        <f>IF(MOD(INT(K1171),10) = 0, VLOOKUP(K1171,'COG CONAC'!$A$2:$B$427,1,FALSE),"DESAGREGADA")</f>
        <v>73000</v>
      </c>
      <c r="N1171" s="118" t="str">
        <f>IF(MOD(INT(K1171),10) = 0, VLOOKUP(K1171,'COG CONAC'!$A$2:$B$427,2,FALSE),"DESAGREGADA")</f>
        <v>COMPRA DE TITULOS Y VALORES</v>
      </c>
      <c r="O1171" s="117" t="str">
        <f t="shared" si="59"/>
        <v>730</v>
      </c>
      <c r="P1171" s="118" t="str">
        <f>IF(MOD(O1172,10)&gt;0,IF(INT(TEXT(D1172,"00"))=0,IF(COUNTIF($O$3:O1514,O1172)&gt;1,"No Utilizar","Utilizar"),"Utilizar"),"No Utilizar")</f>
        <v>Utilizar</v>
      </c>
      <c r="R1171" s="119"/>
    </row>
    <row r="1172" spans="1:18" x14ac:dyDescent="0.2">
      <c r="A1172" s="120">
        <v>7</v>
      </c>
      <c r="B1172" s="120">
        <v>3</v>
      </c>
      <c r="C1172" s="120">
        <v>1</v>
      </c>
      <c r="H1172" s="121" t="s">
        <v>129</v>
      </c>
      <c r="K1172" s="120" t="str">
        <f t="shared" si="57"/>
        <v>73100</v>
      </c>
      <c r="L1172" s="119" t="str">
        <f t="shared" si="58"/>
        <v>Bonos</v>
      </c>
      <c r="M1172" s="120" t="str">
        <f>IF(MOD(INT(K1172),10) = 0, VLOOKUP(K1172,'COG CONAC'!$A$2:$B$427,1,FALSE),"DESAGREGADA")</f>
        <v>73100</v>
      </c>
      <c r="N1172" s="119" t="str">
        <f>IF(MOD(INT(K1172),10) = 0, VLOOKUP(K1172,'COG CONAC'!$A$2:$B$427,2,FALSE),"DESAGREGADA")</f>
        <v>Bonos</v>
      </c>
      <c r="O1172" s="120" t="str">
        <f t="shared" si="59"/>
        <v>731</v>
      </c>
      <c r="P1172" s="119" t="str">
        <f>IF(MOD(O1173,10)&gt;0,IF(INT(TEXT(D1173,"00"))=0,IF(COUNTIF($O$3:O1515,O1173)&gt;1,"No Utilizar","Utilizar"),"Utilizar"),"No Utilizar")</f>
        <v>Utilizar</v>
      </c>
    </row>
    <row r="1173" spans="1:18" x14ac:dyDescent="0.2">
      <c r="A1173" s="120">
        <v>7</v>
      </c>
      <c r="B1173" s="120">
        <v>3</v>
      </c>
      <c r="C1173" s="120">
        <v>2</v>
      </c>
      <c r="H1173" s="121" t="s">
        <v>128</v>
      </c>
      <c r="K1173" s="120" t="str">
        <f t="shared" si="57"/>
        <v>73200</v>
      </c>
      <c r="L1173" s="119" t="str">
        <f t="shared" si="58"/>
        <v>Valores representativos de deuda adquiridos con fines de política económica</v>
      </c>
      <c r="M1173" s="120" t="str">
        <f>IF(MOD(INT(K1173),10) = 0, VLOOKUP(K1173,'COG CONAC'!$A$2:$B$427,1,FALSE),"DESAGREGADA")</f>
        <v>73200</v>
      </c>
      <c r="N1173" s="119" t="str">
        <f>IF(MOD(INT(K1173),10) = 0, VLOOKUP(K1173,'COG CONAC'!$A$2:$B$427,2,FALSE),"DESAGREGADA")</f>
        <v>Valores representativos de deuda adquiridos con fines de política económica</v>
      </c>
      <c r="O1173" s="120" t="str">
        <f t="shared" si="59"/>
        <v>732</v>
      </c>
      <c r="P1173" s="119" t="str">
        <f>IF(MOD(O1174,10)&gt;0,IF(INT(TEXT(D1174,"00"))=0,IF(COUNTIF($O$3:O1516,O1174)&gt;1,"No Utilizar","Utilizar"),"Utilizar"),"No Utilizar")</f>
        <v>Utilizar</v>
      </c>
    </row>
    <row r="1174" spans="1:18" x14ac:dyDescent="0.2">
      <c r="A1174" s="120">
        <v>7</v>
      </c>
      <c r="B1174" s="120">
        <v>3</v>
      </c>
      <c r="C1174" s="120">
        <v>3</v>
      </c>
      <c r="H1174" s="121" t="s">
        <v>127</v>
      </c>
      <c r="K1174" s="120" t="str">
        <f t="shared" si="57"/>
        <v>73300</v>
      </c>
      <c r="L1174" s="119" t="str">
        <f t="shared" si="58"/>
        <v>Valores representativos de deuda adquiridos con fines de gestión de liquidez</v>
      </c>
      <c r="M1174" s="120" t="str">
        <f>IF(MOD(INT(K1174),10) = 0, VLOOKUP(K1174,'COG CONAC'!$A$2:$B$427,1,FALSE),"DESAGREGADA")</f>
        <v>73300</v>
      </c>
      <c r="N1174" s="119" t="str">
        <f>IF(MOD(INT(K1174),10) = 0, VLOOKUP(K1174,'COG CONAC'!$A$2:$B$427,2,FALSE),"DESAGREGADA")</f>
        <v>Valores representativos de deuda adquiridos con fines de gestión de liquidez</v>
      </c>
      <c r="O1174" s="120" t="str">
        <f t="shared" si="59"/>
        <v>733</v>
      </c>
      <c r="P1174" s="119" t="str">
        <f>IF(MOD(O1175,10)&gt;0,IF(INT(TEXT(D1175,"00"))=0,IF(COUNTIF($O$3:O1517,O1175)&gt;1,"No Utilizar","Utilizar"),"Utilizar"),"No Utilizar")</f>
        <v>Utilizar</v>
      </c>
    </row>
    <row r="1175" spans="1:18" x14ac:dyDescent="0.2">
      <c r="A1175" s="120">
        <v>7</v>
      </c>
      <c r="B1175" s="120">
        <v>3</v>
      </c>
      <c r="C1175" s="120">
        <v>4</v>
      </c>
      <c r="H1175" s="121" t="s">
        <v>126</v>
      </c>
      <c r="K1175" s="120" t="str">
        <f t="shared" si="57"/>
        <v>73400</v>
      </c>
      <c r="L1175" s="119" t="str">
        <f t="shared" si="58"/>
        <v>Obligaciones negociables adquiridas con fines de política económica</v>
      </c>
      <c r="M1175" s="120" t="str">
        <f>IF(MOD(INT(K1175),10) = 0, VLOOKUP(K1175,'COG CONAC'!$A$2:$B$427,1,FALSE),"DESAGREGADA")</f>
        <v>73400</v>
      </c>
      <c r="N1175" s="119" t="str">
        <f>IF(MOD(INT(K1175),10) = 0, VLOOKUP(K1175,'COG CONAC'!$A$2:$B$427,2,FALSE),"DESAGREGADA")</f>
        <v>Obligaciones negociables adquiridas con fines de política económica</v>
      </c>
      <c r="O1175" s="120" t="str">
        <f t="shared" si="59"/>
        <v>734</v>
      </c>
      <c r="P1175" s="119" t="str">
        <f>IF(MOD(O1176,10)&gt;0,IF(INT(TEXT(D1176,"00"))=0,IF(COUNTIF($O$3:O1518,O1176)&gt;1,"No Utilizar","Utilizar"),"Utilizar"),"No Utilizar")</f>
        <v>Utilizar</v>
      </c>
    </row>
    <row r="1176" spans="1:18" x14ac:dyDescent="0.2">
      <c r="A1176" s="120">
        <v>7</v>
      </c>
      <c r="B1176" s="120">
        <v>3</v>
      </c>
      <c r="C1176" s="120">
        <v>5</v>
      </c>
      <c r="H1176" s="121" t="s">
        <v>125</v>
      </c>
      <c r="K1176" s="120" t="str">
        <f t="shared" si="57"/>
        <v>73500</v>
      </c>
      <c r="L1176" s="119" t="str">
        <f t="shared" si="58"/>
        <v>Obligaciones negociables adquiridas con fines de gestión de liquidez</v>
      </c>
      <c r="M1176" s="120" t="str">
        <f>IF(MOD(INT(K1176),10) = 0, VLOOKUP(K1176,'COG CONAC'!$A$2:$B$427,1,FALSE),"DESAGREGADA")</f>
        <v>73500</v>
      </c>
      <c r="N1176" s="119" t="str">
        <f>IF(MOD(INT(K1176),10) = 0, VLOOKUP(K1176,'COG CONAC'!$A$2:$B$427,2,FALSE),"DESAGREGADA")</f>
        <v>Obligaciones negociables adquiridas con fines de gestión de liquidez</v>
      </c>
      <c r="O1176" s="120" t="str">
        <f t="shared" si="59"/>
        <v>735</v>
      </c>
      <c r="P1176" s="119" t="str">
        <f>IF(MOD(O1177,10)&gt;0,IF(INT(TEXT(D1177,"00"))=0,IF(COUNTIF($O$3:O1519,O1177)&gt;1,"No Utilizar","Utilizar"),"Utilizar"),"No Utilizar")</f>
        <v>Utilizar</v>
      </c>
    </row>
    <row r="1177" spans="1:18" x14ac:dyDescent="0.2">
      <c r="A1177" s="120">
        <v>7</v>
      </c>
      <c r="B1177" s="120">
        <v>3</v>
      </c>
      <c r="C1177" s="120">
        <v>9</v>
      </c>
      <c r="H1177" s="121" t="s">
        <v>124</v>
      </c>
      <c r="K1177" s="120" t="str">
        <f t="shared" si="57"/>
        <v>73900</v>
      </c>
      <c r="L1177" s="119" t="str">
        <f t="shared" si="58"/>
        <v>Otros valores</v>
      </c>
      <c r="M1177" s="120" t="str">
        <f>IF(MOD(INT(K1177),10) = 0, VLOOKUP(K1177,'COG CONAC'!$A$2:$B$427,1,FALSE),"DESAGREGADA")</f>
        <v>73900</v>
      </c>
      <c r="N1177" s="119" t="str">
        <f>IF(MOD(INT(K1177),10) = 0, VLOOKUP(K1177,'COG CONAC'!$A$2:$B$427,2,FALSE),"DESAGREGADA")</f>
        <v>Otros valores</v>
      </c>
      <c r="O1177" s="120" t="str">
        <f t="shared" si="59"/>
        <v>739</v>
      </c>
      <c r="P1177" s="119" t="str">
        <f>IF(MOD(O1178,10)&gt;0,IF(INT(TEXT(D1178,"00"))=0,IF(COUNTIF($O$3:O1520,O1178)&gt;1,"No Utilizar","Utilizar"),"Utilizar"),"No Utilizar")</f>
        <v>No Utilizar</v>
      </c>
    </row>
    <row r="1178" spans="1:18" s="118" customFormat="1" x14ac:dyDescent="0.2">
      <c r="A1178" s="117">
        <v>7</v>
      </c>
      <c r="B1178" s="117">
        <v>4</v>
      </c>
      <c r="C1178" s="117"/>
      <c r="D1178" s="117"/>
      <c r="E1178" s="117"/>
      <c r="F1178" s="116"/>
      <c r="G1178" s="116" t="s">
        <v>971</v>
      </c>
      <c r="H1178" s="116"/>
      <c r="I1178" s="116"/>
      <c r="J1178" s="116"/>
      <c r="K1178" s="117" t="str">
        <f t="shared" si="57"/>
        <v>74000</v>
      </c>
      <c r="L1178" s="118" t="str">
        <f t="shared" si="58"/>
        <v>CONCESION DE PRESTAMOS</v>
      </c>
      <c r="M1178" s="117" t="str">
        <f>IF(MOD(INT(K1178),10) = 0, VLOOKUP(K1178,'COG CONAC'!$A$2:$B$427,1,FALSE),"DESAGREGADA")</f>
        <v>74000</v>
      </c>
      <c r="N1178" s="118" t="str">
        <f>IF(MOD(INT(K1178),10) = 0, VLOOKUP(K1178,'COG CONAC'!$A$2:$B$427,2,FALSE),"DESAGREGADA")</f>
        <v>CONCESION DE PRESTAMOS</v>
      </c>
      <c r="O1178" s="117" t="str">
        <f t="shared" si="59"/>
        <v>740</v>
      </c>
      <c r="P1178" s="118" t="str">
        <f>IF(MOD(O1179,10)&gt;0,IF(INT(TEXT(D1179,"00"))=0,IF(COUNTIF($O$3:O1521,O1179)&gt;1,"No Utilizar","Utilizar"),"Utilizar"),"No Utilizar")</f>
        <v>Utilizar</v>
      </c>
      <c r="R1178" s="119"/>
    </row>
    <row r="1179" spans="1:18" x14ac:dyDescent="0.2">
      <c r="A1179" s="120">
        <v>7</v>
      </c>
      <c r="B1179" s="120">
        <v>4</v>
      </c>
      <c r="C1179" s="120">
        <v>1</v>
      </c>
      <c r="H1179" s="121" t="s">
        <v>123</v>
      </c>
      <c r="K1179" s="120" t="str">
        <f t="shared" si="57"/>
        <v>74100</v>
      </c>
      <c r="L1179" s="119" t="str">
        <f t="shared" si="58"/>
        <v>Concesión de préstamos a entidades paraestatales no empresariales y no financieras con fines de política económica</v>
      </c>
      <c r="M1179" s="120" t="str">
        <f>IF(MOD(INT(K1179),10) = 0, VLOOKUP(K1179,'COG CONAC'!$A$2:$B$427,1,FALSE),"DESAGREGADA")</f>
        <v>74100</v>
      </c>
      <c r="N1179" s="119" t="str">
        <f>IF(MOD(INT(K1179),10) = 0, VLOOKUP(K1179,'COG CONAC'!$A$2:$B$427,2,FALSE),"DESAGREGADA")</f>
        <v>Concesión de préstamos a entidades paraestatales no empresariales y no financieras con fines de política económica</v>
      </c>
      <c r="O1179" s="120" t="str">
        <f t="shared" si="59"/>
        <v>741</v>
      </c>
      <c r="P1179" s="119" t="str">
        <f>IF(MOD(O1180,10)&gt;0,IF(INT(TEXT(D1180,"00"))=0,IF(COUNTIF($O$3:O1522,O1180)&gt;1,"No Utilizar","Utilizar"),"Utilizar"),"No Utilizar")</f>
        <v>Utilizar</v>
      </c>
    </row>
    <row r="1180" spans="1:18" x14ac:dyDescent="0.2">
      <c r="A1180" s="120">
        <v>7</v>
      </c>
      <c r="B1180" s="120">
        <v>4</v>
      </c>
      <c r="C1180" s="120">
        <v>2</v>
      </c>
      <c r="H1180" s="121" t="s">
        <v>122</v>
      </c>
      <c r="K1180" s="120" t="str">
        <f t="shared" si="57"/>
        <v>74200</v>
      </c>
      <c r="L1180" s="119" t="str">
        <f t="shared" si="58"/>
        <v>Concesión de préstamos a entidades paraestatales empresariales y no financieras con fines de política económica</v>
      </c>
      <c r="M1180" s="120" t="str">
        <f>IF(MOD(INT(K1180),10) = 0, VLOOKUP(K1180,'COG CONAC'!$A$2:$B$427,1,FALSE),"DESAGREGADA")</f>
        <v>74200</v>
      </c>
      <c r="N1180" s="119" t="str">
        <f>IF(MOD(INT(K1180),10) = 0, VLOOKUP(K1180,'COG CONAC'!$A$2:$B$427,2,FALSE),"DESAGREGADA")</f>
        <v>Concesión de préstamos a entidades paraestatales empresariales y no financieras con fines de política económica</v>
      </c>
      <c r="O1180" s="120" t="str">
        <f t="shared" si="59"/>
        <v>742</v>
      </c>
      <c r="P1180" s="119" t="str">
        <f>IF(MOD(O1181,10)&gt;0,IF(INT(TEXT(D1181,"00"))=0,IF(COUNTIF($O$3:O1523,O1181)&gt;1,"No Utilizar","Utilizar"),"Utilizar"),"No Utilizar")</f>
        <v>Utilizar</v>
      </c>
    </row>
    <row r="1181" spans="1:18" x14ac:dyDescent="0.2">
      <c r="A1181" s="120">
        <v>7</v>
      </c>
      <c r="B1181" s="120">
        <v>4</v>
      </c>
      <c r="C1181" s="120">
        <v>3</v>
      </c>
      <c r="H1181" s="121" t="s">
        <v>121</v>
      </c>
      <c r="K1181" s="120" t="str">
        <f t="shared" si="57"/>
        <v>74300</v>
      </c>
      <c r="L1181" s="119" t="str">
        <f t="shared" si="58"/>
        <v>Concesión de préstamos a instituciones paraestatales públicas financieras con fines de política económica</v>
      </c>
      <c r="M1181" s="120" t="str">
        <f>IF(MOD(INT(K1181),10) = 0, VLOOKUP(K1181,'COG CONAC'!$A$2:$B$427,1,FALSE),"DESAGREGADA")</f>
        <v>74300</v>
      </c>
      <c r="N1181" s="119" t="str">
        <f>IF(MOD(INT(K1181),10) = 0, VLOOKUP(K1181,'COG CONAC'!$A$2:$B$427,2,FALSE),"DESAGREGADA")</f>
        <v>Concesión de préstamos a instituciones paraestatales públicas financieras con fines de política económica</v>
      </c>
      <c r="O1181" s="120" t="str">
        <f t="shared" si="59"/>
        <v>743</v>
      </c>
      <c r="P1181" s="119" t="str">
        <f>IF(MOD(O1182,10)&gt;0,IF(INT(TEXT(D1182,"00"))=0,IF(COUNTIF($O$3:O1524,O1182)&gt;1,"No Utilizar","Utilizar"),"Utilizar"),"No Utilizar")</f>
        <v>Utilizar</v>
      </c>
    </row>
    <row r="1182" spans="1:18" x14ac:dyDescent="0.2">
      <c r="A1182" s="120">
        <v>7</v>
      </c>
      <c r="B1182" s="120">
        <v>4</v>
      </c>
      <c r="C1182" s="120">
        <v>4</v>
      </c>
      <c r="H1182" s="121" t="s">
        <v>120</v>
      </c>
      <c r="K1182" s="120" t="str">
        <f t="shared" ref="K1182:K1231" si="60">CONCATENATE(A1182,TEXT(B1182,"0"),TEXT(C1182,"0"),TEXT(D1182,"00"))</f>
        <v>74400</v>
      </c>
      <c r="L1182" s="119" t="str">
        <f t="shared" ref="L1182:L1231" si="61">CONCATENATE(F1182,G1182,H1182,I1182)</f>
        <v>Concesión de préstamos a entidades federativas y municipios con fines de política económica</v>
      </c>
      <c r="M1182" s="120" t="str">
        <f>IF(MOD(INT(K1182),10) = 0, VLOOKUP(K1182,'COG CONAC'!$A$2:$B$427,1,FALSE),"DESAGREGADA")</f>
        <v>74400</v>
      </c>
      <c r="N1182" s="119" t="str">
        <f>IF(MOD(INT(K1182),10) = 0, VLOOKUP(K1182,'COG CONAC'!$A$2:$B$427,2,FALSE),"DESAGREGADA")</f>
        <v>Concesión de préstamos a entidades federativas y municipios con fines de política económica</v>
      </c>
      <c r="O1182" s="120" t="str">
        <f t="shared" ref="O1182:O1231" si="62">CONCATENATE(A1182,TEXT(B1182,"0"),TEXT(C1182,"0"))</f>
        <v>744</v>
      </c>
      <c r="P1182" s="119" t="str">
        <f>IF(MOD(O1183,10)&gt;0,IF(INT(TEXT(D1183,"00"))=0,IF(COUNTIF($O$3:O1525,O1183)&gt;1,"No Utilizar","Utilizar"),"Utilizar"),"No Utilizar")</f>
        <v>Utilizar</v>
      </c>
    </row>
    <row r="1183" spans="1:18" x14ac:dyDescent="0.2">
      <c r="A1183" s="120">
        <v>7</v>
      </c>
      <c r="B1183" s="120">
        <v>4</v>
      </c>
      <c r="C1183" s="120">
        <v>5</v>
      </c>
      <c r="H1183" s="121" t="s">
        <v>119</v>
      </c>
      <c r="K1183" s="120" t="str">
        <f t="shared" si="60"/>
        <v>74500</v>
      </c>
      <c r="L1183" s="119" t="str">
        <f t="shared" si="61"/>
        <v>Concesión de préstamos al sector privado con fines de política económica</v>
      </c>
      <c r="M1183" s="120" t="str">
        <f>IF(MOD(INT(K1183),10) = 0, VLOOKUP(K1183,'COG CONAC'!$A$2:$B$427,1,FALSE),"DESAGREGADA")</f>
        <v>74500</v>
      </c>
      <c r="N1183" s="119" t="str">
        <f>IF(MOD(INT(K1183),10) = 0, VLOOKUP(K1183,'COG CONAC'!$A$2:$B$427,2,FALSE),"DESAGREGADA")</f>
        <v>Concesión de préstamos al sector privado con fines de política económica</v>
      </c>
      <c r="O1183" s="120" t="str">
        <f t="shared" si="62"/>
        <v>745</v>
      </c>
      <c r="P1183" s="119" t="str">
        <f>IF(MOD(O1184,10)&gt;0,IF(INT(TEXT(D1184,"00"))=0,IF(COUNTIF($O$3:O1526,O1184)&gt;1,"No Utilizar","Utilizar"),"Utilizar"),"No Utilizar")</f>
        <v>Utilizar</v>
      </c>
    </row>
    <row r="1184" spans="1:18" x14ac:dyDescent="0.2">
      <c r="A1184" s="120">
        <v>7</v>
      </c>
      <c r="B1184" s="120">
        <v>4</v>
      </c>
      <c r="C1184" s="120">
        <v>6</v>
      </c>
      <c r="H1184" s="121" t="s">
        <v>118</v>
      </c>
      <c r="K1184" s="120" t="str">
        <f t="shared" si="60"/>
        <v>74600</v>
      </c>
      <c r="L1184" s="119" t="str">
        <f t="shared" si="61"/>
        <v>Concesión de préstamos al sector externo con fines de política económica</v>
      </c>
      <c r="M1184" s="120" t="str">
        <f>IF(MOD(INT(K1184),10) = 0, VLOOKUP(K1184,'COG CONAC'!$A$2:$B$427,1,FALSE),"DESAGREGADA")</f>
        <v>74600</v>
      </c>
      <c r="N1184" s="119" t="str">
        <f>IF(MOD(INT(K1184),10) = 0, VLOOKUP(K1184,'COG CONAC'!$A$2:$B$427,2,FALSE),"DESAGREGADA")</f>
        <v>Concesión de préstamos al sector externo con fines de política económica</v>
      </c>
      <c r="O1184" s="120" t="str">
        <f t="shared" si="62"/>
        <v>746</v>
      </c>
      <c r="P1184" s="119" t="str">
        <f>IF(MOD(O1185,10)&gt;0,IF(INT(TEXT(D1185,"00"))=0,IF(COUNTIF($O$3:O1527,O1185)&gt;1,"No Utilizar","Utilizar"),"Utilizar"),"No Utilizar")</f>
        <v>Utilizar</v>
      </c>
    </row>
    <row r="1185" spans="1:18" x14ac:dyDescent="0.2">
      <c r="A1185" s="120">
        <v>7</v>
      </c>
      <c r="B1185" s="120">
        <v>4</v>
      </c>
      <c r="C1185" s="120">
        <v>7</v>
      </c>
      <c r="H1185" s="121" t="s">
        <v>117</v>
      </c>
      <c r="K1185" s="120" t="str">
        <f t="shared" si="60"/>
        <v>74700</v>
      </c>
      <c r="L1185" s="119" t="str">
        <f t="shared" si="61"/>
        <v>Concesión de préstamos al sector público con fines de gestión de liquidez</v>
      </c>
      <c r="M1185" s="120" t="str">
        <f>IF(MOD(INT(K1185),10) = 0, VLOOKUP(K1185,'COG CONAC'!$A$2:$B$427,1,FALSE),"DESAGREGADA")</f>
        <v>74700</v>
      </c>
      <c r="N1185" s="119" t="str">
        <f>IF(MOD(INT(K1185),10) = 0, VLOOKUP(K1185,'COG CONAC'!$A$2:$B$427,2,FALSE),"DESAGREGADA")</f>
        <v>Concesión de préstamos al sector público con fines de gestión de liquidez</v>
      </c>
      <c r="O1185" s="120" t="str">
        <f t="shared" si="62"/>
        <v>747</v>
      </c>
      <c r="P1185" s="119" t="str">
        <f>IF(MOD(O1186,10)&gt;0,IF(INT(TEXT(D1186,"00"))=0,IF(COUNTIF($O$3:O1528,O1186)&gt;1,"No Utilizar","Utilizar"),"Utilizar"),"No Utilizar")</f>
        <v>Utilizar</v>
      </c>
    </row>
    <row r="1186" spans="1:18" x14ac:dyDescent="0.2">
      <c r="A1186" s="120">
        <v>7</v>
      </c>
      <c r="B1186" s="120">
        <v>4</v>
      </c>
      <c r="C1186" s="120">
        <v>8</v>
      </c>
      <c r="H1186" s="121" t="s">
        <v>116</v>
      </c>
      <c r="K1186" s="120" t="str">
        <f t="shared" si="60"/>
        <v>74800</v>
      </c>
      <c r="L1186" s="119" t="str">
        <f t="shared" si="61"/>
        <v>Concesión de préstamos al sector privado con fines de gestión de liquidez</v>
      </c>
      <c r="M1186" s="120" t="str">
        <f>IF(MOD(INT(K1186),10) = 0, VLOOKUP(K1186,'COG CONAC'!$A$2:$B$427,1,FALSE),"DESAGREGADA")</f>
        <v>74800</v>
      </c>
      <c r="N1186" s="119" t="str">
        <f>IF(MOD(INT(K1186),10) = 0, VLOOKUP(K1186,'COG CONAC'!$A$2:$B$427,2,FALSE),"DESAGREGADA")</f>
        <v>Concesión de préstamos al sector privado con fines de gestión de liquidez</v>
      </c>
      <c r="O1186" s="120" t="str">
        <f t="shared" si="62"/>
        <v>748</v>
      </c>
      <c r="P1186" s="119" t="str">
        <f>IF(MOD(O1187,10)&gt;0,IF(INT(TEXT(D1187,"00"))=0,IF(COUNTIF($O$3:O1529,O1187)&gt;1,"No Utilizar","Utilizar"),"Utilizar"),"No Utilizar")</f>
        <v>Utilizar</v>
      </c>
    </row>
    <row r="1187" spans="1:18" x14ac:dyDescent="0.2">
      <c r="A1187" s="120">
        <v>7</v>
      </c>
      <c r="B1187" s="120">
        <v>4</v>
      </c>
      <c r="C1187" s="120">
        <v>9</v>
      </c>
      <c r="H1187" s="121" t="s">
        <v>115</v>
      </c>
      <c r="K1187" s="120" t="str">
        <f t="shared" si="60"/>
        <v>74900</v>
      </c>
      <c r="L1187" s="119" t="str">
        <f t="shared" si="61"/>
        <v>Concesión de préstamos al sector externo con fines de gestión de liquidez</v>
      </c>
      <c r="M1187" s="120" t="str">
        <f>IF(MOD(INT(K1187),10) = 0, VLOOKUP(K1187,'COG CONAC'!$A$2:$B$427,1,FALSE),"DESAGREGADA")</f>
        <v>74900</v>
      </c>
      <c r="N1187" s="119" t="str">
        <f>IF(MOD(INT(K1187),10) = 0, VLOOKUP(K1187,'COG CONAC'!$A$2:$B$427,2,FALSE),"DESAGREGADA")</f>
        <v>Concesión de préstamos al sector externo con fines de gestión de liquidez</v>
      </c>
      <c r="O1187" s="120" t="str">
        <f t="shared" si="62"/>
        <v>749</v>
      </c>
      <c r="P1187" s="119" t="str">
        <f>IF(MOD(O1188,10)&gt;0,IF(INT(TEXT(D1188,"00"))=0,IF(COUNTIF($O$3:O1530,O1188)&gt;1,"No Utilizar","Utilizar"),"Utilizar"),"No Utilizar")</f>
        <v>No Utilizar</v>
      </c>
    </row>
    <row r="1188" spans="1:18" s="118" customFormat="1" x14ac:dyDescent="0.2">
      <c r="A1188" s="117">
        <v>7</v>
      </c>
      <c r="B1188" s="117">
        <v>5</v>
      </c>
      <c r="C1188" s="117"/>
      <c r="D1188" s="117"/>
      <c r="E1188" s="117"/>
      <c r="F1188" s="116"/>
      <c r="G1188" s="116" t="s">
        <v>982</v>
      </c>
      <c r="H1188" s="116"/>
      <c r="I1188" s="116"/>
      <c r="J1188" s="116"/>
      <c r="K1188" s="117" t="str">
        <f t="shared" si="60"/>
        <v>75000</v>
      </c>
      <c r="L1188" s="118" t="str">
        <f t="shared" si="61"/>
        <v>INVERSIONES EN FIDEICOMISOS, MANDATOS Y OTROS ANALOGOS</v>
      </c>
      <c r="M1188" s="117" t="str">
        <f>IF(MOD(INT(K1188),10) = 0, VLOOKUP(K1188,'COG CONAC'!$A$2:$B$427,1,FALSE),"DESAGREGADA")</f>
        <v>75000</v>
      </c>
      <c r="N1188" s="118" t="str">
        <f>IF(MOD(INT(K1188),10) = 0, VLOOKUP(K1188,'COG CONAC'!$A$2:$B$427,2,FALSE),"DESAGREGADA")</f>
        <v>INVERSIONES EN FIDEICOMISOS, MANDATOS Y OTROS ANALOGOS</v>
      </c>
      <c r="O1188" s="117" t="str">
        <f t="shared" si="62"/>
        <v>750</v>
      </c>
      <c r="P1188" s="118" t="str">
        <f>IF(MOD(O1189,10)&gt;0,IF(INT(TEXT(D1189,"00"))=0,IF(COUNTIF($O$3:O1531,O1189)&gt;1,"No Utilizar","Utilizar"),"Utilizar"),"No Utilizar")</f>
        <v>Utilizar</v>
      </c>
      <c r="R1188" s="119"/>
    </row>
    <row r="1189" spans="1:18" x14ac:dyDescent="0.2">
      <c r="A1189" s="120">
        <v>7</v>
      </c>
      <c r="B1189" s="120">
        <v>5</v>
      </c>
      <c r="C1189" s="120">
        <v>1</v>
      </c>
      <c r="H1189" s="121" t="s">
        <v>114</v>
      </c>
      <c r="K1189" s="120" t="str">
        <f t="shared" si="60"/>
        <v>75100</v>
      </c>
      <c r="L1189" s="119" t="str">
        <f t="shared" si="61"/>
        <v>Inversiones en fideicomisos del Poder Ejecutivo</v>
      </c>
      <c r="M1189" s="120" t="str">
        <f>IF(MOD(INT(K1189),10) = 0, VLOOKUP(K1189,'COG CONAC'!$A$2:$B$427,1,FALSE),"DESAGREGADA")</f>
        <v>75100</v>
      </c>
      <c r="N1189" s="119" t="str">
        <f>IF(MOD(INT(K1189),10) = 0, VLOOKUP(K1189,'COG CONAC'!$A$2:$B$427,2,FALSE),"DESAGREGADA")</f>
        <v>Inversiones en fideicomisos del Poder Ejecutivo</v>
      </c>
      <c r="O1189" s="120" t="str">
        <f t="shared" si="62"/>
        <v>751</v>
      </c>
      <c r="P1189" s="119" t="str">
        <f>IF(MOD(O1190,10)&gt;0,IF(INT(TEXT(D1190,"00"))=0,IF(COUNTIF($O$3:O1532,O1190)&gt;1,"No Utilizar","Utilizar"),"Utilizar"),"No Utilizar")</f>
        <v>Utilizar</v>
      </c>
    </row>
    <row r="1190" spans="1:18" x14ac:dyDescent="0.2">
      <c r="A1190" s="120">
        <v>7</v>
      </c>
      <c r="B1190" s="120">
        <v>5</v>
      </c>
      <c r="C1190" s="120">
        <v>2</v>
      </c>
      <c r="H1190" s="121" t="s">
        <v>113</v>
      </c>
      <c r="K1190" s="120" t="str">
        <f t="shared" si="60"/>
        <v>75200</v>
      </c>
      <c r="L1190" s="119" t="str">
        <f t="shared" si="61"/>
        <v>Inversiones en fideicomisos del Poder Legislativo</v>
      </c>
      <c r="M1190" s="120" t="str">
        <f>IF(MOD(INT(K1190),10) = 0, VLOOKUP(K1190,'COG CONAC'!$A$2:$B$427,1,FALSE),"DESAGREGADA")</f>
        <v>75200</v>
      </c>
      <c r="N1190" s="119" t="str">
        <f>IF(MOD(INT(K1190),10) = 0, VLOOKUP(K1190,'COG CONAC'!$A$2:$B$427,2,FALSE),"DESAGREGADA")</f>
        <v>Inversiones en fideicomisos del Poder Legislativo</v>
      </c>
      <c r="O1190" s="120" t="str">
        <f t="shared" si="62"/>
        <v>752</v>
      </c>
      <c r="P1190" s="119" t="str">
        <f>IF(MOD(O1191,10)&gt;0,IF(INT(TEXT(D1191,"00"))=0,IF(COUNTIF($O$3:O1533,O1191)&gt;1,"No Utilizar","Utilizar"),"Utilizar"),"No Utilizar")</f>
        <v>Utilizar</v>
      </c>
    </row>
    <row r="1191" spans="1:18" x14ac:dyDescent="0.2">
      <c r="A1191" s="120">
        <v>7</v>
      </c>
      <c r="B1191" s="120">
        <v>5</v>
      </c>
      <c r="C1191" s="120">
        <v>3</v>
      </c>
      <c r="H1191" s="121" t="s">
        <v>112</v>
      </c>
      <c r="K1191" s="120" t="str">
        <f t="shared" si="60"/>
        <v>75300</v>
      </c>
      <c r="L1191" s="119" t="str">
        <f t="shared" si="61"/>
        <v>Inversiones en fideicomisos del Poder Judicial</v>
      </c>
      <c r="M1191" s="120" t="str">
        <f>IF(MOD(INT(K1191),10) = 0, VLOOKUP(K1191,'COG CONAC'!$A$2:$B$427,1,FALSE),"DESAGREGADA")</f>
        <v>75300</v>
      </c>
      <c r="N1191" s="119" t="str">
        <f>IF(MOD(INT(K1191),10) = 0, VLOOKUP(K1191,'COG CONAC'!$A$2:$B$427,2,FALSE),"DESAGREGADA")</f>
        <v>Inversiones en fideicomisos del Poder Judicial</v>
      </c>
      <c r="O1191" s="120" t="str">
        <f t="shared" si="62"/>
        <v>753</v>
      </c>
      <c r="P1191" s="119" t="str">
        <f>IF(MOD(O1192,10)&gt;0,IF(INT(TEXT(D1192,"00"))=0,IF(COUNTIF($O$3:O1534,O1192)&gt;1,"No Utilizar","Utilizar"),"Utilizar"),"No Utilizar")</f>
        <v>Utilizar</v>
      </c>
    </row>
    <row r="1192" spans="1:18" x14ac:dyDescent="0.2">
      <c r="A1192" s="120">
        <v>7</v>
      </c>
      <c r="B1192" s="120">
        <v>5</v>
      </c>
      <c r="C1192" s="120">
        <v>4</v>
      </c>
      <c r="H1192" s="121" t="s">
        <v>111</v>
      </c>
      <c r="K1192" s="120" t="str">
        <f t="shared" si="60"/>
        <v>75400</v>
      </c>
      <c r="L1192" s="119" t="str">
        <f t="shared" si="61"/>
        <v>Inversiones en fideicomisos públicos no empresariales y no financieros</v>
      </c>
      <c r="M1192" s="120" t="str">
        <f>IF(MOD(INT(K1192),10) = 0, VLOOKUP(K1192,'COG CONAC'!$A$2:$B$427,1,FALSE),"DESAGREGADA")</f>
        <v>75400</v>
      </c>
      <c r="N1192" s="119" t="str">
        <f>IF(MOD(INT(K1192),10) = 0, VLOOKUP(K1192,'COG CONAC'!$A$2:$B$427,2,FALSE),"DESAGREGADA")</f>
        <v>Inversiones en fideicomisos públicos no empresariales y no financieros</v>
      </c>
      <c r="O1192" s="120" t="str">
        <f t="shared" si="62"/>
        <v>754</v>
      </c>
      <c r="P1192" s="119" t="str">
        <f>IF(MOD(O1193,10)&gt;0,IF(INT(TEXT(D1193,"00"))=0,IF(COUNTIF($O$3:O1535,O1193)&gt;1,"No Utilizar","Utilizar"),"Utilizar"),"No Utilizar")</f>
        <v>Utilizar</v>
      </c>
    </row>
    <row r="1193" spans="1:18" x14ac:dyDescent="0.2">
      <c r="A1193" s="120">
        <v>7</v>
      </c>
      <c r="B1193" s="120">
        <v>5</v>
      </c>
      <c r="C1193" s="120">
        <v>5</v>
      </c>
      <c r="H1193" s="121" t="s">
        <v>110</v>
      </c>
      <c r="K1193" s="120" t="str">
        <f t="shared" si="60"/>
        <v>75500</v>
      </c>
      <c r="L1193" s="119" t="str">
        <f t="shared" si="61"/>
        <v>Inversiones en fideicomisos públicos empresariales y no financieros</v>
      </c>
      <c r="M1193" s="120" t="str">
        <f>IF(MOD(INT(K1193),10) = 0, VLOOKUP(K1193,'COG CONAC'!$A$2:$B$427,1,FALSE),"DESAGREGADA")</f>
        <v>75500</v>
      </c>
      <c r="N1193" s="119" t="str">
        <f>IF(MOD(INT(K1193),10) = 0, VLOOKUP(K1193,'COG CONAC'!$A$2:$B$427,2,FALSE),"DESAGREGADA")</f>
        <v>Inversiones en fideicomisos públicos empresariales y no financieros</v>
      </c>
      <c r="O1193" s="120" t="str">
        <f t="shared" si="62"/>
        <v>755</v>
      </c>
      <c r="P1193" s="119" t="str">
        <f>IF(MOD(O1194,10)&gt;0,IF(INT(TEXT(D1194,"00"))=0,IF(COUNTIF($O$3:O1536,O1194)&gt;1,"No Utilizar","Utilizar"),"Utilizar"),"No Utilizar")</f>
        <v>Utilizar</v>
      </c>
    </row>
    <row r="1194" spans="1:18" x14ac:dyDescent="0.2">
      <c r="A1194" s="120">
        <v>7</v>
      </c>
      <c r="B1194" s="120">
        <v>5</v>
      </c>
      <c r="C1194" s="120">
        <v>6</v>
      </c>
      <c r="H1194" s="121" t="s">
        <v>109</v>
      </c>
      <c r="K1194" s="120" t="str">
        <f t="shared" si="60"/>
        <v>75600</v>
      </c>
      <c r="L1194" s="119" t="str">
        <f t="shared" si="61"/>
        <v>Inversiones en fideicomisos públicos financieros</v>
      </c>
      <c r="M1194" s="120" t="str">
        <f>IF(MOD(INT(K1194),10) = 0, VLOOKUP(K1194,'COG CONAC'!$A$2:$B$427,1,FALSE),"DESAGREGADA")</f>
        <v>75600</v>
      </c>
      <c r="N1194" s="119" t="str">
        <f>IF(MOD(INT(K1194),10) = 0, VLOOKUP(K1194,'COG CONAC'!$A$2:$B$427,2,FALSE),"DESAGREGADA")</f>
        <v>Inversiones en fideicomisos públicos financieros</v>
      </c>
      <c r="O1194" s="120" t="str">
        <f t="shared" si="62"/>
        <v>756</v>
      </c>
      <c r="P1194" s="119" t="str">
        <f>IF(MOD(O1195,10)&gt;0,IF(INT(TEXT(D1195,"00"))=0,IF(COUNTIF($O$3:O1537,O1195)&gt;1,"No Utilizar","Utilizar"),"Utilizar"),"No Utilizar")</f>
        <v>Utilizar</v>
      </c>
    </row>
    <row r="1195" spans="1:18" x14ac:dyDescent="0.2">
      <c r="A1195" s="120">
        <v>7</v>
      </c>
      <c r="B1195" s="120">
        <v>5</v>
      </c>
      <c r="C1195" s="120">
        <v>7</v>
      </c>
      <c r="H1195" s="121" t="s">
        <v>108</v>
      </c>
      <c r="K1195" s="120" t="str">
        <f t="shared" si="60"/>
        <v>75700</v>
      </c>
      <c r="L1195" s="119" t="str">
        <f t="shared" si="61"/>
        <v>Inversiones en fideicomisos de entidades federativas</v>
      </c>
      <c r="M1195" s="120" t="str">
        <f>IF(MOD(INT(K1195),10) = 0, VLOOKUP(K1195,'COG CONAC'!$A$2:$B$427,1,FALSE),"DESAGREGADA")</f>
        <v>75700</v>
      </c>
      <c r="N1195" s="119" t="str">
        <f>IF(MOD(INT(K1195),10) = 0, VLOOKUP(K1195,'COG CONAC'!$A$2:$B$427,2,FALSE),"DESAGREGADA")</f>
        <v>Inversiones en fideicomisos de entidades federativas</v>
      </c>
      <c r="O1195" s="120" t="str">
        <f t="shared" si="62"/>
        <v>757</v>
      </c>
      <c r="P1195" s="119" t="str">
        <f>IF(MOD(O1196,10)&gt;0,IF(INT(TEXT(D1196,"00"))=0,IF(COUNTIF($O$3:O1538,O1196)&gt;1,"No Utilizar","Utilizar"),"Utilizar"),"No Utilizar")</f>
        <v>Utilizar</v>
      </c>
    </row>
    <row r="1196" spans="1:18" x14ac:dyDescent="0.2">
      <c r="A1196" s="120">
        <v>7</v>
      </c>
      <c r="B1196" s="120">
        <v>5</v>
      </c>
      <c r="C1196" s="120">
        <v>8</v>
      </c>
      <c r="H1196" s="121" t="s">
        <v>107</v>
      </c>
      <c r="K1196" s="120" t="str">
        <f t="shared" si="60"/>
        <v>75800</v>
      </c>
      <c r="L1196" s="119" t="str">
        <f t="shared" si="61"/>
        <v>Inversiones en fideicomisos de municipios</v>
      </c>
      <c r="M1196" s="120" t="str">
        <f>IF(MOD(INT(K1196),10) = 0, VLOOKUP(K1196,'COG CONAC'!$A$2:$B$427,1,FALSE),"DESAGREGADA")</f>
        <v>75800</v>
      </c>
      <c r="N1196" s="119" t="str">
        <f>IF(MOD(INT(K1196),10) = 0, VLOOKUP(K1196,'COG CONAC'!$A$2:$B$427,2,FALSE),"DESAGREGADA")</f>
        <v>Inversiones en fideicomisos de municipios</v>
      </c>
      <c r="O1196" s="120" t="str">
        <f t="shared" si="62"/>
        <v>758</v>
      </c>
      <c r="P1196" s="119" t="str">
        <f>IF(MOD(O1197,10)&gt;0,IF(INT(TEXT(D1197,"00"))=0,IF(COUNTIF($O$3:O1539,O1197)&gt;1,"No Utilizar","Utilizar"),"Utilizar"),"No Utilizar")</f>
        <v>Utilizar</v>
      </c>
    </row>
    <row r="1197" spans="1:18" x14ac:dyDescent="0.2">
      <c r="A1197" s="120">
        <v>7</v>
      </c>
      <c r="B1197" s="120">
        <v>5</v>
      </c>
      <c r="C1197" s="120">
        <v>9</v>
      </c>
      <c r="H1197" s="121" t="s">
        <v>106</v>
      </c>
      <c r="K1197" s="120" t="str">
        <f t="shared" si="60"/>
        <v>75900</v>
      </c>
      <c r="L1197" s="119" t="str">
        <f t="shared" si="61"/>
        <v>Fideicomisos de empresas privadas y particulares</v>
      </c>
      <c r="M1197" s="120" t="str">
        <f>IF(MOD(INT(K1197),10) = 0, VLOOKUP(K1197,'COG CONAC'!$A$2:$B$427,1,FALSE),"DESAGREGADA")</f>
        <v>75900</v>
      </c>
      <c r="N1197" s="119" t="str">
        <f>IF(MOD(INT(K1197),10) = 0, VLOOKUP(K1197,'COG CONAC'!$A$2:$B$427,2,FALSE),"DESAGREGADA")</f>
        <v>Fideicomisos de empresas privadas y particulares</v>
      </c>
      <c r="O1197" s="120" t="str">
        <f t="shared" si="62"/>
        <v>759</v>
      </c>
      <c r="P1197" s="119" t="str">
        <f>IF(MOD(O1198,10)&gt;0,IF(INT(TEXT(D1198,"00"))=0,IF(COUNTIF($O$3:O1540,O1198)&gt;1,"No Utilizar","Utilizar"),"Utilizar"),"No Utilizar")</f>
        <v>No Utilizar</v>
      </c>
    </row>
    <row r="1198" spans="1:18" s="118" customFormat="1" x14ac:dyDescent="0.2">
      <c r="A1198" s="117">
        <v>7</v>
      </c>
      <c r="B1198" s="117">
        <v>6</v>
      </c>
      <c r="C1198" s="117"/>
      <c r="D1198" s="117"/>
      <c r="E1198" s="117"/>
      <c r="F1198" s="116"/>
      <c r="G1198" s="116" t="s">
        <v>105</v>
      </c>
      <c r="H1198" s="116"/>
      <c r="I1198" s="116"/>
      <c r="J1198" s="116"/>
      <c r="K1198" s="117" t="str">
        <f t="shared" si="60"/>
        <v>76000</v>
      </c>
      <c r="L1198" s="118" t="str">
        <f t="shared" si="61"/>
        <v>OTRAS INVERSIONES FINANCIERAS</v>
      </c>
      <c r="M1198" s="117" t="str">
        <f>IF(MOD(INT(K1198),10) = 0, VLOOKUP(K1198,'COG CONAC'!$A$2:$B$427,1,FALSE),"DESAGREGADA")</f>
        <v>76000</v>
      </c>
      <c r="N1198" s="118" t="str">
        <f>IF(MOD(INT(K1198),10) = 0, VLOOKUP(K1198,'COG CONAC'!$A$2:$B$427,2,FALSE),"DESAGREGADA")</f>
        <v>OTRAS INVERSIONES FINANCIERAS</v>
      </c>
      <c r="O1198" s="117" t="str">
        <f t="shared" si="62"/>
        <v>760</v>
      </c>
      <c r="P1198" s="118" t="str">
        <f>IF(MOD(O1199,10)&gt;0,IF(INT(TEXT(D1199,"00"))=0,IF(COUNTIF($O$3:O1541,O1199)&gt;1,"No Utilizar","Utilizar"),"Utilizar"),"No Utilizar")</f>
        <v>Utilizar</v>
      </c>
      <c r="R1198" s="119"/>
    </row>
    <row r="1199" spans="1:18" x14ac:dyDescent="0.2">
      <c r="A1199" s="120">
        <v>7</v>
      </c>
      <c r="B1199" s="120">
        <v>6</v>
      </c>
      <c r="C1199" s="120">
        <v>1</v>
      </c>
      <c r="H1199" s="121" t="s">
        <v>104</v>
      </c>
      <c r="K1199" s="120" t="str">
        <f t="shared" si="60"/>
        <v>76100</v>
      </c>
      <c r="L1199" s="119" t="str">
        <f t="shared" si="61"/>
        <v>Depósitos a largo plazo en moneda nacional</v>
      </c>
      <c r="M1199" s="120" t="str">
        <f>IF(MOD(INT(K1199),10) = 0, VLOOKUP(K1199,'COG CONAC'!$A$2:$B$427,1,FALSE),"DESAGREGADA")</f>
        <v>76100</v>
      </c>
      <c r="N1199" s="119" t="str">
        <f>IF(MOD(INT(K1199),10) = 0, VLOOKUP(K1199,'COG CONAC'!$A$2:$B$427,2,FALSE),"DESAGREGADA")</f>
        <v>Depósitos a largo plazo en moneda nacional</v>
      </c>
      <c r="O1199" s="120" t="str">
        <f t="shared" si="62"/>
        <v>761</v>
      </c>
      <c r="P1199" s="119" t="str">
        <f>IF(MOD(O1200,10)&gt;0,IF(INT(TEXT(D1200,"00"))=0,IF(COUNTIF($O$3:O1542,O1200)&gt;1,"No Utilizar","Utilizar"),"Utilizar"),"No Utilizar")</f>
        <v>Utilizar</v>
      </c>
    </row>
    <row r="1200" spans="1:18" x14ac:dyDescent="0.2">
      <c r="A1200" s="120">
        <v>7</v>
      </c>
      <c r="B1200" s="120">
        <v>6</v>
      </c>
      <c r="C1200" s="120">
        <v>2</v>
      </c>
      <c r="H1200" s="121" t="s">
        <v>103</v>
      </c>
      <c r="K1200" s="120" t="str">
        <f t="shared" si="60"/>
        <v>76200</v>
      </c>
      <c r="L1200" s="119" t="str">
        <f t="shared" si="61"/>
        <v>Depósitos a largo plazo en moneda extranjera</v>
      </c>
      <c r="M1200" s="120" t="str">
        <f>IF(MOD(INT(K1200),10) = 0, VLOOKUP(K1200,'COG CONAC'!$A$2:$B$427,1,FALSE),"DESAGREGADA")</f>
        <v>76200</v>
      </c>
      <c r="N1200" s="119" t="str">
        <f>IF(MOD(INT(K1200),10) = 0, VLOOKUP(K1200,'COG CONAC'!$A$2:$B$427,2,FALSE),"DESAGREGADA")</f>
        <v>Depósitos a largo plazo en moneda extranjera</v>
      </c>
      <c r="O1200" s="120" t="str">
        <f t="shared" si="62"/>
        <v>762</v>
      </c>
      <c r="P1200" s="119" t="str">
        <f>IF(MOD(O1201,10)&gt;0,IF(INT(TEXT(D1201,"00"))=0,IF(COUNTIF($O$3:O1543,O1201)&gt;1,"No Utilizar","Utilizar"),"Utilizar"),"No Utilizar")</f>
        <v>No Utilizar</v>
      </c>
    </row>
    <row r="1201" spans="1:18" s="118" customFormat="1" x14ac:dyDescent="0.2">
      <c r="A1201" s="117">
        <v>7</v>
      </c>
      <c r="B1201" s="117">
        <v>9</v>
      </c>
      <c r="C1201" s="117"/>
      <c r="D1201" s="117"/>
      <c r="E1201" s="117"/>
      <c r="F1201" s="116"/>
      <c r="G1201" s="116" t="s">
        <v>102</v>
      </c>
      <c r="H1201" s="116"/>
      <c r="I1201" s="116"/>
      <c r="J1201" s="116"/>
      <c r="K1201" s="117" t="str">
        <f t="shared" si="60"/>
        <v>79000</v>
      </c>
      <c r="L1201" s="118" t="str">
        <f t="shared" si="61"/>
        <v>PROVISIONES PARA CONTINGENCIAS Y OTRAS EROGACIONES ESPECIALES</v>
      </c>
      <c r="M1201" s="117" t="str">
        <f>IF(MOD(INT(K1201),10) = 0, VLOOKUP(K1201,'COG CONAC'!$A$2:$B$427,1,FALSE),"DESAGREGADA")</f>
        <v>79000</v>
      </c>
      <c r="N1201" s="118" t="str">
        <f>IF(MOD(INT(K1201),10) = 0, VLOOKUP(K1201,'COG CONAC'!$A$2:$B$427,2,FALSE),"DESAGREGADA")</f>
        <v>PROVISIONES PARA CONTINGENCIAS Y OTRAS EROGACIONES ESPECIALES</v>
      </c>
      <c r="O1201" s="117" t="str">
        <f t="shared" si="62"/>
        <v>790</v>
      </c>
      <c r="P1201" s="118" t="str">
        <f>IF(MOD(O1202,10)&gt;0,IF(INT(TEXT(D1202,"00"))=0,IF(COUNTIF($O$3:O1544,O1202)&gt;1,"No Utilizar","Utilizar"),"Utilizar"),"No Utilizar")</f>
        <v>Utilizar</v>
      </c>
      <c r="R1201" s="119"/>
    </row>
    <row r="1202" spans="1:18" x14ac:dyDescent="0.2">
      <c r="A1202" s="120">
        <v>7</v>
      </c>
      <c r="B1202" s="120">
        <v>9</v>
      </c>
      <c r="C1202" s="120">
        <v>1</v>
      </c>
      <c r="H1202" s="121" t="s">
        <v>101</v>
      </c>
      <c r="K1202" s="120" t="str">
        <f t="shared" si="60"/>
        <v>79100</v>
      </c>
      <c r="L1202" s="119" t="str">
        <f t="shared" si="61"/>
        <v>Contingencias por fenómenos naturales</v>
      </c>
      <c r="M1202" s="120" t="str">
        <f>IF(MOD(INT(K1202),10) = 0, VLOOKUP(K1202,'COG CONAC'!$A$2:$B$427,1,FALSE),"DESAGREGADA")</f>
        <v>79100</v>
      </c>
      <c r="N1202" s="119" t="str">
        <f>IF(MOD(INT(K1202),10) = 0, VLOOKUP(K1202,'COG CONAC'!$A$2:$B$427,2,FALSE),"DESAGREGADA")</f>
        <v>Contingencias por fenómenos naturales</v>
      </c>
      <c r="O1202" s="120" t="str">
        <f t="shared" si="62"/>
        <v>791</v>
      </c>
      <c r="P1202" s="119" t="str">
        <f>IF(MOD(O1203,10)&gt;0,IF(INT(TEXT(D1203,"00"))=0,IF(COUNTIF($O$3:O1545,O1203)&gt;1,"No Utilizar","Utilizar"),"Utilizar"),"No Utilizar")</f>
        <v>Utilizar</v>
      </c>
    </row>
    <row r="1203" spans="1:18" x14ac:dyDescent="0.2">
      <c r="A1203" s="120">
        <v>7</v>
      </c>
      <c r="B1203" s="120">
        <v>9</v>
      </c>
      <c r="C1203" s="120">
        <v>2</v>
      </c>
      <c r="H1203" s="121" t="s">
        <v>100</v>
      </c>
      <c r="K1203" s="120" t="str">
        <f t="shared" si="60"/>
        <v>79200</v>
      </c>
      <c r="L1203" s="119" t="str">
        <f t="shared" si="61"/>
        <v>Contingencias socioeconómicas</v>
      </c>
      <c r="M1203" s="120" t="str">
        <f>IF(MOD(INT(K1203),10) = 0, VLOOKUP(K1203,'COG CONAC'!$A$2:$B$427,1,FALSE),"DESAGREGADA")</f>
        <v>79200</v>
      </c>
      <c r="N1203" s="119" t="str">
        <f>IF(MOD(INT(K1203),10) = 0, VLOOKUP(K1203,'COG CONAC'!$A$2:$B$427,2,FALSE),"DESAGREGADA")</f>
        <v>Contingencias socioeconómicas</v>
      </c>
      <c r="O1203" s="120" t="str">
        <f t="shared" si="62"/>
        <v>792</v>
      </c>
      <c r="P1203" s="119" t="str">
        <f>IF(MOD(O1204,10)&gt;0,IF(INT(TEXT(D1204,"00"))=0,IF(COUNTIF($O$3:O1546,O1204)&gt;1,"No Utilizar","Utilizar"),"Utilizar"),"No Utilizar")</f>
        <v>Utilizar</v>
      </c>
    </row>
    <row r="1204" spans="1:18" x14ac:dyDescent="0.2">
      <c r="A1204" s="120">
        <v>7</v>
      </c>
      <c r="B1204" s="120">
        <v>9</v>
      </c>
      <c r="C1204" s="120">
        <v>9</v>
      </c>
      <c r="H1204" s="121" t="s">
        <v>99</v>
      </c>
      <c r="K1204" s="120" t="str">
        <f t="shared" si="60"/>
        <v>79900</v>
      </c>
      <c r="L1204" s="119" t="str">
        <f t="shared" si="61"/>
        <v>Otras erogaciones especiales</v>
      </c>
      <c r="M1204" s="120" t="str">
        <f>IF(MOD(INT(K1204),10) = 0, VLOOKUP(K1204,'COG CONAC'!$A$2:$B$427,1,FALSE),"DESAGREGADA")</f>
        <v>79900</v>
      </c>
      <c r="N1204" s="119" t="str">
        <f>IF(MOD(INT(K1204),10) = 0, VLOOKUP(K1204,'COG CONAC'!$A$2:$B$427,2,FALSE),"DESAGREGADA")</f>
        <v>Otras erogaciones especiales</v>
      </c>
      <c r="O1204" s="120" t="str">
        <f t="shared" si="62"/>
        <v>799</v>
      </c>
      <c r="P1204" s="119" t="str">
        <f>IF(MOD(O1205,10)&gt;0,IF(INT(TEXT(D1205,"00"))=0,IF(COUNTIF($O$3:O1547,O1205)&gt;1,"No Utilizar","Utilizar"),"Utilizar"),"No Utilizar")</f>
        <v>No Utilizar</v>
      </c>
    </row>
    <row r="1205" spans="1:18" s="113" customFormat="1" x14ac:dyDescent="0.2">
      <c r="A1205" s="111">
        <v>8</v>
      </c>
      <c r="B1205" s="111"/>
      <c r="C1205" s="111"/>
      <c r="D1205" s="111"/>
      <c r="E1205" s="111"/>
      <c r="F1205" s="112" t="s">
        <v>98</v>
      </c>
      <c r="G1205" s="112"/>
      <c r="H1205" s="112"/>
      <c r="I1205" s="112"/>
      <c r="J1205" s="112"/>
      <c r="K1205" s="111" t="str">
        <f t="shared" si="60"/>
        <v>80000</v>
      </c>
      <c r="L1205" s="113" t="str">
        <f t="shared" si="61"/>
        <v>PARTICIPACIONES Y APORTACIONES</v>
      </c>
      <c r="M1205" s="111" t="str">
        <f>IF(MOD(INT(K1205),10) = 0, VLOOKUP(K1205,'COG CONAC'!$A$2:$B$427,1,FALSE),"DESAGREGADA")</f>
        <v>80000</v>
      </c>
      <c r="N1205" s="113" t="str">
        <f>IF(MOD(INT(K1205),10) = 0, VLOOKUP(K1205,'COG CONAC'!$A$2:$B$427,2,FALSE),"DESAGREGADA")</f>
        <v>PARTICIPACIONES Y APORTACIONES</v>
      </c>
      <c r="O1205" s="111" t="str">
        <f t="shared" si="62"/>
        <v>800</v>
      </c>
      <c r="P1205" s="113" t="str">
        <f>IF(MOD(O1206,10)&gt;0,IF(INT(TEXT(D1206,"00"))=0,IF(COUNTIF($O$3:O1548,O1206)&gt;1,"No Utilizar","Utilizar"),"Utilizar"),"No Utilizar")</f>
        <v>No Utilizar</v>
      </c>
      <c r="R1205" s="119"/>
    </row>
    <row r="1206" spans="1:18" s="118" customFormat="1" x14ac:dyDescent="0.2">
      <c r="A1206" s="117">
        <v>8</v>
      </c>
      <c r="B1206" s="117">
        <v>1</v>
      </c>
      <c r="C1206" s="117"/>
      <c r="D1206" s="117"/>
      <c r="E1206" s="117"/>
      <c r="F1206" s="116"/>
      <c r="G1206" s="116" t="s">
        <v>97</v>
      </c>
      <c r="H1206" s="116"/>
      <c r="I1206" s="116"/>
      <c r="J1206" s="116"/>
      <c r="K1206" s="117" t="str">
        <f t="shared" si="60"/>
        <v>81000</v>
      </c>
      <c r="L1206" s="118" t="str">
        <f t="shared" si="61"/>
        <v>PARTICIPACIONES</v>
      </c>
      <c r="M1206" s="117" t="str">
        <f>IF(MOD(INT(K1206),10) = 0, VLOOKUP(K1206,'COG CONAC'!$A$2:$B$427,1,FALSE),"DESAGREGADA")</f>
        <v>81000</v>
      </c>
      <c r="N1206" s="118" t="str">
        <f>IF(MOD(INT(K1206),10) = 0, VLOOKUP(K1206,'COG CONAC'!$A$2:$B$427,2,FALSE),"DESAGREGADA")</f>
        <v>PARTICIPACIONES</v>
      </c>
      <c r="O1206" s="117" t="str">
        <f t="shared" si="62"/>
        <v>810</v>
      </c>
      <c r="P1206" s="118" t="str">
        <f>IF(MOD(O1207,10)&gt;0,IF(INT(TEXT(D1207,"00"))=0,IF(COUNTIF($O$3:O1549,O1207)&gt;1,"No Utilizar","Utilizar"),"Utilizar"),"No Utilizar")</f>
        <v>Utilizar</v>
      </c>
      <c r="R1206" s="119"/>
    </row>
    <row r="1207" spans="1:18" x14ac:dyDescent="0.2">
      <c r="A1207" s="120">
        <v>8</v>
      </c>
      <c r="B1207" s="120">
        <v>1</v>
      </c>
      <c r="C1207" s="120">
        <v>1</v>
      </c>
      <c r="H1207" s="121" t="s">
        <v>96</v>
      </c>
      <c r="K1207" s="120" t="str">
        <f t="shared" si="60"/>
        <v>81100</v>
      </c>
      <c r="L1207" s="119" t="str">
        <f t="shared" si="61"/>
        <v>Fondo general de participaciones</v>
      </c>
      <c r="M1207" s="120" t="str">
        <f>IF(MOD(INT(K1207),10) = 0, VLOOKUP(K1207,'COG CONAC'!$A$2:$B$427,1,FALSE),"DESAGREGADA")</f>
        <v>81100</v>
      </c>
      <c r="N1207" s="119" t="str">
        <f>IF(MOD(INT(K1207),10) = 0, VLOOKUP(K1207,'COG CONAC'!$A$2:$B$427,2,FALSE),"DESAGREGADA")</f>
        <v>Fondo general de participaciones</v>
      </c>
      <c r="O1207" s="120" t="str">
        <f t="shared" si="62"/>
        <v>811</v>
      </c>
      <c r="P1207" s="119" t="str">
        <f>IF(MOD(O1208,10)&gt;0,IF(INT(TEXT(D1208,"00"))=0,IF(COUNTIF($O$3:O1550,O1208)&gt;1,"No Utilizar","Utilizar"),"Utilizar"),"No Utilizar")</f>
        <v>Utilizar</v>
      </c>
    </row>
    <row r="1208" spans="1:18" x14ac:dyDescent="0.2">
      <c r="A1208" s="120">
        <v>8</v>
      </c>
      <c r="B1208" s="120">
        <v>1</v>
      </c>
      <c r="C1208" s="120">
        <v>2</v>
      </c>
      <c r="H1208" s="121" t="s">
        <v>95</v>
      </c>
      <c r="K1208" s="120" t="str">
        <f t="shared" si="60"/>
        <v>81200</v>
      </c>
      <c r="L1208" s="119" t="str">
        <f t="shared" si="61"/>
        <v>Fondo de fomento municipal</v>
      </c>
      <c r="M1208" s="120" t="str">
        <f>IF(MOD(INT(K1208),10) = 0, VLOOKUP(K1208,'COG CONAC'!$A$2:$B$427,1,FALSE),"DESAGREGADA")</f>
        <v>81200</v>
      </c>
      <c r="N1208" s="119" t="str">
        <f>IF(MOD(INT(K1208),10) = 0, VLOOKUP(K1208,'COG CONAC'!$A$2:$B$427,2,FALSE),"DESAGREGADA")</f>
        <v>Fondo de fomento municipal</v>
      </c>
      <c r="O1208" s="120" t="str">
        <f t="shared" si="62"/>
        <v>812</v>
      </c>
      <c r="P1208" s="119" t="str">
        <f>IF(MOD(O1209,10)&gt;0,IF(INT(TEXT(D1209,"00"))=0,IF(COUNTIF($O$3:O1551,O1209)&gt;1,"No Utilizar","Utilizar"),"Utilizar"),"No Utilizar")</f>
        <v>Utilizar</v>
      </c>
    </row>
    <row r="1209" spans="1:18" x14ac:dyDescent="0.2">
      <c r="A1209" s="120">
        <v>8</v>
      </c>
      <c r="B1209" s="120">
        <v>1</v>
      </c>
      <c r="C1209" s="120">
        <v>3</v>
      </c>
      <c r="H1209" s="121" t="s">
        <v>94</v>
      </c>
      <c r="K1209" s="120" t="str">
        <f t="shared" si="60"/>
        <v>81300</v>
      </c>
      <c r="L1209" s="119" t="str">
        <f t="shared" si="61"/>
        <v>Participaciones de las entidades federativas a los municipios</v>
      </c>
      <c r="M1209" s="120" t="str">
        <f>IF(MOD(INT(K1209),10) = 0, VLOOKUP(K1209,'COG CONAC'!$A$2:$B$427,1,FALSE),"DESAGREGADA")</f>
        <v>81300</v>
      </c>
      <c r="N1209" s="119" t="str">
        <f>IF(MOD(INT(K1209),10) = 0, VLOOKUP(K1209,'COG CONAC'!$A$2:$B$427,2,FALSE),"DESAGREGADA")</f>
        <v>Participaciones de las entidades federativas a los municipios</v>
      </c>
      <c r="O1209" s="120" t="str">
        <f t="shared" si="62"/>
        <v>813</v>
      </c>
      <c r="P1209" s="119" t="str">
        <f>IF(MOD(O1210,10)&gt;0,IF(INT(TEXT(D1210,"00"))=0,IF(COUNTIF($O$3:O1552,O1210)&gt;1,"No Utilizar","Utilizar"),"Utilizar"),"No Utilizar")</f>
        <v>Utilizar</v>
      </c>
    </row>
    <row r="1210" spans="1:18" x14ac:dyDescent="0.2">
      <c r="A1210" s="120">
        <v>8</v>
      </c>
      <c r="B1210" s="120">
        <v>1</v>
      </c>
      <c r="C1210" s="120">
        <v>4</v>
      </c>
      <c r="H1210" s="121" t="s">
        <v>93</v>
      </c>
      <c r="K1210" s="120" t="str">
        <f t="shared" si="60"/>
        <v>81400</v>
      </c>
      <c r="L1210" s="119" t="str">
        <f t="shared" si="61"/>
        <v>Otros conceptos participables de la Federación a entidades federativas</v>
      </c>
      <c r="M1210" s="120" t="str">
        <f>IF(MOD(INT(K1210),10) = 0, VLOOKUP(K1210,'COG CONAC'!$A$2:$B$427,1,FALSE),"DESAGREGADA")</f>
        <v>81400</v>
      </c>
      <c r="N1210" s="119" t="str">
        <f>IF(MOD(INT(K1210),10) = 0, VLOOKUP(K1210,'COG CONAC'!$A$2:$B$427,2,FALSE),"DESAGREGADA")</f>
        <v>Otros conceptos participables de la Federación a entidades federativas</v>
      </c>
      <c r="O1210" s="120" t="str">
        <f t="shared" si="62"/>
        <v>814</v>
      </c>
      <c r="P1210" s="119" t="str">
        <f>IF(MOD(O1211,10)&gt;0,IF(INT(TEXT(D1211,"00"))=0,IF(COUNTIF($O$3:O1553,O1211)&gt;1,"No Utilizar","Utilizar"),"Utilizar"),"No Utilizar")</f>
        <v>Utilizar</v>
      </c>
    </row>
    <row r="1211" spans="1:18" x14ac:dyDescent="0.2">
      <c r="A1211" s="120">
        <v>8</v>
      </c>
      <c r="B1211" s="120">
        <v>1</v>
      </c>
      <c r="C1211" s="120">
        <v>5</v>
      </c>
      <c r="H1211" s="121" t="s">
        <v>92</v>
      </c>
      <c r="K1211" s="120" t="str">
        <f t="shared" si="60"/>
        <v>81500</v>
      </c>
      <c r="L1211" s="119" t="str">
        <f t="shared" si="61"/>
        <v>Otros conceptos participables de la Federación a municipios</v>
      </c>
      <c r="M1211" s="120" t="str">
        <f>IF(MOD(INT(K1211),10) = 0, VLOOKUP(K1211,'COG CONAC'!$A$2:$B$427,1,FALSE),"DESAGREGADA")</f>
        <v>81500</v>
      </c>
      <c r="N1211" s="119" t="str">
        <f>IF(MOD(INT(K1211),10) = 0, VLOOKUP(K1211,'COG CONAC'!$A$2:$B$427,2,FALSE),"DESAGREGADA")</f>
        <v>Otros conceptos participables de la Federación a municipios</v>
      </c>
      <c r="O1211" s="120" t="str">
        <f t="shared" si="62"/>
        <v>815</v>
      </c>
      <c r="P1211" s="119" t="str">
        <f>IF(MOD(O1212,10)&gt;0,IF(INT(TEXT(D1212,"00"))=0,IF(COUNTIF($O$3:O1554,O1212)&gt;1,"No Utilizar","Utilizar"),"Utilizar"),"No Utilizar")</f>
        <v>Utilizar</v>
      </c>
    </row>
    <row r="1212" spans="1:18" x14ac:dyDescent="0.2">
      <c r="A1212" s="120">
        <v>8</v>
      </c>
      <c r="B1212" s="120">
        <v>1</v>
      </c>
      <c r="C1212" s="120">
        <v>6</v>
      </c>
      <c r="H1212" s="121" t="s">
        <v>91</v>
      </c>
      <c r="K1212" s="120" t="str">
        <f t="shared" si="60"/>
        <v>81600</v>
      </c>
      <c r="L1212" s="119" t="str">
        <f t="shared" si="61"/>
        <v>Convenios de colaboración administrativa</v>
      </c>
      <c r="M1212" s="120" t="str">
        <f>IF(MOD(INT(K1212),10) = 0, VLOOKUP(K1212,'COG CONAC'!$A$2:$B$427,1,FALSE),"DESAGREGADA")</f>
        <v>81600</v>
      </c>
      <c r="N1212" s="119" t="str">
        <f>IF(MOD(INT(K1212),10) = 0, VLOOKUP(K1212,'COG CONAC'!$A$2:$B$427,2,FALSE),"DESAGREGADA")</f>
        <v>Convenios de colaboración administrativa</v>
      </c>
      <c r="O1212" s="120" t="str">
        <f t="shared" si="62"/>
        <v>816</v>
      </c>
      <c r="P1212" s="119" t="str">
        <f>IF(MOD(O1213,10)&gt;0,IF(INT(TEXT(D1213,"00"))=0,IF(COUNTIF($O$3:O1555,O1213)&gt;1,"No Utilizar","Utilizar"),"Utilizar"),"No Utilizar")</f>
        <v>No Utilizar</v>
      </c>
    </row>
    <row r="1213" spans="1:18" s="118" customFormat="1" x14ac:dyDescent="0.2">
      <c r="A1213" s="117">
        <v>8</v>
      </c>
      <c r="B1213" s="117">
        <v>3</v>
      </c>
      <c r="C1213" s="117"/>
      <c r="D1213" s="117"/>
      <c r="E1213" s="117"/>
      <c r="F1213" s="116"/>
      <c r="G1213" s="116" t="s">
        <v>90</v>
      </c>
      <c r="H1213" s="116"/>
      <c r="I1213" s="116"/>
      <c r="J1213" s="116"/>
      <c r="K1213" s="117" t="str">
        <f t="shared" si="60"/>
        <v>83000</v>
      </c>
      <c r="L1213" s="118" t="str">
        <f t="shared" si="61"/>
        <v>APORTACIONES</v>
      </c>
      <c r="M1213" s="117" t="str">
        <f>IF(MOD(INT(K1213),10) = 0, VLOOKUP(K1213,'COG CONAC'!$A$2:$B$427,1,FALSE),"DESAGREGADA")</f>
        <v>83000</v>
      </c>
      <c r="N1213" s="118" t="str">
        <f>IF(MOD(INT(K1213),10) = 0, VLOOKUP(K1213,'COG CONAC'!$A$2:$B$427,2,FALSE),"DESAGREGADA")</f>
        <v>APORTACIONES</v>
      </c>
      <c r="O1213" s="117" t="str">
        <f t="shared" si="62"/>
        <v>830</v>
      </c>
      <c r="P1213" s="118" t="str">
        <f>IF(MOD(O1214,10)&gt;0,IF(INT(TEXT(D1214,"00"))=0,IF(COUNTIF($O$3:O1556,O1214)&gt;1,"No Utilizar","Utilizar"),"Utilizar"),"No Utilizar")</f>
        <v>Utilizar</v>
      </c>
      <c r="R1213" s="119"/>
    </row>
    <row r="1214" spans="1:18" x14ac:dyDescent="0.2">
      <c r="A1214" s="120">
        <v>8</v>
      </c>
      <c r="B1214" s="120">
        <v>3</v>
      </c>
      <c r="C1214" s="120">
        <v>1</v>
      </c>
      <c r="H1214" s="121" t="s">
        <v>89</v>
      </c>
      <c r="K1214" s="120" t="str">
        <f t="shared" si="60"/>
        <v>83100</v>
      </c>
      <c r="L1214" s="119" t="str">
        <f t="shared" si="61"/>
        <v>Aportaciones de la Federación a las entidades federativas</v>
      </c>
      <c r="M1214" s="120" t="str">
        <f>IF(MOD(INT(K1214),10) = 0, VLOOKUP(K1214,'COG CONAC'!$A$2:$B$427,1,FALSE),"DESAGREGADA")</f>
        <v>83100</v>
      </c>
      <c r="N1214" s="119" t="str">
        <f>IF(MOD(INT(K1214),10) = 0, VLOOKUP(K1214,'COG CONAC'!$A$2:$B$427,2,FALSE),"DESAGREGADA")</f>
        <v>Aportaciones de la Federación a las entidades federativas</v>
      </c>
      <c r="O1214" s="120" t="str">
        <f t="shared" si="62"/>
        <v>831</v>
      </c>
      <c r="P1214" s="119" t="str">
        <f>IF(MOD(O1215,10)&gt;0,IF(INT(TEXT(D1215,"00"))=0,IF(COUNTIF($O$3:O1557,O1215)&gt;1,"No Utilizar","Utilizar"),"Utilizar"),"No Utilizar")</f>
        <v>Utilizar</v>
      </c>
    </row>
    <row r="1215" spans="1:18" x14ac:dyDescent="0.2">
      <c r="A1215" s="120">
        <v>8</v>
      </c>
      <c r="B1215" s="120">
        <v>3</v>
      </c>
      <c r="C1215" s="120">
        <v>2</v>
      </c>
      <c r="H1215" s="121" t="s">
        <v>88</v>
      </c>
      <c r="K1215" s="120" t="str">
        <f t="shared" si="60"/>
        <v>83200</v>
      </c>
      <c r="L1215" s="119" t="str">
        <f t="shared" si="61"/>
        <v>Aportaciones de la Federación a municipios</v>
      </c>
      <c r="M1215" s="120" t="str">
        <f>IF(MOD(INT(K1215),10) = 0, VLOOKUP(K1215,'COG CONAC'!$A$2:$B$427,1,FALSE),"DESAGREGADA")</f>
        <v>83200</v>
      </c>
      <c r="N1215" s="119" t="str">
        <f>IF(MOD(INT(K1215),10) = 0, VLOOKUP(K1215,'COG CONAC'!$A$2:$B$427,2,FALSE),"DESAGREGADA")</f>
        <v>Aportaciones de la Federación a municipios</v>
      </c>
      <c r="O1215" s="120" t="str">
        <f t="shared" si="62"/>
        <v>832</v>
      </c>
      <c r="P1215" s="119" t="str">
        <f>IF(MOD(O1216,10)&gt;0,IF(INT(TEXT(D1216,"00"))=0,IF(COUNTIF($O$3:O1558,O1216)&gt;1,"No Utilizar","Utilizar"),"Utilizar"),"No Utilizar")</f>
        <v>Utilizar</v>
      </c>
    </row>
    <row r="1216" spans="1:18" x14ac:dyDescent="0.2">
      <c r="A1216" s="120">
        <v>8</v>
      </c>
      <c r="B1216" s="120">
        <v>3</v>
      </c>
      <c r="C1216" s="120">
        <v>3</v>
      </c>
      <c r="H1216" s="121" t="s">
        <v>87</v>
      </c>
      <c r="K1216" s="120" t="str">
        <f t="shared" si="60"/>
        <v>83300</v>
      </c>
      <c r="L1216" s="119" t="str">
        <f t="shared" si="61"/>
        <v>Aportaciones de las entidades federativas a los municipios</v>
      </c>
      <c r="M1216" s="120" t="str">
        <f>IF(MOD(INT(K1216),10) = 0, VLOOKUP(K1216,'COG CONAC'!$A$2:$B$427,1,FALSE),"DESAGREGADA")</f>
        <v>83300</v>
      </c>
      <c r="N1216" s="119" t="str">
        <f>IF(MOD(INT(K1216),10) = 0, VLOOKUP(K1216,'COG CONAC'!$A$2:$B$427,2,FALSE),"DESAGREGADA")</f>
        <v>Aportaciones de las entidades federativas a los municipios</v>
      </c>
      <c r="O1216" s="120" t="str">
        <f t="shared" si="62"/>
        <v>833</v>
      </c>
      <c r="P1216" s="119" t="str">
        <f>IF(MOD(O1217,10)&gt;0,IF(INT(TEXT(D1217,"00"))=0,IF(COUNTIF($O$3:O1559,O1217)&gt;1,"No Utilizar","Utilizar"),"Utilizar"),"No Utilizar")</f>
        <v>Utilizar</v>
      </c>
    </row>
    <row r="1217" spans="1:18" x14ac:dyDescent="0.2">
      <c r="A1217" s="120">
        <v>8</v>
      </c>
      <c r="B1217" s="120">
        <v>3</v>
      </c>
      <c r="C1217" s="120">
        <v>4</v>
      </c>
      <c r="H1217" s="121" t="s">
        <v>1012</v>
      </c>
      <c r="K1217" s="120" t="str">
        <f t="shared" si="60"/>
        <v>83400</v>
      </c>
      <c r="L1217" s="119" t="str">
        <f t="shared" si="61"/>
        <v>Aportaciones previstas en leyes y decretos al sistema de protección social</v>
      </c>
      <c r="M1217" s="120" t="str">
        <f>IF(MOD(INT(K1217),10) = 0, VLOOKUP(K1217,'COG CONAC'!$A$2:$B$427,1,FALSE),"DESAGREGADA")</f>
        <v>83400</v>
      </c>
      <c r="N1217" s="119" t="str">
        <f>IF(MOD(INT(K1217),10) = 0, VLOOKUP(K1217,'COG CONAC'!$A$2:$B$427,2,FALSE),"DESAGREGADA")</f>
        <v>Aportaciones previstas en leyes y decretos al sistema de protección social</v>
      </c>
      <c r="O1217" s="120" t="str">
        <f t="shared" si="62"/>
        <v>834</v>
      </c>
      <c r="P1217" s="119" t="str">
        <f>IF(MOD(O1218,10)&gt;0,IF(INT(TEXT(D1218,"00"))=0,IF(COUNTIF($O$3:O1560,O1218)&gt;1,"No Utilizar","Utilizar"),"Utilizar"),"No Utilizar")</f>
        <v>Utilizar</v>
      </c>
    </row>
    <row r="1218" spans="1:18" x14ac:dyDescent="0.2">
      <c r="A1218" s="120">
        <v>8</v>
      </c>
      <c r="B1218" s="120">
        <v>3</v>
      </c>
      <c r="C1218" s="120">
        <v>5</v>
      </c>
      <c r="H1218" s="121" t="s">
        <v>86</v>
      </c>
      <c r="J1218" s="121" t="s">
        <v>1718</v>
      </c>
      <c r="K1218" s="120" t="str">
        <f t="shared" si="60"/>
        <v>83500</v>
      </c>
      <c r="L1218" s="119" t="str">
        <f t="shared" si="61"/>
        <v>Aportaciones previstas en leyes y decretos compensatorias a entidades federativas y municipios</v>
      </c>
      <c r="M1218" s="120" t="str">
        <f>IF(MOD(INT(K1218),10) = 0, VLOOKUP(K1218,'COG CONAC'!$A$2:$B$427,1,FALSE),"DESAGREGADA")</f>
        <v>83500</v>
      </c>
      <c r="N1218" s="119" t="str">
        <f>IF(MOD(INT(K1218),10) = 0, VLOOKUP(K1218,'COG CONAC'!$A$2:$B$427,2,FALSE),"DESAGREGADA")</f>
        <v>Aportaciones previstas en leyes y decretos compensatorias a entidades federativas y municipios</v>
      </c>
      <c r="O1218" s="120" t="str">
        <f t="shared" si="62"/>
        <v>835</v>
      </c>
      <c r="P1218" s="119" t="str">
        <f>IF(MOD(O1219,10)&gt;0,IF(INT(TEXT(D1219,"00"))=0,IF(COUNTIF($O$3:O1561,O1219)&gt;1,"No Utilizar","Utilizar"),"Utilizar"),"No Utilizar")</f>
        <v>No Utilizar</v>
      </c>
    </row>
    <row r="1219" spans="1:18" s="118" customFormat="1" x14ac:dyDescent="0.2">
      <c r="A1219" s="117">
        <v>8</v>
      </c>
      <c r="B1219" s="117">
        <v>5</v>
      </c>
      <c r="C1219" s="117"/>
      <c r="D1219" s="117"/>
      <c r="E1219" s="117"/>
      <c r="F1219" s="116"/>
      <c r="G1219" s="116" t="s">
        <v>85</v>
      </c>
      <c r="H1219" s="116"/>
      <c r="I1219" s="116"/>
      <c r="J1219" s="116"/>
      <c r="K1219" s="117" t="str">
        <f t="shared" si="60"/>
        <v>85000</v>
      </c>
      <c r="L1219" s="118" t="str">
        <f t="shared" si="61"/>
        <v>CONVENIOS</v>
      </c>
      <c r="M1219" s="117" t="str">
        <f>IF(MOD(INT(K1219),10) = 0, VLOOKUP(K1219,'COG CONAC'!$A$2:$B$427,1,FALSE),"DESAGREGADA")</f>
        <v>85000</v>
      </c>
      <c r="N1219" s="118" t="str">
        <f>IF(MOD(INT(K1219),10) = 0, VLOOKUP(K1219,'COG CONAC'!$A$2:$B$427,2,FALSE),"DESAGREGADA")</f>
        <v>CONVENIOS</v>
      </c>
      <c r="O1219" s="117" t="str">
        <f t="shared" si="62"/>
        <v>850</v>
      </c>
      <c r="P1219" s="118" t="str">
        <f>IF(MOD(O1220,10)&gt;0,IF(INT(TEXT(D1220,"00"))=0,IF(COUNTIF($O$3:O1562,O1220)&gt;1,"No Utilizar","Utilizar"),"Utilizar"),"No Utilizar")</f>
        <v>Utilizar</v>
      </c>
      <c r="R1219" s="119"/>
    </row>
    <row r="1220" spans="1:18" x14ac:dyDescent="0.2">
      <c r="A1220" s="120">
        <v>8</v>
      </c>
      <c r="B1220" s="120">
        <v>5</v>
      </c>
      <c r="C1220" s="120">
        <v>1</v>
      </c>
      <c r="H1220" s="121" t="s">
        <v>84</v>
      </c>
      <c r="K1220" s="120" t="str">
        <f t="shared" si="60"/>
        <v>85100</v>
      </c>
      <c r="L1220" s="119" t="str">
        <f t="shared" si="61"/>
        <v>Convenios de reasignación</v>
      </c>
      <c r="M1220" s="120" t="str">
        <f>IF(MOD(INT(K1220),10) = 0, VLOOKUP(K1220,'COG CONAC'!$A$2:$B$427,1,FALSE),"DESAGREGADA")</f>
        <v>85100</v>
      </c>
      <c r="N1220" s="119" t="str">
        <f>IF(MOD(INT(K1220),10) = 0, VLOOKUP(K1220,'COG CONAC'!$A$2:$B$427,2,FALSE),"DESAGREGADA")</f>
        <v>Convenios de reasignación</v>
      </c>
      <c r="O1220" s="120" t="str">
        <f t="shared" si="62"/>
        <v>851</v>
      </c>
      <c r="P1220" s="119" t="str">
        <f>IF(MOD(O1221,10)&gt;0,IF(INT(TEXT(D1221,"00"))=0,IF(COUNTIF($O$3:O1563,O1221)&gt;1,"No Utilizar","Utilizar"),"Utilizar"),"No Utilizar")</f>
        <v>Utilizar</v>
      </c>
    </row>
    <row r="1221" spans="1:18" x14ac:dyDescent="0.2">
      <c r="A1221" s="120">
        <v>8</v>
      </c>
      <c r="B1221" s="120">
        <v>5</v>
      </c>
      <c r="C1221" s="120">
        <v>2</v>
      </c>
      <c r="H1221" s="121" t="s">
        <v>83</v>
      </c>
      <c r="K1221" s="120" t="str">
        <f t="shared" si="60"/>
        <v>85200</v>
      </c>
      <c r="L1221" s="119" t="str">
        <f t="shared" si="61"/>
        <v>Convenios de descentralización</v>
      </c>
      <c r="M1221" s="120" t="str">
        <f>IF(MOD(INT(K1221),10) = 0, VLOOKUP(K1221,'COG CONAC'!$A$2:$B$427,1,FALSE),"DESAGREGADA")</f>
        <v>85200</v>
      </c>
      <c r="N1221" s="119" t="str">
        <f>IF(MOD(INT(K1221),10) = 0, VLOOKUP(K1221,'COG CONAC'!$A$2:$B$427,2,FALSE),"DESAGREGADA")</f>
        <v>Convenios de descentralización</v>
      </c>
      <c r="O1221" s="120" t="str">
        <f t="shared" si="62"/>
        <v>852</v>
      </c>
      <c r="P1221" s="119" t="str">
        <f>IF(MOD(O1222,10)&gt;0,IF(INT(TEXT(D1222,"00"))=0,IF(COUNTIF($O$3:O1564,O1222)&gt;1,"No Utilizar","Utilizar"),"Utilizar"),"No Utilizar")</f>
        <v>Utilizar</v>
      </c>
    </row>
    <row r="1222" spans="1:18" x14ac:dyDescent="0.2">
      <c r="A1222" s="120">
        <v>8</v>
      </c>
      <c r="B1222" s="120">
        <v>5</v>
      </c>
      <c r="C1222" s="120">
        <v>3</v>
      </c>
      <c r="H1222" s="121" t="s">
        <v>82</v>
      </c>
      <c r="K1222" s="120" t="str">
        <f t="shared" si="60"/>
        <v>85300</v>
      </c>
      <c r="L1222" s="119" t="str">
        <f t="shared" si="61"/>
        <v>Otros convenios</v>
      </c>
      <c r="M1222" s="120" t="str">
        <f>IF(MOD(INT(K1222),10) = 0, VLOOKUP(K1222,'COG CONAC'!$A$2:$B$427,1,FALSE),"DESAGREGADA")</f>
        <v>85300</v>
      </c>
      <c r="N1222" s="119" t="str">
        <f>IF(MOD(INT(K1222),10) = 0, VLOOKUP(K1222,'COG CONAC'!$A$2:$B$427,2,FALSE),"DESAGREGADA")</f>
        <v>Otros convenios</v>
      </c>
      <c r="O1222" s="120" t="str">
        <f t="shared" si="62"/>
        <v>853</v>
      </c>
      <c r="P1222" s="119" t="str">
        <f>IF(MOD(O1223,10)&gt;0,IF(INT(TEXT(D1223,"00"))=0,IF(COUNTIF($O$3:O1565,O1223)&gt;1,"No Utilizar","Utilizar"),"Utilizar"),"No Utilizar")</f>
        <v>No Utilizar</v>
      </c>
    </row>
    <row r="1223" spans="1:18" s="113" customFormat="1" x14ac:dyDescent="0.2">
      <c r="A1223" s="111">
        <v>9</v>
      </c>
      <c r="B1223" s="111"/>
      <c r="C1223" s="111"/>
      <c r="D1223" s="111"/>
      <c r="E1223" s="111"/>
      <c r="F1223" s="112" t="s">
        <v>1019</v>
      </c>
      <c r="G1223" s="112"/>
      <c r="H1223" s="112"/>
      <c r="I1223" s="112"/>
      <c r="J1223" s="112"/>
      <c r="K1223" s="111" t="str">
        <f t="shared" si="60"/>
        <v>90000</v>
      </c>
      <c r="L1223" s="113" t="str">
        <f t="shared" si="61"/>
        <v>DEUDA PUBLICA</v>
      </c>
      <c r="M1223" s="111" t="str">
        <f>IF(MOD(INT(K1223),10) = 0, VLOOKUP(K1223,'COG CONAC'!$A$2:$B$427,1,FALSE),"DESAGREGADA")</f>
        <v>90000</v>
      </c>
      <c r="N1223" s="113" t="str">
        <f>IF(MOD(INT(K1223),10) = 0, VLOOKUP(K1223,'COG CONAC'!$A$2:$B$427,2,FALSE),"DESAGREGADA")</f>
        <v>DEUDA PUBLICA</v>
      </c>
      <c r="O1223" s="111" t="str">
        <f t="shared" si="62"/>
        <v>900</v>
      </c>
      <c r="P1223" s="113" t="str">
        <f>IF(MOD(O1224,10)&gt;0,IF(INT(TEXT(D1224,"00"))=0,IF(COUNTIF($O$3:O1566,O1224)&gt;1,"No Utilizar","Utilizar"),"Utilizar"),"No Utilizar")</f>
        <v>No Utilizar</v>
      </c>
      <c r="R1223" s="119"/>
    </row>
    <row r="1224" spans="1:18" s="118" customFormat="1" x14ac:dyDescent="0.2">
      <c r="A1224" s="117">
        <v>9</v>
      </c>
      <c r="B1224" s="117">
        <v>1</v>
      </c>
      <c r="C1224" s="117"/>
      <c r="D1224" s="117"/>
      <c r="E1224" s="117"/>
      <c r="F1224" s="116"/>
      <c r="G1224" s="116" t="s">
        <v>1021</v>
      </c>
      <c r="H1224" s="116"/>
      <c r="I1224" s="116"/>
      <c r="J1224" s="116"/>
      <c r="K1224" s="117" t="str">
        <f t="shared" si="60"/>
        <v>91000</v>
      </c>
      <c r="L1224" s="118" t="str">
        <f t="shared" si="61"/>
        <v>AMORTIZACION DE LA DEUDA PUBLICA</v>
      </c>
      <c r="M1224" s="117" t="str">
        <f>IF(MOD(INT(K1224),10) = 0, VLOOKUP(K1224,'COG CONAC'!$A$2:$B$427,1,FALSE),"DESAGREGADA")</f>
        <v>91000</v>
      </c>
      <c r="N1224" s="118" t="str">
        <f>IF(MOD(INT(K1224),10) = 0, VLOOKUP(K1224,'COG CONAC'!$A$2:$B$427,2,FALSE),"DESAGREGADA")</f>
        <v>AMORTIZACION DE LA DEUDA PUBLICA</v>
      </c>
      <c r="O1224" s="117" t="str">
        <f t="shared" si="62"/>
        <v>910</v>
      </c>
      <c r="P1224" s="118" t="str">
        <f>IF(MOD(O1225,10)&gt;0,IF(INT(TEXT(D1225,"00"))=0,IF(COUNTIF($O$3:O1567,O1225)&gt;1,"No Utilizar","Utilizar"),"Utilizar"),"No Utilizar")</f>
        <v>Utilizar</v>
      </c>
      <c r="R1224" s="119"/>
    </row>
    <row r="1225" spans="1:18" x14ac:dyDescent="0.2">
      <c r="A1225" s="120">
        <v>9</v>
      </c>
      <c r="B1225" s="120">
        <v>1</v>
      </c>
      <c r="C1225" s="120">
        <v>1</v>
      </c>
      <c r="H1225" s="121" t="s">
        <v>81</v>
      </c>
      <c r="K1225" s="120" t="str">
        <f t="shared" si="60"/>
        <v>91100</v>
      </c>
      <c r="L1225" s="119" t="str">
        <f t="shared" si="61"/>
        <v>Amortización de la deuda interna con instituciones de crédito</v>
      </c>
      <c r="M1225" s="120" t="str">
        <f>IF(MOD(INT(K1225),10) = 0, VLOOKUP(K1225,'COG CONAC'!$A$2:$B$427,1,FALSE),"DESAGREGADA")</f>
        <v>91100</v>
      </c>
      <c r="N1225" s="119" t="str">
        <f>IF(MOD(INT(K1225),10) = 0, VLOOKUP(K1225,'COG CONAC'!$A$2:$B$427,2,FALSE),"DESAGREGADA")</f>
        <v>Amortización de la deuda interna con instituciones de crédito</v>
      </c>
      <c r="O1225" s="120" t="str">
        <f t="shared" si="62"/>
        <v>911</v>
      </c>
      <c r="P1225" s="119" t="str">
        <f>IF(MOD(O1226,10)&gt;0,IF(INT(TEXT(D1226,"00"))=0,IF(COUNTIF($O$3:O1568,O1226)&gt;1,"No Utilizar","Utilizar"),"Utilizar"),"No Utilizar")</f>
        <v>Utilizar</v>
      </c>
    </row>
    <row r="1226" spans="1:18" x14ac:dyDescent="0.2">
      <c r="A1226" s="120">
        <v>9</v>
      </c>
      <c r="B1226" s="120">
        <v>1</v>
      </c>
      <c r="C1226" s="120">
        <v>2</v>
      </c>
      <c r="H1226" s="121" t="s">
        <v>80</v>
      </c>
      <c r="K1226" s="120" t="str">
        <f t="shared" si="60"/>
        <v>91200</v>
      </c>
      <c r="L1226" s="119" t="str">
        <f t="shared" si="61"/>
        <v>Amortización de la deuda interna por emisión de títulos y valores</v>
      </c>
      <c r="M1226" s="120" t="str">
        <f>IF(MOD(INT(K1226),10) = 0, VLOOKUP(K1226,'COG CONAC'!$A$2:$B$427,1,FALSE),"DESAGREGADA")</f>
        <v>91200</v>
      </c>
      <c r="N1226" s="119" t="str">
        <f>IF(MOD(INT(K1226),10) = 0, VLOOKUP(K1226,'COG CONAC'!$A$2:$B$427,2,FALSE),"DESAGREGADA")</f>
        <v>Amortización de la deuda interna por emisión de títulos y valores</v>
      </c>
      <c r="O1226" s="120" t="str">
        <f t="shared" si="62"/>
        <v>912</v>
      </c>
      <c r="P1226" s="119" t="str">
        <f>IF(MOD(O1227,10)&gt;0,IF(INT(TEXT(D1227,"00"))=0,IF(COUNTIF($O$3:O1569,O1227)&gt;1,"No Utilizar","Utilizar"),"Utilizar"),"No Utilizar")</f>
        <v>Utilizar</v>
      </c>
    </row>
    <row r="1227" spans="1:18" x14ac:dyDescent="0.2">
      <c r="A1227" s="120">
        <v>9</v>
      </c>
      <c r="B1227" s="120">
        <v>1</v>
      </c>
      <c r="C1227" s="120">
        <v>3</v>
      </c>
      <c r="H1227" s="121" t="s">
        <v>79</v>
      </c>
      <c r="K1227" s="120" t="str">
        <f t="shared" si="60"/>
        <v>91300</v>
      </c>
      <c r="L1227" s="119" t="str">
        <f t="shared" si="61"/>
        <v>Amortización de arrendamientos financieros nacionales</v>
      </c>
      <c r="M1227" s="120" t="str">
        <f>IF(MOD(INT(K1227),10) = 0, VLOOKUP(K1227,'COG CONAC'!$A$2:$B$427,1,FALSE),"DESAGREGADA")</f>
        <v>91300</v>
      </c>
      <c r="N1227" s="119" t="str">
        <f>IF(MOD(INT(K1227),10) = 0, VLOOKUP(K1227,'COG CONAC'!$A$2:$B$427,2,FALSE),"DESAGREGADA")</f>
        <v>Amortización de arrendamientos financieros nacionales</v>
      </c>
      <c r="O1227" s="120" t="str">
        <f t="shared" si="62"/>
        <v>913</v>
      </c>
      <c r="P1227" s="119" t="str">
        <f>IF(MOD(O1228,10)&gt;0,IF(INT(TEXT(D1228,"00"))=0,IF(COUNTIF($O$3:O1570,O1228)&gt;1,"No Utilizar","Utilizar"),"Utilizar"),"No Utilizar")</f>
        <v>Utilizar</v>
      </c>
    </row>
    <row r="1228" spans="1:18" x14ac:dyDescent="0.2">
      <c r="A1228" s="120">
        <v>9</v>
      </c>
      <c r="B1228" s="120">
        <v>1</v>
      </c>
      <c r="C1228" s="120">
        <v>4</v>
      </c>
      <c r="H1228" s="121" t="s">
        <v>78</v>
      </c>
      <c r="K1228" s="120" t="str">
        <f t="shared" si="60"/>
        <v>91400</v>
      </c>
      <c r="L1228" s="119" t="str">
        <f t="shared" si="61"/>
        <v>Amortización de la deuda externa con instituciones de crédito</v>
      </c>
      <c r="M1228" s="120" t="str">
        <f>IF(MOD(INT(K1228),10) = 0, VLOOKUP(K1228,'COG CONAC'!$A$2:$B$427,1,FALSE),"DESAGREGADA")</f>
        <v>91400</v>
      </c>
      <c r="N1228" s="119" t="str">
        <f>IF(MOD(INT(K1228),10) = 0, VLOOKUP(K1228,'COG CONAC'!$A$2:$B$427,2,FALSE),"DESAGREGADA")</f>
        <v>Amortización de la deuda externa con instituciones de crédito</v>
      </c>
      <c r="O1228" s="120" t="str">
        <f t="shared" si="62"/>
        <v>914</v>
      </c>
      <c r="P1228" s="119" t="str">
        <f>IF(MOD(O1229,10)&gt;0,IF(INT(TEXT(D1229,"00"))=0,IF(COUNTIF($O$3:O1571,O1229)&gt;1,"No Utilizar","Utilizar"),"Utilizar"),"No Utilizar")</f>
        <v>Utilizar</v>
      </c>
    </row>
    <row r="1229" spans="1:18" x14ac:dyDescent="0.2">
      <c r="A1229" s="120">
        <v>9</v>
      </c>
      <c r="B1229" s="120">
        <v>1</v>
      </c>
      <c r="C1229" s="120">
        <v>5</v>
      </c>
      <c r="H1229" s="121" t="s">
        <v>77</v>
      </c>
      <c r="K1229" s="120" t="str">
        <f t="shared" si="60"/>
        <v>91500</v>
      </c>
      <c r="L1229" s="119" t="str">
        <f t="shared" si="61"/>
        <v>Amortización de deuda externa con organismos financieros internacionales</v>
      </c>
      <c r="M1229" s="120" t="str">
        <f>IF(MOD(INT(K1229),10) = 0, VLOOKUP(K1229,'COG CONAC'!$A$2:$B$427,1,FALSE),"DESAGREGADA")</f>
        <v>91500</v>
      </c>
      <c r="N1229" s="119" t="str">
        <f>IF(MOD(INT(K1229),10) = 0, VLOOKUP(K1229,'COG CONAC'!$A$2:$B$427,2,FALSE),"DESAGREGADA")</f>
        <v>Amortización de deuda externa con organismos financieros internacionales</v>
      </c>
      <c r="O1229" s="120" t="str">
        <f t="shared" si="62"/>
        <v>915</v>
      </c>
      <c r="P1229" s="119" t="str">
        <f>IF(MOD(O1230,10)&gt;0,IF(INT(TEXT(D1230,"00"))=0,IF(COUNTIF($O$3:O1572,O1230)&gt;1,"No Utilizar","Utilizar"),"Utilizar"),"No Utilizar")</f>
        <v>Utilizar</v>
      </c>
    </row>
    <row r="1230" spans="1:18" x14ac:dyDescent="0.2">
      <c r="A1230" s="120">
        <v>9</v>
      </c>
      <c r="B1230" s="120">
        <v>1</v>
      </c>
      <c r="C1230" s="120">
        <v>6</v>
      </c>
      <c r="H1230" s="121" t="s">
        <v>76</v>
      </c>
      <c r="K1230" s="120" t="str">
        <f t="shared" si="60"/>
        <v>91600</v>
      </c>
      <c r="L1230" s="119" t="str">
        <f t="shared" si="61"/>
        <v>Amortización de la deuda bilateral</v>
      </c>
      <c r="M1230" s="120" t="str">
        <f>IF(MOD(INT(K1230),10) = 0, VLOOKUP(K1230,'COG CONAC'!$A$2:$B$427,1,FALSE),"DESAGREGADA")</f>
        <v>91600</v>
      </c>
      <c r="N1230" s="119" t="str">
        <f>IF(MOD(INT(K1230),10) = 0, VLOOKUP(K1230,'COG CONAC'!$A$2:$B$427,2,FALSE),"DESAGREGADA")</f>
        <v>Amortización de la deuda bilateral</v>
      </c>
      <c r="O1230" s="120" t="str">
        <f t="shared" si="62"/>
        <v>916</v>
      </c>
      <c r="P1230" s="119" t="str">
        <f>IF(MOD(O1231,10)&gt;0,IF(INT(TEXT(D1231,"00"))=0,IF(COUNTIF($O$3:O1573,O1231)&gt;1,"No Utilizar","Utilizar"),"Utilizar"),"No Utilizar")</f>
        <v>Utilizar</v>
      </c>
    </row>
    <row r="1231" spans="1:18" x14ac:dyDescent="0.2">
      <c r="A1231" s="120">
        <v>9</v>
      </c>
      <c r="B1231" s="120">
        <v>1</v>
      </c>
      <c r="C1231" s="120">
        <v>7</v>
      </c>
      <c r="H1231" s="121" t="s">
        <v>75</v>
      </c>
      <c r="K1231" s="120" t="str">
        <f t="shared" si="60"/>
        <v>91700</v>
      </c>
      <c r="L1231" s="119" t="str">
        <f t="shared" si="61"/>
        <v>Amortización de la deuda externa por emisión de títulos y valores</v>
      </c>
      <c r="M1231" s="120" t="str">
        <f>IF(MOD(INT(K1231),10) = 0, VLOOKUP(K1231,'COG CONAC'!$A$2:$B$427,1,FALSE),"DESAGREGADA")</f>
        <v>91700</v>
      </c>
      <c r="N1231" s="119" t="str">
        <f>IF(MOD(INT(K1231),10) = 0, VLOOKUP(K1231,'COG CONAC'!$A$2:$B$427,2,FALSE),"DESAGREGADA")</f>
        <v>Amortización de la deuda externa por emisión de títulos y valores</v>
      </c>
      <c r="O1231" s="120" t="str">
        <f t="shared" si="62"/>
        <v>917</v>
      </c>
      <c r="P1231" s="119" t="str">
        <f>IF(MOD(O1232,10)&gt;0,IF(INT(TEXT(D1232,"00"))=0,IF(COUNTIF($O$3:O1574,O1232)&gt;1,"No Utilizar","Utilizar"),"Utilizar"),"No Utilizar")</f>
        <v>Utilizar</v>
      </c>
    </row>
    <row r="1232" spans="1:18" x14ac:dyDescent="0.2">
      <c r="A1232" s="120">
        <v>9</v>
      </c>
      <c r="B1232" s="120">
        <v>1</v>
      </c>
      <c r="C1232" s="120">
        <v>8</v>
      </c>
      <c r="H1232" s="121" t="s">
        <v>74</v>
      </c>
      <c r="K1232" s="120" t="str">
        <f>CONCATENATE(A1232,TEXT(B1232,"0"),TEXT(C1232,"0"),TEXT(D1232,"00"))</f>
        <v>91800</v>
      </c>
      <c r="L1232" s="119" t="str">
        <f>CONCATENATE(F1232,G1232,H1232,I1232)</f>
        <v>Amortización de arrendamientos financieros internacionales</v>
      </c>
      <c r="M1232" s="120" t="str">
        <f>IF(MOD(INT(K1232),10) = 0, VLOOKUP(K1232,'COG CONAC'!$A$2:$B$427,1,FALSE),"DESAGREGADA")</f>
        <v>91800</v>
      </c>
      <c r="N1232" s="119" t="str">
        <f>IF(MOD(INT(K1232),10) = 0, VLOOKUP(K1232,'COG CONAC'!$A$2:$B$427,2,FALSE),"DESAGREGADA")</f>
        <v>Amortización de arrendamientos financieros internacionales</v>
      </c>
      <c r="O1232" s="120" t="str">
        <f>CONCATENATE(A1232,TEXT(B1232,"0"),TEXT(C1232,"0"))</f>
        <v>918</v>
      </c>
      <c r="P1232" s="119" t="str">
        <f>IF(MOD(O1233,10)&gt;0,IF(INT(TEXT(D1233,"00"))=0,IF(COUNTIF($O$3:O1575,O1233)&gt;1,"No Utilizar","Utilizar"),"Utilizar"),"No Utilizar")</f>
        <v>No Utilizar</v>
      </c>
    </row>
    <row r="1233" spans="1:18" s="118" customFormat="1" x14ac:dyDescent="0.2">
      <c r="A1233" s="117">
        <v>9</v>
      </c>
      <c r="B1233" s="117">
        <v>2</v>
      </c>
      <c r="C1233" s="117"/>
      <c r="D1233" s="117"/>
      <c r="E1233" s="117"/>
      <c r="F1233" s="116"/>
      <c r="G1233" s="116" t="s">
        <v>1031</v>
      </c>
      <c r="H1233" s="116"/>
      <c r="I1233" s="116"/>
      <c r="J1233" s="116"/>
      <c r="K1233" s="117" t="str">
        <f t="shared" ref="K1233:K1256" si="63">CONCATENATE(A1233,TEXT(B1233,"0"),TEXT(C1233,"0"),TEXT(D1233,"00"))</f>
        <v>92000</v>
      </c>
      <c r="L1233" s="118" t="str">
        <f t="shared" ref="L1233:L1256" si="64">CONCATENATE(F1233,G1233,H1233,I1233)</f>
        <v>INTERESES DE LA DEUDA PUBLICA</v>
      </c>
      <c r="M1233" s="117" t="str">
        <f>IF(MOD(INT(K1233),10) = 0, VLOOKUP(K1233,'COG CONAC'!$A$2:$B$427,1,FALSE),"DESAGREGADA")</f>
        <v>92000</v>
      </c>
      <c r="N1233" s="118" t="str">
        <f>IF(MOD(INT(K1233),10) = 0, VLOOKUP(K1233,'COG CONAC'!$A$2:$B$427,2,FALSE),"DESAGREGADA")</f>
        <v>INTERESES DE LA DEUDA PUBLICA</v>
      </c>
      <c r="O1233" s="117" t="str">
        <f t="shared" ref="O1233:O1256" si="65">CONCATENATE(A1233,TEXT(B1233,"0"),TEXT(C1233,"0"))</f>
        <v>920</v>
      </c>
      <c r="P1233" s="118" t="str">
        <f>IF(MOD(O1234,10)&gt;0,IF(INT(TEXT(D1234,"00"))=0,IF(COUNTIF($O$3:O1576,O1234)&gt;1,"No Utilizar","Utilizar"),"Utilizar"),"No Utilizar")</f>
        <v>Utilizar</v>
      </c>
      <c r="R1233" s="119"/>
    </row>
    <row r="1234" spans="1:18" x14ac:dyDescent="0.2">
      <c r="A1234" s="120">
        <v>9</v>
      </c>
      <c r="B1234" s="120">
        <v>2</v>
      </c>
      <c r="C1234" s="120">
        <v>1</v>
      </c>
      <c r="H1234" s="121" t="s">
        <v>73</v>
      </c>
      <c r="K1234" s="120" t="str">
        <f t="shared" si="63"/>
        <v>92100</v>
      </c>
      <c r="L1234" s="119" t="str">
        <f t="shared" si="64"/>
        <v>Intereses de la deuda interna con instituciones de crédito</v>
      </c>
      <c r="M1234" s="120" t="str">
        <f>IF(MOD(INT(K1234),10) = 0, VLOOKUP(K1234,'COG CONAC'!$A$2:$B$427,1,FALSE),"DESAGREGADA")</f>
        <v>92100</v>
      </c>
      <c r="N1234" s="119" t="str">
        <f>IF(MOD(INT(K1234),10) = 0, VLOOKUP(K1234,'COG CONAC'!$A$2:$B$427,2,FALSE),"DESAGREGADA")</f>
        <v>Intereses de la deuda interna con instituciones de crédito</v>
      </c>
      <c r="O1234" s="120" t="str">
        <f t="shared" si="65"/>
        <v>921</v>
      </c>
      <c r="P1234" s="119" t="str">
        <f>IF(MOD(O1235,10)&gt;0,IF(INT(TEXT(D1235,"00"))=0,IF(COUNTIF($O$3:O1577,O1235)&gt;1,"No Utilizar","Utilizar"),"Utilizar"),"No Utilizar")</f>
        <v>Utilizar</v>
      </c>
    </row>
    <row r="1235" spans="1:18" x14ac:dyDescent="0.2">
      <c r="A1235" s="120">
        <v>9</v>
      </c>
      <c r="B1235" s="120">
        <v>2</v>
      </c>
      <c r="C1235" s="120">
        <v>2</v>
      </c>
      <c r="H1235" s="121" t="s">
        <v>72</v>
      </c>
      <c r="K1235" s="120" t="str">
        <f t="shared" si="63"/>
        <v>92200</v>
      </c>
      <c r="L1235" s="119" t="str">
        <f t="shared" si="64"/>
        <v>Intereses derivados de la colocación de títulos y valores</v>
      </c>
      <c r="M1235" s="120" t="str">
        <f>IF(MOD(INT(K1235),10) = 0, VLOOKUP(K1235,'COG CONAC'!$A$2:$B$427,1,FALSE),"DESAGREGADA")</f>
        <v>92200</v>
      </c>
      <c r="N1235" s="119" t="str">
        <f>IF(MOD(INT(K1235),10) = 0, VLOOKUP(K1235,'COG CONAC'!$A$2:$B$427,2,FALSE),"DESAGREGADA")</f>
        <v>Intereses derivados de la colocación de títulos y valores</v>
      </c>
      <c r="O1235" s="120" t="str">
        <f t="shared" si="65"/>
        <v>922</v>
      </c>
      <c r="P1235" s="119" t="str">
        <f>IF(MOD(O1236,10)&gt;0,IF(INT(TEXT(D1236,"00"))=0,IF(COUNTIF($O$3:O1578,O1236)&gt;1,"No Utilizar","Utilizar"),"Utilizar"),"No Utilizar")</f>
        <v>Utilizar</v>
      </c>
    </row>
    <row r="1236" spans="1:18" x14ac:dyDescent="0.2">
      <c r="A1236" s="120">
        <v>9</v>
      </c>
      <c r="B1236" s="120">
        <v>2</v>
      </c>
      <c r="C1236" s="120">
        <v>3</v>
      </c>
      <c r="H1236" s="121" t="s">
        <v>71</v>
      </c>
      <c r="K1236" s="120" t="str">
        <f t="shared" si="63"/>
        <v>92300</v>
      </c>
      <c r="L1236" s="119" t="str">
        <f t="shared" si="64"/>
        <v>Intereses por arrendamientos financieros nacionales</v>
      </c>
      <c r="M1236" s="120" t="str">
        <f>IF(MOD(INT(K1236),10) = 0, VLOOKUP(K1236,'COG CONAC'!$A$2:$B$427,1,FALSE),"DESAGREGADA")</f>
        <v>92300</v>
      </c>
      <c r="N1236" s="119" t="str">
        <f>IF(MOD(INT(K1236),10) = 0, VLOOKUP(K1236,'COG CONAC'!$A$2:$B$427,2,FALSE),"DESAGREGADA")</f>
        <v>Intereses por arrendamientos financieros nacionales</v>
      </c>
      <c r="O1236" s="120" t="str">
        <f t="shared" si="65"/>
        <v>923</v>
      </c>
      <c r="P1236" s="119" t="str">
        <f>IF(MOD(O1237,10)&gt;0,IF(INT(TEXT(D1237,"00"))=0,IF(COUNTIF($O$3:O1579,O1237)&gt;1,"No Utilizar","Utilizar"),"Utilizar"),"No Utilizar")</f>
        <v>Utilizar</v>
      </c>
    </row>
    <row r="1237" spans="1:18" x14ac:dyDescent="0.2">
      <c r="A1237" s="120">
        <v>9</v>
      </c>
      <c r="B1237" s="120">
        <v>2</v>
      </c>
      <c r="C1237" s="120">
        <v>4</v>
      </c>
      <c r="H1237" s="121" t="s">
        <v>70</v>
      </c>
      <c r="K1237" s="120" t="str">
        <f t="shared" si="63"/>
        <v>92400</v>
      </c>
      <c r="L1237" s="119" t="str">
        <f t="shared" si="64"/>
        <v>Intereses de la deuda externa con instituciones de crédito</v>
      </c>
      <c r="M1237" s="120" t="str">
        <f>IF(MOD(INT(K1237),10) = 0, VLOOKUP(K1237,'COG CONAC'!$A$2:$B$427,1,FALSE),"DESAGREGADA")</f>
        <v>92400</v>
      </c>
      <c r="N1237" s="119" t="str">
        <f>IF(MOD(INT(K1237),10) = 0, VLOOKUP(K1237,'COG CONAC'!$A$2:$B$427,2,FALSE),"DESAGREGADA")</f>
        <v>Intereses de la deuda externa con instituciones de crédito</v>
      </c>
      <c r="O1237" s="120" t="str">
        <f t="shared" si="65"/>
        <v>924</v>
      </c>
      <c r="P1237" s="119" t="str">
        <f>IF(MOD(O1238,10)&gt;0,IF(INT(TEXT(D1238,"00"))=0,IF(COUNTIF($O$3:O1580,O1238)&gt;1,"No Utilizar","Utilizar"),"Utilizar"),"No Utilizar")</f>
        <v>Utilizar</v>
      </c>
    </row>
    <row r="1238" spans="1:18" x14ac:dyDescent="0.2">
      <c r="A1238" s="120">
        <v>9</v>
      </c>
      <c r="B1238" s="120">
        <v>2</v>
      </c>
      <c r="C1238" s="120">
        <v>5</v>
      </c>
      <c r="H1238" s="121" t="s">
        <v>69</v>
      </c>
      <c r="K1238" s="120" t="str">
        <f t="shared" si="63"/>
        <v>92500</v>
      </c>
      <c r="L1238" s="119" t="str">
        <f t="shared" si="64"/>
        <v>Intereses de la deuda con organismos financieros Internacionales</v>
      </c>
      <c r="M1238" s="120" t="str">
        <f>IF(MOD(INT(K1238),10) = 0, VLOOKUP(K1238,'COG CONAC'!$A$2:$B$427,1,FALSE),"DESAGREGADA")</f>
        <v>92500</v>
      </c>
      <c r="N1238" s="119" t="str">
        <f>IF(MOD(INT(K1238),10) = 0, VLOOKUP(K1238,'COG CONAC'!$A$2:$B$427,2,FALSE),"DESAGREGADA")</f>
        <v>Intereses de la deuda con organismos financieros Internacionales</v>
      </c>
      <c r="O1238" s="120" t="str">
        <f t="shared" si="65"/>
        <v>925</v>
      </c>
      <c r="P1238" s="119" t="str">
        <f>IF(MOD(O1239,10)&gt;0,IF(INT(TEXT(D1239,"00"))=0,IF(COUNTIF($O$3:O1581,O1239)&gt;1,"No Utilizar","Utilizar"),"Utilizar"),"No Utilizar")</f>
        <v>Utilizar</v>
      </c>
    </row>
    <row r="1239" spans="1:18" x14ac:dyDescent="0.2">
      <c r="A1239" s="120">
        <v>9</v>
      </c>
      <c r="B1239" s="120">
        <v>2</v>
      </c>
      <c r="C1239" s="120">
        <v>6</v>
      </c>
      <c r="H1239" s="121" t="s">
        <v>68</v>
      </c>
      <c r="K1239" s="120" t="str">
        <f t="shared" si="63"/>
        <v>92600</v>
      </c>
      <c r="L1239" s="119" t="str">
        <f t="shared" si="64"/>
        <v>Intereses de la deuda bilateral</v>
      </c>
      <c r="M1239" s="120" t="str">
        <f>IF(MOD(INT(K1239),10) = 0, VLOOKUP(K1239,'COG CONAC'!$A$2:$B$427,1,FALSE),"DESAGREGADA")</f>
        <v>92600</v>
      </c>
      <c r="N1239" s="119" t="str">
        <f>IF(MOD(INT(K1239),10) = 0, VLOOKUP(K1239,'COG CONAC'!$A$2:$B$427,2,FALSE),"DESAGREGADA")</f>
        <v>Intereses de la deuda bilateral</v>
      </c>
      <c r="O1239" s="120" t="str">
        <f t="shared" si="65"/>
        <v>926</v>
      </c>
      <c r="P1239" s="119" t="str">
        <f>IF(MOD(O1240,10)&gt;0,IF(INT(TEXT(D1240,"00"))=0,IF(COUNTIF($O$3:O1582,O1240)&gt;1,"No Utilizar","Utilizar"),"Utilizar"),"No Utilizar")</f>
        <v>Utilizar</v>
      </c>
    </row>
    <row r="1240" spans="1:18" x14ac:dyDescent="0.2">
      <c r="A1240" s="120">
        <v>9</v>
      </c>
      <c r="B1240" s="120">
        <v>2</v>
      </c>
      <c r="C1240" s="120">
        <v>7</v>
      </c>
      <c r="H1240" s="121" t="s">
        <v>67</v>
      </c>
      <c r="K1240" s="120" t="str">
        <f t="shared" si="63"/>
        <v>92700</v>
      </c>
      <c r="L1240" s="119" t="str">
        <f t="shared" si="64"/>
        <v>Intereses derivados de la colocación de títulos y valores en el exterior</v>
      </c>
      <c r="M1240" s="120" t="str">
        <f>IF(MOD(INT(K1240),10) = 0, VLOOKUP(K1240,'COG CONAC'!$A$2:$B$427,1,FALSE),"DESAGREGADA")</f>
        <v>92700</v>
      </c>
      <c r="N1240" s="119" t="str">
        <f>IF(MOD(INT(K1240),10) = 0, VLOOKUP(K1240,'COG CONAC'!$A$2:$B$427,2,FALSE),"DESAGREGADA")</f>
        <v>Intereses derivados de la colocación de títulos y valores en el exterior</v>
      </c>
      <c r="O1240" s="120" t="str">
        <f t="shared" si="65"/>
        <v>927</v>
      </c>
      <c r="P1240" s="119" t="str">
        <f>IF(MOD(O1241,10)&gt;0,IF(INT(TEXT(D1241,"00"))=0,IF(COUNTIF($O$3:O1583,O1241)&gt;1,"No Utilizar","Utilizar"),"Utilizar"),"No Utilizar")</f>
        <v>Utilizar</v>
      </c>
    </row>
    <row r="1241" spans="1:18" x14ac:dyDescent="0.2">
      <c r="A1241" s="120">
        <v>9</v>
      </c>
      <c r="B1241" s="120">
        <v>2</v>
      </c>
      <c r="C1241" s="120">
        <v>8</v>
      </c>
      <c r="H1241" s="121" t="s">
        <v>66</v>
      </c>
      <c r="K1241" s="120" t="str">
        <f t="shared" si="63"/>
        <v>92800</v>
      </c>
      <c r="L1241" s="119" t="str">
        <f t="shared" si="64"/>
        <v>Intereses por arrendamientos financieros internacionales</v>
      </c>
      <c r="M1241" s="120" t="str">
        <f>IF(MOD(INT(K1241),10) = 0, VLOOKUP(K1241,'COG CONAC'!$A$2:$B$427,1,FALSE),"DESAGREGADA")</f>
        <v>92800</v>
      </c>
      <c r="N1241" s="119" t="str">
        <f>IF(MOD(INT(K1241),10) = 0, VLOOKUP(K1241,'COG CONAC'!$A$2:$B$427,2,FALSE),"DESAGREGADA")</f>
        <v>Intereses por arrendamientos financieros internacionales</v>
      </c>
      <c r="O1241" s="120" t="str">
        <f t="shared" si="65"/>
        <v>928</v>
      </c>
      <c r="P1241" s="119" t="str">
        <f>IF(MOD(O1242,10)&gt;0,IF(INT(TEXT(D1242,"00"))=0,IF(COUNTIF($O$3:O1584,O1242)&gt;1,"No Utilizar","Utilizar"),"Utilizar"),"No Utilizar")</f>
        <v>No Utilizar</v>
      </c>
    </row>
    <row r="1242" spans="1:18" s="118" customFormat="1" x14ac:dyDescent="0.2">
      <c r="A1242" s="117">
        <v>9</v>
      </c>
      <c r="B1242" s="117">
        <v>3</v>
      </c>
      <c r="C1242" s="117"/>
      <c r="D1242" s="117"/>
      <c r="E1242" s="117"/>
      <c r="F1242" s="116"/>
      <c r="G1242" s="116" t="s">
        <v>1041</v>
      </c>
      <c r="H1242" s="116"/>
      <c r="I1242" s="116"/>
      <c r="J1242" s="116"/>
      <c r="K1242" s="117" t="str">
        <f t="shared" si="63"/>
        <v>93000</v>
      </c>
      <c r="L1242" s="118" t="str">
        <f t="shared" si="64"/>
        <v>COMISIONES DE LA DEUDA PUBLICA</v>
      </c>
      <c r="M1242" s="117" t="str">
        <f>IF(MOD(INT(K1242),10) = 0, VLOOKUP(K1242,'COG CONAC'!$A$2:$B$427,1,FALSE),"DESAGREGADA")</f>
        <v>93000</v>
      </c>
      <c r="N1242" s="118" t="str">
        <f>IF(MOD(INT(K1242),10) = 0, VLOOKUP(K1242,'COG CONAC'!$A$2:$B$427,2,FALSE),"DESAGREGADA")</f>
        <v>COMISIONES DE LA DEUDA PUBLICA</v>
      </c>
      <c r="O1242" s="117" t="str">
        <f t="shared" si="65"/>
        <v>930</v>
      </c>
      <c r="P1242" s="118" t="str">
        <f>IF(MOD(O1243,10)&gt;0,IF(INT(TEXT(D1243,"00"))=0,IF(COUNTIF($O$3:O1585,O1243)&gt;1,"No Utilizar","Utilizar"),"Utilizar"),"No Utilizar")</f>
        <v>Utilizar</v>
      </c>
      <c r="R1242" s="119"/>
    </row>
    <row r="1243" spans="1:18" x14ac:dyDescent="0.2">
      <c r="A1243" s="120">
        <v>9</v>
      </c>
      <c r="B1243" s="120">
        <v>3</v>
      </c>
      <c r="C1243" s="120">
        <v>1</v>
      </c>
      <c r="H1243" s="121" t="s">
        <v>65</v>
      </c>
      <c r="K1243" s="120" t="str">
        <f t="shared" si="63"/>
        <v>93100</v>
      </c>
      <c r="L1243" s="119" t="str">
        <f t="shared" si="64"/>
        <v>Comisiones de la deuda pública interna</v>
      </c>
      <c r="M1243" s="120" t="str">
        <f>IF(MOD(INT(K1243),10) = 0, VLOOKUP(K1243,'COG CONAC'!$A$2:$B$427,1,FALSE),"DESAGREGADA")</f>
        <v>93100</v>
      </c>
      <c r="N1243" s="119" t="str">
        <f>IF(MOD(INT(K1243),10) = 0, VLOOKUP(K1243,'COG CONAC'!$A$2:$B$427,2,FALSE),"DESAGREGADA")</f>
        <v>Comisiones de la deuda pública interna</v>
      </c>
      <c r="O1243" s="120" t="str">
        <f t="shared" si="65"/>
        <v>931</v>
      </c>
      <c r="P1243" s="119" t="str">
        <f>IF(MOD(O1244,10)&gt;0,IF(INT(TEXT(D1244,"00"))=0,IF(COUNTIF($O$3:O1586,O1244)&gt;1,"No Utilizar","Utilizar"),"Utilizar"),"No Utilizar")</f>
        <v>Utilizar</v>
      </c>
    </row>
    <row r="1244" spans="1:18" x14ac:dyDescent="0.2">
      <c r="A1244" s="120">
        <v>9</v>
      </c>
      <c r="B1244" s="120">
        <v>3</v>
      </c>
      <c r="C1244" s="120">
        <v>2</v>
      </c>
      <c r="H1244" s="121" t="s">
        <v>64</v>
      </c>
      <c r="K1244" s="120" t="str">
        <f t="shared" si="63"/>
        <v>93200</v>
      </c>
      <c r="L1244" s="119" t="str">
        <f t="shared" si="64"/>
        <v>Comisiones de la deuda pública externa</v>
      </c>
      <c r="M1244" s="120" t="str">
        <f>IF(MOD(INT(K1244),10) = 0, VLOOKUP(K1244,'COG CONAC'!$A$2:$B$427,1,FALSE),"DESAGREGADA")</f>
        <v>93200</v>
      </c>
      <c r="N1244" s="119" t="str">
        <f>IF(MOD(INT(K1244),10) = 0, VLOOKUP(K1244,'COG CONAC'!$A$2:$B$427,2,FALSE),"DESAGREGADA")</f>
        <v>Comisiones de la deuda pública externa</v>
      </c>
      <c r="O1244" s="120" t="str">
        <f t="shared" si="65"/>
        <v>932</v>
      </c>
      <c r="P1244" s="119" t="str">
        <f>IF(MOD(O1245,10)&gt;0,IF(INT(TEXT(D1245,"00"))=0,IF(COUNTIF($O$3:O1587,O1245)&gt;1,"No Utilizar","Utilizar"),"Utilizar"),"No Utilizar")</f>
        <v>No Utilizar</v>
      </c>
    </row>
    <row r="1245" spans="1:18" s="118" customFormat="1" x14ac:dyDescent="0.2">
      <c r="A1245" s="117">
        <v>9</v>
      </c>
      <c r="B1245" s="117">
        <v>4</v>
      </c>
      <c r="C1245" s="117"/>
      <c r="D1245" s="117"/>
      <c r="E1245" s="117"/>
      <c r="F1245" s="116"/>
      <c r="G1245" s="116" t="s">
        <v>1045</v>
      </c>
      <c r="H1245" s="116"/>
      <c r="I1245" s="116"/>
      <c r="J1245" s="116"/>
      <c r="K1245" s="117" t="str">
        <f t="shared" si="63"/>
        <v>94000</v>
      </c>
      <c r="L1245" s="118" t="str">
        <f t="shared" si="64"/>
        <v>GASTOS DE LA DEUDA PUBLICA</v>
      </c>
      <c r="M1245" s="117" t="str">
        <f>IF(MOD(INT(K1245),10) = 0, VLOOKUP(K1245,'COG CONAC'!$A$2:$B$427,1,FALSE),"DESAGREGADA")</f>
        <v>94000</v>
      </c>
      <c r="N1245" s="118" t="str">
        <f>IF(MOD(INT(K1245),10) = 0, VLOOKUP(K1245,'COG CONAC'!$A$2:$B$427,2,FALSE),"DESAGREGADA")</f>
        <v>GASTOS DE LA DEUDA PUBLICA</v>
      </c>
      <c r="O1245" s="117" t="str">
        <f t="shared" si="65"/>
        <v>940</v>
      </c>
      <c r="P1245" s="118" t="str">
        <f>IF(MOD(O1246,10)&gt;0,IF(INT(TEXT(D1246,"00"))=0,IF(COUNTIF($O$3:O1588,O1246)&gt;1,"No Utilizar","Utilizar"),"Utilizar"),"No Utilizar")</f>
        <v>Utilizar</v>
      </c>
      <c r="R1245" s="119"/>
    </row>
    <row r="1246" spans="1:18" x14ac:dyDescent="0.2">
      <c r="A1246" s="120">
        <v>9</v>
      </c>
      <c r="B1246" s="120">
        <v>4</v>
      </c>
      <c r="C1246" s="120">
        <v>1</v>
      </c>
      <c r="H1246" s="121" t="s">
        <v>63</v>
      </c>
      <c r="K1246" s="120" t="str">
        <f t="shared" si="63"/>
        <v>94100</v>
      </c>
      <c r="L1246" s="119" t="str">
        <f t="shared" si="64"/>
        <v>Gastos de la deuda pública interna</v>
      </c>
      <c r="M1246" s="120" t="str">
        <f>IF(MOD(INT(K1246),10) = 0, VLOOKUP(K1246,'COG CONAC'!$A$2:$B$427,1,FALSE),"DESAGREGADA")</f>
        <v>94100</v>
      </c>
      <c r="N1246" s="119" t="str">
        <f>IF(MOD(INT(K1246),10) = 0, VLOOKUP(K1246,'COG CONAC'!$A$2:$B$427,2,FALSE),"DESAGREGADA")</f>
        <v>Gastos de la deuda pública interna</v>
      </c>
      <c r="O1246" s="120" t="str">
        <f t="shared" si="65"/>
        <v>941</v>
      </c>
      <c r="P1246" s="119" t="str">
        <f>IF(MOD(O1247,10)&gt;0,IF(INT(TEXT(D1247,"00"))=0,IF(COUNTIF($O$3:O1589,O1247)&gt;1,"No Utilizar","Utilizar"),"Utilizar"),"No Utilizar")</f>
        <v>Utilizar</v>
      </c>
    </row>
    <row r="1247" spans="1:18" x14ac:dyDescent="0.2">
      <c r="A1247" s="120">
        <v>9</v>
      </c>
      <c r="B1247" s="120">
        <v>4</v>
      </c>
      <c r="C1247" s="120">
        <v>2</v>
      </c>
      <c r="H1247" s="121" t="s">
        <v>62</v>
      </c>
      <c r="K1247" s="120" t="str">
        <f t="shared" si="63"/>
        <v>94200</v>
      </c>
      <c r="L1247" s="119" t="str">
        <f t="shared" si="64"/>
        <v>Gastos de la deuda pública externa</v>
      </c>
      <c r="M1247" s="120" t="str">
        <f>IF(MOD(INT(K1247),10) = 0, VLOOKUP(K1247,'COG CONAC'!$A$2:$B$427,1,FALSE),"DESAGREGADA")</f>
        <v>94200</v>
      </c>
      <c r="N1247" s="119" t="str">
        <f>IF(MOD(INT(K1247),10) = 0, VLOOKUP(K1247,'COG CONAC'!$A$2:$B$427,2,FALSE),"DESAGREGADA")</f>
        <v>Gastos de la deuda pública externa</v>
      </c>
      <c r="O1247" s="120" t="str">
        <f t="shared" si="65"/>
        <v>942</v>
      </c>
      <c r="P1247" s="119" t="str">
        <f>IF(MOD(O1248,10)&gt;0,IF(INT(TEXT(D1248,"00"))=0,IF(COUNTIF($O$3:O1590,O1248)&gt;1,"No Utilizar","Utilizar"),"Utilizar"),"No Utilizar")</f>
        <v>No Utilizar</v>
      </c>
    </row>
    <row r="1248" spans="1:18" s="118" customFormat="1" x14ac:dyDescent="0.2">
      <c r="A1248" s="117">
        <v>9</v>
      </c>
      <c r="B1248" s="117">
        <v>5</v>
      </c>
      <c r="C1248" s="117"/>
      <c r="D1248" s="117"/>
      <c r="E1248" s="117"/>
      <c r="F1248" s="116"/>
      <c r="G1248" s="116" t="s">
        <v>61</v>
      </c>
      <c r="H1248" s="116"/>
      <c r="I1248" s="116"/>
      <c r="J1248" s="116"/>
      <c r="K1248" s="117" t="str">
        <f t="shared" si="63"/>
        <v>95000</v>
      </c>
      <c r="L1248" s="118" t="str">
        <f t="shared" si="64"/>
        <v>COSTO POR COBERTURAS</v>
      </c>
      <c r="M1248" s="117" t="str">
        <f>IF(MOD(INT(K1248),10) = 0, VLOOKUP(K1248,'COG CONAC'!$A$2:$B$427,1,FALSE),"DESAGREGADA")</f>
        <v>95000</v>
      </c>
      <c r="N1248" s="118" t="str">
        <f>IF(MOD(INT(K1248),10) = 0, VLOOKUP(K1248,'COG CONAC'!$A$2:$B$427,2,FALSE),"DESAGREGADA")</f>
        <v>COSTO POR COBERTURAS</v>
      </c>
      <c r="O1248" s="117" t="str">
        <f t="shared" si="65"/>
        <v>950</v>
      </c>
      <c r="P1248" s="118" t="str">
        <f>IF(MOD(O1249,10)&gt;0,IF(INT(TEXT(D1249,"00"))=0,IF(COUNTIF($O$3:O1591,O1249)&gt;1,"No Utilizar","Utilizar"),"Utilizar"),"No Utilizar")</f>
        <v>Utilizar</v>
      </c>
      <c r="R1248" s="119"/>
    </row>
    <row r="1249" spans="1:18" x14ac:dyDescent="0.2">
      <c r="A1249" s="120">
        <v>9</v>
      </c>
      <c r="B1249" s="120">
        <v>5</v>
      </c>
      <c r="C1249" s="120">
        <v>1</v>
      </c>
      <c r="H1249" s="121" t="s">
        <v>1717</v>
      </c>
      <c r="K1249" s="120" t="str">
        <f t="shared" si="63"/>
        <v>95100</v>
      </c>
      <c r="L1249" s="119" t="str">
        <f t="shared" si="64"/>
        <v>Costos por cobertura</v>
      </c>
      <c r="M1249" s="120" t="str">
        <f>IF(MOD(INT(K1249),10) = 0, VLOOKUP(K1249,'COG CONAC'!$A$2:$B$427,1,FALSE),"DESAGREGADA")</f>
        <v>95100</v>
      </c>
      <c r="N1249" s="119" t="str">
        <f>IF(MOD(INT(K1249),10) = 0, VLOOKUP(K1249,'COG CONAC'!$A$2:$B$427,2,FALSE),"DESAGREGADA")</f>
        <v xml:space="preserve">Costos por cobertura </v>
      </c>
      <c r="O1249" s="120" t="str">
        <f t="shared" si="65"/>
        <v>951</v>
      </c>
      <c r="P1249" s="119" t="str">
        <f>IF(MOD(O1250,10)&gt;0,IF(INT(TEXT(D1250,"00"))=0,IF(COUNTIF($O$3:O1592,O1250)&gt;1,"No Utilizar","Utilizar"),"Utilizar"),"No Utilizar")</f>
        <v>No Utilizar</v>
      </c>
    </row>
    <row r="1250" spans="1:18" s="118" customFormat="1" x14ac:dyDescent="0.2">
      <c r="A1250" s="117">
        <v>9</v>
      </c>
      <c r="B1250" s="117">
        <v>6</v>
      </c>
      <c r="C1250" s="117"/>
      <c r="D1250" s="117"/>
      <c r="E1250" s="117"/>
      <c r="F1250" s="116"/>
      <c r="G1250" s="116" t="s">
        <v>60</v>
      </c>
      <c r="H1250" s="116"/>
      <c r="I1250" s="116"/>
      <c r="J1250" s="116"/>
      <c r="K1250" s="117" t="str">
        <f t="shared" si="63"/>
        <v>96000</v>
      </c>
      <c r="L1250" s="118" t="str">
        <f t="shared" si="64"/>
        <v>APOYOS FINANCIEROS</v>
      </c>
      <c r="M1250" s="117" t="str">
        <f>IF(MOD(INT(K1250),10) = 0, VLOOKUP(K1250,'COG CONAC'!$A$2:$B$427,1,FALSE),"DESAGREGADA")</f>
        <v>96000</v>
      </c>
      <c r="N1250" s="118" t="str">
        <f>IF(MOD(INT(K1250),10) = 0, VLOOKUP(K1250,'COG CONAC'!$A$2:$B$427,2,FALSE),"DESAGREGADA")</f>
        <v>APOYOS FINANCIEROS</v>
      </c>
      <c r="O1250" s="117" t="str">
        <f t="shared" si="65"/>
        <v>960</v>
      </c>
      <c r="P1250" s="118" t="str">
        <f>IF(MOD(O1251,10)&gt;0,IF(INT(TEXT(D1251,"00"))=0,IF(COUNTIF($O$3:O1593,O1251)&gt;1,"No Utilizar","Utilizar"),"Utilizar"),"No Utilizar")</f>
        <v>Utilizar</v>
      </c>
      <c r="R1250" s="119"/>
    </row>
    <row r="1251" spans="1:18" x14ac:dyDescent="0.2">
      <c r="A1251" s="120">
        <v>9</v>
      </c>
      <c r="B1251" s="120">
        <v>6</v>
      </c>
      <c r="C1251" s="120">
        <v>1</v>
      </c>
      <c r="H1251" s="121" t="s">
        <v>59</v>
      </c>
      <c r="K1251" s="120" t="str">
        <f t="shared" si="63"/>
        <v>96100</v>
      </c>
      <c r="L1251" s="119" t="str">
        <f t="shared" si="64"/>
        <v>Apoyos a intermediarios financieros</v>
      </c>
      <c r="M1251" s="120" t="str">
        <f>IF(MOD(INT(K1251),10) = 0, VLOOKUP(K1251,'COG CONAC'!$A$2:$B$427,1,FALSE),"DESAGREGADA")</f>
        <v>96100</v>
      </c>
      <c r="N1251" s="119" t="str">
        <f>IF(MOD(INT(K1251),10) = 0, VLOOKUP(K1251,'COG CONAC'!$A$2:$B$427,2,FALSE),"DESAGREGADA")</f>
        <v>Apoyos a intermediarios financieros</v>
      </c>
      <c r="O1251" s="120" t="str">
        <f t="shared" si="65"/>
        <v>961</v>
      </c>
      <c r="P1251" s="119" t="str">
        <f>IF(MOD(O1252,10)&gt;0,IF(INT(TEXT(D1252,"00"))=0,IF(COUNTIF($O$3:O1594,O1252)&gt;1,"No Utilizar","Utilizar"),"Utilizar"),"No Utilizar")</f>
        <v>Utilizar</v>
      </c>
    </row>
    <row r="1252" spans="1:18" x14ac:dyDescent="0.2">
      <c r="A1252" s="120">
        <v>9</v>
      </c>
      <c r="B1252" s="120">
        <v>6</v>
      </c>
      <c r="C1252" s="120">
        <v>2</v>
      </c>
      <c r="H1252" s="121" t="s">
        <v>58</v>
      </c>
      <c r="K1252" s="120" t="str">
        <f t="shared" si="63"/>
        <v>96200</v>
      </c>
      <c r="L1252" s="119" t="str">
        <f t="shared" si="64"/>
        <v>Apoyos a ahorradores y deudores del Sistema Financiero Nacional</v>
      </c>
      <c r="M1252" s="120" t="str">
        <f>IF(MOD(INT(K1252),10) = 0, VLOOKUP(K1252,'COG CONAC'!$A$2:$B$427,1,FALSE),"DESAGREGADA")</f>
        <v>96200</v>
      </c>
      <c r="N1252" s="119" t="str">
        <f>IF(MOD(INT(K1252),10) = 0, VLOOKUP(K1252,'COG CONAC'!$A$2:$B$427,2,FALSE),"DESAGREGADA")</f>
        <v>Apoyos a ahorradores y deudores del Sistema Financiero Nacional</v>
      </c>
      <c r="O1252" s="120" t="str">
        <f t="shared" si="65"/>
        <v>962</v>
      </c>
      <c r="P1252" s="119" t="str">
        <f>IF(MOD(O1253,10)&gt;0,IF(INT(TEXT(D1253,"00"))=0,IF(COUNTIF($O$3:O1595,O1253)&gt;1,"No Utilizar","Utilizar"),"Utilizar"),"No Utilizar")</f>
        <v>No Utilizar</v>
      </c>
    </row>
    <row r="1253" spans="1:18" s="118" customFormat="1" x14ac:dyDescent="0.2">
      <c r="A1253" s="117">
        <v>9</v>
      </c>
      <c r="B1253" s="117">
        <v>9</v>
      </c>
      <c r="C1253" s="117"/>
      <c r="D1253" s="117"/>
      <c r="E1253" s="117"/>
      <c r="F1253" s="116"/>
      <c r="G1253" s="116" t="s">
        <v>57</v>
      </c>
      <c r="H1253" s="116"/>
      <c r="I1253" s="116"/>
      <c r="J1253" s="116"/>
      <c r="K1253" s="117" t="str">
        <f t="shared" si="63"/>
        <v>99000</v>
      </c>
      <c r="L1253" s="118" t="str">
        <f t="shared" si="64"/>
        <v>ADEUDOS DE EJERCICIOS FISCALES ANTERIORES (ADEFAS)</v>
      </c>
      <c r="M1253" s="117" t="str">
        <f>IF(MOD(INT(K1253),10) = 0, VLOOKUP(K1253,'COG CONAC'!$A$2:$B$427,1,FALSE),"DESAGREGADA")</f>
        <v>99000</v>
      </c>
      <c r="N1253" s="118" t="str">
        <f>IF(MOD(INT(K1253),10) = 0, VLOOKUP(K1253,'COG CONAC'!$A$2:$B$427,2,FALSE),"DESAGREGADA")</f>
        <v>ADEUDOS DE EJERCICIOS FISCALES ANTERIORES (ADEFAS)</v>
      </c>
      <c r="O1253" s="117" t="str">
        <f t="shared" si="65"/>
        <v>990</v>
      </c>
      <c r="P1253" s="118" t="str">
        <f>IF(MOD(O1254,10)&gt;0,IF(INT(TEXT(D1254,"00"))=0,IF(COUNTIF($O$3:O1596,O1254)&gt;1,"No Utilizar","Utilizar"),"Utilizar"),"No Utilizar")</f>
        <v>No Utilizar</v>
      </c>
      <c r="R1253" s="119"/>
    </row>
    <row r="1254" spans="1:18" x14ac:dyDescent="0.2">
      <c r="A1254" s="120">
        <v>9</v>
      </c>
      <c r="B1254" s="120">
        <v>9</v>
      </c>
      <c r="C1254" s="120">
        <v>1</v>
      </c>
      <c r="H1254" s="121" t="s">
        <v>56</v>
      </c>
      <c r="K1254" s="120" t="str">
        <f t="shared" si="63"/>
        <v>99100</v>
      </c>
      <c r="L1254" s="119" t="str">
        <f t="shared" si="64"/>
        <v>ADEFAS</v>
      </c>
      <c r="M1254" s="120" t="str">
        <f>IF(MOD(INT(K1254),10) = 0, VLOOKUP(K1254,'COG CONAC'!$A$2:$B$427,1,FALSE),"DESAGREGADA")</f>
        <v>99100</v>
      </c>
      <c r="N1254" s="119" t="str">
        <f>IF(MOD(INT(K1254),10) = 0, VLOOKUP(K1254,'COG CONAC'!$A$2:$B$427,2,FALSE),"DESAGREGADA")</f>
        <v>ADEFAS</v>
      </c>
      <c r="O1254" s="120" t="str">
        <f t="shared" si="65"/>
        <v>991</v>
      </c>
      <c r="P1254" s="119" t="str">
        <f>IF(MOD(O1255,10)&gt;0,IF(INT(TEXT(D1255,"00"))=0,IF(COUNTIF($O$3:O1597,O1255)&gt;1,"No Utilizar","Utilizar"),"Utilizar"),"No Utilizar")</f>
        <v>Utilizar</v>
      </c>
    </row>
    <row r="1255" spans="1:18" x14ac:dyDescent="0.2">
      <c r="A1255" s="120">
        <v>9</v>
      </c>
      <c r="B1255" s="120">
        <v>9</v>
      </c>
      <c r="C1255" s="120">
        <v>1</v>
      </c>
      <c r="D1255" s="120">
        <v>1</v>
      </c>
      <c r="I1255" s="121" t="s">
        <v>1980</v>
      </c>
      <c r="K1255" s="120" t="str">
        <f t="shared" si="63"/>
        <v>99101</v>
      </c>
      <c r="L1255" s="119" t="str">
        <f t="shared" si="64"/>
        <v>De Gasto Corriente</v>
      </c>
      <c r="M1255" s="120" t="str">
        <f>IF(MOD(INT(K1255),10) = 0, VLOOKUP(K1255,'COG CONAC'!$A$2:$B$427,1,FALSE),"DESAGREGADA")</f>
        <v>DESAGREGADA</v>
      </c>
      <c r="N1255" s="119" t="str">
        <f>IF(MOD(INT(K1255),10) = 0, VLOOKUP(K1255,'COG CONAC'!$A$2:$B$427,2,FALSE),"DESAGREGADA")</f>
        <v>DESAGREGADA</v>
      </c>
      <c r="O1255" s="120" t="str">
        <f t="shared" si="65"/>
        <v>991</v>
      </c>
      <c r="P1255" s="119" t="str">
        <f>IF(MOD(O1256,10)&gt;0,IF(INT(TEXT(D1256,"00"))=0,IF(COUNTIF($O$3:O1598,O1256)&gt;1,"No Utilizar","Utilizar"),"Utilizar"),"No Utilizar")</f>
        <v>Utilizar</v>
      </c>
    </row>
    <row r="1256" spans="1:18" x14ac:dyDescent="0.2">
      <c r="A1256" s="120">
        <v>9</v>
      </c>
      <c r="B1256" s="120">
        <v>9</v>
      </c>
      <c r="C1256" s="120">
        <v>1</v>
      </c>
      <c r="D1256" s="120">
        <v>2</v>
      </c>
      <c r="I1256" s="121" t="s">
        <v>1981</v>
      </c>
      <c r="K1256" s="120" t="str">
        <f t="shared" si="63"/>
        <v>99102</v>
      </c>
      <c r="L1256" s="119" t="str">
        <f t="shared" si="64"/>
        <v>De Capital</v>
      </c>
      <c r="M1256" s="120" t="str">
        <f>IF(MOD(INT(K1256),10) = 0, VLOOKUP(K1256,'COG CONAC'!$A$2:$B$427,1,FALSE),"DESAGREGADA")</f>
        <v>DESAGREGADA</v>
      </c>
      <c r="N1256" s="119" t="str">
        <f>IF(MOD(INT(K1256),10) = 0, VLOOKUP(K1256,'COG CONAC'!$A$2:$B$427,2,FALSE),"DESAGREGADA")</f>
        <v>DESAGREGADA</v>
      </c>
      <c r="O1256" s="120" t="str">
        <f t="shared" si="65"/>
        <v>991</v>
      </c>
      <c r="P1256" s="119" t="e">
        <f>IF(MOD(#REF!,10)&gt;0,IF(INT(TEXT(#REF!,"00"))=0,IF(COUNTIF($O$3:O1599,#REF!)&gt;1,"No Utilizar","Utilizar"),"Utilizar"),"No Utilizar")</f>
        <v>#REF!</v>
      </c>
    </row>
  </sheetData>
  <autoFilter ref="A1:R1256"/>
  <conditionalFormatting sqref="M292:N306 M330:N338 M1:N138 M140:N290 M308:N328 M340:N492 M494:N1048576">
    <cfRule type="containsText" dxfId="10" priority="17" operator="containsText" text="DESAGREGADA">
      <formula>NOT(ISERROR(SEARCH("DESAGREGADA",M1)))</formula>
    </cfRule>
    <cfRule type="containsText" priority="18" operator="containsText" text="DESAGREGADA">
      <formula>NOT(ISERROR(SEARCH("DESAGREGADA",M1)))</formula>
    </cfRule>
  </conditionalFormatting>
  <conditionalFormatting sqref="M139:N139">
    <cfRule type="containsText" dxfId="9" priority="15" operator="containsText" text="DESAGREGADA">
      <formula>NOT(ISERROR(SEARCH("DESAGREGADA",M139)))</formula>
    </cfRule>
    <cfRule type="containsText" priority="16" operator="containsText" text="DESAGREGADA">
      <formula>NOT(ISERROR(SEARCH("DESAGREGADA",M139)))</formula>
    </cfRule>
  </conditionalFormatting>
  <conditionalFormatting sqref="M291:N291">
    <cfRule type="containsText" dxfId="8" priority="13" operator="containsText" text="DESAGREGADA">
      <formula>NOT(ISERROR(SEARCH("DESAGREGADA",M291)))</formula>
    </cfRule>
    <cfRule type="containsText" priority="14" operator="containsText" text="DESAGREGADA">
      <formula>NOT(ISERROR(SEARCH("DESAGREGADA",M291)))</formula>
    </cfRule>
  </conditionalFormatting>
  <conditionalFormatting sqref="M307:N307">
    <cfRule type="containsText" dxfId="7" priority="11" operator="containsText" text="DESAGREGADA">
      <formula>NOT(ISERROR(SEARCH("DESAGREGADA",M307)))</formula>
    </cfRule>
    <cfRule type="containsText" priority="12" operator="containsText" text="DESAGREGADA">
      <formula>NOT(ISERROR(SEARCH("DESAGREGADA",M307)))</formula>
    </cfRule>
  </conditionalFormatting>
  <conditionalFormatting sqref="M329:N329">
    <cfRule type="containsText" dxfId="6" priority="9" operator="containsText" text="DESAGREGADA">
      <formula>NOT(ISERROR(SEARCH("DESAGREGADA",M329)))</formula>
    </cfRule>
    <cfRule type="containsText" priority="10" operator="containsText" text="DESAGREGADA">
      <formula>NOT(ISERROR(SEARCH("DESAGREGADA",M329)))</formula>
    </cfRule>
  </conditionalFormatting>
  <conditionalFormatting sqref="M339:N339">
    <cfRule type="containsText" dxfId="5" priority="7" operator="containsText" text="DESAGREGADA">
      <formula>NOT(ISERROR(SEARCH("DESAGREGADA",M339)))</formula>
    </cfRule>
    <cfRule type="containsText" priority="8" operator="containsText" text="DESAGREGADA">
      <formula>NOT(ISERROR(SEARCH("DESAGREGADA",M339)))</formula>
    </cfRule>
  </conditionalFormatting>
  <conditionalFormatting sqref="K1:K492 K494:K1048576">
    <cfRule type="duplicateValues" dxfId="4" priority="5"/>
    <cfRule type="duplicateValues" dxfId="3" priority="6"/>
  </conditionalFormatting>
  <conditionalFormatting sqref="M493:N493">
    <cfRule type="containsText" dxfId="2" priority="3" operator="containsText" text="DESAGREGADA">
      <formula>NOT(ISERROR(SEARCH("DESAGREGADA",M493)))</formula>
    </cfRule>
    <cfRule type="containsText" priority="4" operator="containsText" text="DESAGREGADA">
      <formula>NOT(ISERROR(SEARCH("DESAGREGADA",M493)))</formula>
    </cfRule>
  </conditionalFormatting>
  <conditionalFormatting sqref="K493">
    <cfRule type="duplicateValues" dxfId="1" priority="1"/>
    <cfRule type="duplicateValues" dxfId="0" priority="2"/>
  </conditionalFormatting>
  <pageMargins left="0.7" right="0.7" top="0.75" bottom="0.75" header="0.3" footer="0.3"/>
  <pageSetup scale="74" orientation="portrait" r:id="rId1"/>
  <ignoredErrors>
    <ignoredError sqref="M75:N75 M39:N39 M94:N140 M603:N635 M278:N313 M142:N276 M494:N601 M315:N492 M314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H64"/>
  <sheetViews>
    <sheetView zoomScale="90" zoomScaleNormal="90" workbookViewId="0">
      <selection activeCell="A10" sqref="A10:XFD10"/>
    </sheetView>
  </sheetViews>
  <sheetFormatPr baseColWidth="10" defaultRowHeight="12" x14ac:dyDescent="0.2"/>
  <cols>
    <col min="1" max="1" width="6.28515625" style="130" customWidth="1"/>
    <col min="2" max="2" width="27.7109375" style="130" customWidth="1"/>
    <col min="3" max="3" width="42.42578125" style="130" customWidth="1"/>
    <col min="4" max="4" width="60.140625" style="130" bestFit="1" customWidth="1"/>
    <col min="5" max="5" width="81.42578125" style="131" bestFit="1" customWidth="1"/>
    <col min="6" max="6" width="10.5703125" style="130" customWidth="1"/>
    <col min="7" max="7" width="60.140625" style="130" bestFit="1" customWidth="1"/>
    <col min="8" max="16384" width="11.42578125" style="130"/>
  </cols>
  <sheetData>
    <row r="1" spans="1:8" x14ac:dyDescent="0.2">
      <c r="A1" s="247" t="s">
        <v>1719</v>
      </c>
      <c r="B1" s="248"/>
      <c r="C1" s="143"/>
      <c r="D1" s="143"/>
      <c r="E1" s="143"/>
      <c r="F1" s="143"/>
      <c r="G1" s="131"/>
      <c r="H1" s="131"/>
    </row>
    <row r="2" spans="1:8" s="139" customFormat="1" x14ac:dyDescent="0.2">
      <c r="A2" s="141" t="s">
        <v>1797</v>
      </c>
      <c r="B2" s="142" t="s">
        <v>1796</v>
      </c>
      <c r="C2" s="249" t="s">
        <v>1795</v>
      </c>
      <c r="D2" s="249"/>
      <c r="E2" s="141" t="s">
        <v>1794</v>
      </c>
      <c r="F2" s="140" t="s">
        <v>1793</v>
      </c>
      <c r="G2" s="140" t="s">
        <v>1792</v>
      </c>
    </row>
    <row r="3" spans="1:8" s="134" customFormat="1" x14ac:dyDescent="0.2">
      <c r="A3" s="134">
        <v>1</v>
      </c>
      <c r="C3" s="134" t="s">
        <v>1791</v>
      </c>
      <c r="F3" s="134" t="str">
        <f t="shared" ref="F3:F32" si="0">CONCATENATE(A3,B3)</f>
        <v>1</v>
      </c>
      <c r="G3" s="134" t="str">
        <f t="shared" ref="G3:G32" si="1">CONCATENATE(C3,D3)</f>
        <v>SUBSIDIOS: SECTOR SOCIAL Y PRIVADO O ENTIDADES FEDERATIVAS Y MUNICIPIOS</v>
      </c>
    </row>
    <row r="4" spans="1:8" s="131" customFormat="1" x14ac:dyDescent="0.2">
      <c r="A4" s="131">
        <v>1</v>
      </c>
      <c r="B4" s="131" t="s">
        <v>576</v>
      </c>
      <c r="D4" s="131" t="s">
        <v>1790</v>
      </c>
      <c r="E4" s="131" t="s">
        <v>1789</v>
      </c>
      <c r="F4" s="131" t="str">
        <f t="shared" si="0"/>
        <v>1S</v>
      </c>
      <c r="G4" s="131" t="str">
        <f t="shared" si="1"/>
        <v>Sujetos a Reglas de Operación</v>
      </c>
    </row>
    <row r="5" spans="1:8" s="131" customFormat="1" x14ac:dyDescent="0.2">
      <c r="A5" s="131">
        <v>1</v>
      </c>
      <c r="B5" s="131" t="s">
        <v>1788</v>
      </c>
      <c r="D5" s="131" t="s">
        <v>1787</v>
      </c>
      <c r="E5" s="131" t="s">
        <v>1786</v>
      </c>
      <c r="F5" s="131" t="str">
        <f t="shared" si="0"/>
        <v>1U</v>
      </c>
      <c r="G5" s="131" t="str">
        <f t="shared" si="1"/>
        <v>Otros Subsidios</v>
      </c>
    </row>
    <row r="6" spans="1:8" s="134" customFormat="1" x14ac:dyDescent="0.2">
      <c r="A6" s="134">
        <v>2</v>
      </c>
      <c r="C6" s="134" t="s">
        <v>1785</v>
      </c>
      <c r="F6" s="134" t="str">
        <f t="shared" si="0"/>
        <v>2</v>
      </c>
      <c r="G6" s="134" t="str">
        <f t="shared" si="1"/>
        <v>DESEMPEÑO DE LAS FUNCIONES</v>
      </c>
    </row>
    <row r="7" spans="1:8" ht="36" x14ac:dyDescent="0.2">
      <c r="A7" s="130">
        <v>2</v>
      </c>
      <c r="B7" s="130" t="s">
        <v>1784</v>
      </c>
      <c r="D7" s="133" t="s">
        <v>1783</v>
      </c>
      <c r="E7" s="137" t="s">
        <v>1782</v>
      </c>
      <c r="F7" s="130" t="str">
        <f t="shared" si="0"/>
        <v>2E</v>
      </c>
      <c r="G7" s="133" t="str">
        <f t="shared" si="1"/>
        <v>Prestación de Servicios Públicos</v>
      </c>
    </row>
    <row r="8" spans="1:8" ht="36" x14ac:dyDescent="0.2">
      <c r="A8" s="130">
        <v>2</v>
      </c>
      <c r="B8" s="130" t="s">
        <v>1781</v>
      </c>
      <c r="D8" s="133" t="s">
        <v>1780</v>
      </c>
      <c r="E8" s="137" t="s">
        <v>1779</v>
      </c>
      <c r="F8" s="130" t="str">
        <f t="shared" si="0"/>
        <v>2B</v>
      </c>
      <c r="G8" s="133" t="str">
        <f t="shared" si="1"/>
        <v>Provisión de Bienes Públicos</v>
      </c>
    </row>
    <row r="9" spans="1:8" ht="36" x14ac:dyDescent="0.2">
      <c r="A9" s="130">
        <v>2</v>
      </c>
      <c r="B9" s="130" t="s">
        <v>1778</v>
      </c>
      <c r="D9" s="133" t="s">
        <v>1777</v>
      </c>
      <c r="E9" s="137" t="s">
        <v>1776</v>
      </c>
      <c r="F9" s="130" t="str">
        <f t="shared" si="0"/>
        <v>2P</v>
      </c>
      <c r="G9" s="133" t="str">
        <f t="shared" si="1"/>
        <v>Planeación, seguimiento y evaluación de políticas públicas</v>
      </c>
    </row>
    <row r="10" spans="1:8" x14ac:dyDescent="0.2">
      <c r="A10" s="130">
        <v>2</v>
      </c>
      <c r="B10" s="130" t="s">
        <v>1775</v>
      </c>
      <c r="D10" s="133" t="s">
        <v>1774</v>
      </c>
      <c r="E10" s="137" t="s">
        <v>1773</v>
      </c>
      <c r="F10" s="130" t="str">
        <f t="shared" si="0"/>
        <v>2F</v>
      </c>
      <c r="G10" s="133" t="str">
        <f t="shared" si="1"/>
        <v>Promoción y fomento</v>
      </c>
    </row>
    <row r="11" spans="1:8" ht="24" x14ac:dyDescent="0.2">
      <c r="A11" s="130">
        <v>2</v>
      </c>
      <c r="B11" s="130" t="s">
        <v>1772</v>
      </c>
      <c r="D11" s="133" t="s">
        <v>1771</v>
      </c>
      <c r="E11" s="137" t="s">
        <v>1770</v>
      </c>
      <c r="F11" s="130" t="str">
        <f t="shared" si="0"/>
        <v>2G</v>
      </c>
      <c r="G11" s="133" t="str">
        <f t="shared" si="1"/>
        <v>Regulación y supervisión</v>
      </c>
    </row>
    <row r="12" spans="1:8" x14ac:dyDescent="0.2">
      <c r="A12" s="130">
        <v>2</v>
      </c>
      <c r="B12" s="130" t="s">
        <v>1769</v>
      </c>
      <c r="D12" s="130" t="s">
        <v>1768</v>
      </c>
      <c r="E12" s="137" t="s">
        <v>1767</v>
      </c>
      <c r="F12" s="130" t="str">
        <f t="shared" si="0"/>
        <v>2A</v>
      </c>
      <c r="G12" s="133" t="str">
        <f t="shared" si="1"/>
        <v>Funciones de las Fuerzas Armadas (Únicamente Gobierno Federal)</v>
      </c>
    </row>
    <row r="13" spans="1:8" x14ac:dyDescent="0.2">
      <c r="A13" s="130">
        <v>2</v>
      </c>
      <c r="B13" s="130" t="s">
        <v>1766</v>
      </c>
      <c r="D13" s="133" t="s">
        <v>1765</v>
      </c>
      <c r="E13" s="137" t="s">
        <v>1764</v>
      </c>
      <c r="F13" s="130" t="str">
        <f t="shared" si="0"/>
        <v>2R</v>
      </c>
      <c r="G13" s="133" t="str">
        <f t="shared" si="1"/>
        <v>Específicos</v>
      </c>
    </row>
    <row r="14" spans="1:8" ht="24" x14ac:dyDescent="0.2">
      <c r="A14" s="130">
        <v>2</v>
      </c>
      <c r="B14" s="130" t="s">
        <v>1763</v>
      </c>
      <c r="D14" s="130" t="s">
        <v>1762</v>
      </c>
      <c r="E14" s="137" t="s">
        <v>1761</v>
      </c>
      <c r="F14" s="130" t="str">
        <f t="shared" si="0"/>
        <v>2K</v>
      </c>
      <c r="G14" s="133" t="str">
        <f t="shared" si="1"/>
        <v>Proyectos de Inversión</v>
      </c>
    </row>
    <row r="15" spans="1:8" s="134" customFormat="1" x14ac:dyDescent="0.2">
      <c r="A15" s="134">
        <v>3</v>
      </c>
      <c r="C15" s="134" t="s">
        <v>1760</v>
      </c>
      <c r="F15" s="134" t="str">
        <f t="shared" si="0"/>
        <v>3</v>
      </c>
      <c r="G15" s="135" t="str">
        <f t="shared" si="1"/>
        <v>ADMINISTRATIVOS Y DE APOYO</v>
      </c>
    </row>
    <row r="16" spans="1:8" x14ac:dyDescent="0.2">
      <c r="A16" s="130">
        <v>3</v>
      </c>
      <c r="B16" s="130" t="s">
        <v>1759</v>
      </c>
      <c r="D16" s="130" t="s">
        <v>1758</v>
      </c>
      <c r="E16" s="130" t="s">
        <v>1757</v>
      </c>
      <c r="F16" s="130" t="str">
        <f t="shared" si="0"/>
        <v>3M</v>
      </c>
      <c r="G16" s="133" t="str">
        <f t="shared" si="1"/>
        <v>Apoyo al proceso presupuestario y para mejorar la eficiencia institucional</v>
      </c>
    </row>
    <row r="17" spans="1:7" ht="24" x14ac:dyDescent="0.2">
      <c r="A17" s="130">
        <v>3</v>
      </c>
      <c r="B17" s="130" t="s">
        <v>1756</v>
      </c>
      <c r="D17" s="133" t="s">
        <v>1755</v>
      </c>
      <c r="E17" s="137" t="s">
        <v>1754</v>
      </c>
      <c r="F17" s="130" t="str">
        <f t="shared" si="0"/>
        <v>3O</v>
      </c>
      <c r="G17" s="133" t="str">
        <f t="shared" si="1"/>
        <v>Apoyo a la función pública y al mejoramiento de la gestión</v>
      </c>
    </row>
    <row r="18" spans="1:7" ht="36" x14ac:dyDescent="0.2">
      <c r="A18" s="130">
        <v>3</v>
      </c>
      <c r="B18" s="130" t="s">
        <v>1753</v>
      </c>
      <c r="D18" s="133" t="s">
        <v>1752</v>
      </c>
      <c r="E18" s="137" t="s">
        <v>1751</v>
      </c>
      <c r="F18" s="130" t="str">
        <f t="shared" si="0"/>
        <v>3W</v>
      </c>
      <c r="G18" s="133" t="str">
        <f t="shared" si="1"/>
        <v>Operaciones ajenas</v>
      </c>
    </row>
    <row r="19" spans="1:7" s="134" customFormat="1" x14ac:dyDescent="0.2">
      <c r="A19" s="134">
        <v>4</v>
      </c>
      <c r="C19" s="134" t="s">
        <v>1750</v>
      </c>
      <c r="F19" s="134" t="str">
        <f t="shared" si="0"/>
        <v>4</v>
      </c>
      <c r="G19" s="135" t="str">
        <f t="shared" si="1"/>
        <v>COMPROMISOS</v>
      </c>
    </row>
    <row r="20" spans="1:7" ht="24" x14ac:dyDescent="0.2">
      <c r="A20" s="130">
        <v>4</v>
      </c>
      <c r="B20" s="130" t="s">
        <v>1749</v>
      </c>
      <c r="D20" s="138" t="s">
        <v>1748</v>
      </c>
      <c r="E20" s="137" t="s">
        <v>1747</v>
      </c>
      <c r="F20" s="130" t="str">
        <f t="shared" si="0"/>
        <v>4L</v>
      </c>
      <c r="G20" s="133" t="str">
        <f t="shared" si="1"/>
        <v>Obligaciones de cumplimiento de resolución jurisdiccional</v>
      </c>
    </row>
    <row r="21" spans="1:7" x14ac:dyDescent="0.2">
      <c r="A21" s="130">
        <v>4</v>
      </c>
      <c r="B21" s="130" t="s">
        <v>580</v>
      </c>
      <c r="D21" s="130" t="s">
        <v>1746</v>
      </c>
      <c r="F21" s="130" t="str">
        <f t="shared" si="0"/>
        <v>4N</v>
      </c>
      <c r="G21" s="133" t="str">
        <f t="shared" si="1"/>
        <v>Desastres Naturales</v>
      </c>
    </row>
    <row r="22" spans="1:7" s="134" customFormat="1" x14ac:dyDescent="0.2">
      <c r="A22" s="134">
        <v>5</v>
      </c>
      <c r="C22" s="134" t="s">
        <v>1745</v>
      </c>
      <c r="F22" s="134" t="str">
        <f t="shared" si="0"/>
        <v>5</v>
      </c>
      <c r="G22" s="135" t="str">
        <f t="shared" si="1"/>
        <v>OBLIGACIONES</v>
      </c>
    </row>
    <row r="23" spans="1:7" x14ac:dyDescent="0.2">
      <c r="A23" s="130">
        <v>5</v>
      </c>
      <c r="B23" s="130" t="s">
        <v>1744</v>
      </c>
      <c r="D23" s="130" t="s">
        <v>1730</v>
      </c>
      <c r="E23" s="131" t="s">
        <v>1729</v>
      </c>
      <c r="F23" s="130" t="str">
        <f t="shared" si="0"/>
        <v>5J</v>
      </c>
      <c r="G23" s="133" t="str">
        <f t="shared" si="1"/>
        <v>Pensiones y jubilaciones</v>
      </c>
    </row>
    <row r="24" spans="1:7" x14ac:dyDescent="0.2">
      <c r="A24" s="130">
        <v>5</v>
      </c>
      <c r="B24" s="130" t="s">
        <v>1743</v>
      </c>
      <c r="D24" s="130" t="s">
        <v>1728</v>
      </c>
      <c r="E24" s="131" t="s">
        <v>1727</v>
      </c>
      <c r="F24" s="130" t="str">
        <f t="shared" si="0"/>
        <v>5T</v>
      </c>
      <c r="G24" s="133" t="str">
        <f t="shared" si="1"/>
        <v>Aportaciones a la seguridad social</v>
      </c>
    </row>
    <row r="25" spans="1:7" ht="24" x14ac:dyDescent="0.2">
      <c r="A25" s="130">
        <v>5</v>
      </c>
      <c r="B25" s="130" t="s">
        <v>1742</v>
      </c>
      <c r="D25" s="133" t="s">
        <v>1726</v>
      </c>
      <c r="E25" s="136" t="s">
        <v>1723</v>
      </c>
      <c r="F25" s="130" t="str">
        <f t="shared" si="0"/>
        <v>5Y</v>
      </c>
      <c r="G25" s="133" t="str">
        <f t="shared" si="1"/>
        <v>Aportaciones a fondos de estabilización</v>
      </c>
    </row>
    <row r="26" spans="1:7" ht="24" x14ac:dyDescent="0.2">
      <c r="A26" s="130">
        <v>5</v>
      </c>
      <c r="B26" s="130" t="s">
        <v>1741</v>
      </c>
      <c r="D26" s="133" t="s">
        <v>1724</v>
      </c>
      <c r="E26" s="136" t="s">
        <v>1723</v>
      </c>
      <c r="F26" s="130" t="str">
        <f t="shared" si="0"/>
        <v>5Z</v>
      </c>
      <c r="G26" s="133" t="str">
        <f t="shared" si="1"/>
        <v>Aportaciones a fondos de inversión y reestructura de pensiones</v>
      </c>
    </row>
    <row r="27" spans="1:7" s="134" customFormat="1" x14ac:dyDescent="0.2">
      <c r="A27" s="134">
        <v>6</v>
      </c>
      <c r="C27" s="134" t="s">
        <v>1740</v>
      </c>
      <c r="F27" s="134" t="str">
        <f t="shared" si="0"/>
        <v>6</v>
      </c>
      <c r="G27" s="135" t="str">
        <f t="shared" si="1"/>
        <v>PROGRAMAS DE GASTO FEDERALIZADO (GOBIERNO FEDERAL)</v>
      </c>
    </row>
    <row r="28" spans="1:7" ht="36" x14ac:dyDescent="0.2">
      <c r="A28" s="130">
        <v>6</v>
      </c>
      <c r="B28" s="130" t="s">
        <v>1739</v>
      </c>
      <c r="D28" s="133" t="s">
        <v>1721</v>
      </c>
      <c r="E28" s="136" t="s">
        <v>1720</v>
      </c>
      <c r="F28" s="130" t="str">
        <f t="shared" si="0"/>
        <v>6I</v>
      </c>
      <c r="G28" s="133" t="str">
        <f t="shared" si="1"/>
        <v>Gasto Federalizado</v>
      </c>
    </row>
    <row r="29" spans="1:7" s="134" customFormat="1" x14ac:dyDescent="0.2">
      <c r="A29" s="134">
        <v>7</v>
      </c>
      <c r="C29" s="134" t="s">
        <v>1738</v>
      </c>
      <c r="F29" s="134" t="str">
        <f t="shared" si="0"/>
        <v>7</v>
      </c>
      <c r="G29" s="135" t="str">
        <f t="shared" si="1"/>
        <v>PARTICIPACIONES Y ADEUDOS</v>
      </c>
    </row>
    <row r="30" spans="1:7" x14ac:dyDescent="0.2">
      <c r="A30" s="130">
        <v>7</v>
      </c>
      <c r="B30" s="130" t="s">
        <v>1737</v>
      </c>
      <c r="D30" s="130" t="s">
        <v>1736</v>
      </c>
      <c r="F30" s="130" t="str">
        <f t="shared" si="0"/>
        <v>7C</v>
      </c>
      <c r="G30" s="133" t="str">
        <f t="shared" si="1"/>
        <v>Participaciones a entidades federativas y municipios</v>
      </c>
    </row>
    <row r="31" spans="1:7" x14ac:dyDescent="0.2">
      <c r="A31" s="130">
        <v>7</v>
      </c>
      <c r="B31" s="130" t="s">
        <v>1735</v>
      </c>
      <c r="D31" s="130" t="s">
        <v>1734</v>
      </c>
      <c r="F31" s="130" t="str">
        <f t="shared" si="0"/>
        <v>7D</v>
      </c>
      <c r="G31" s="133" t="str">
        <f t="shared" si="1"/>
        <v>Costo financiero, deuda o apoyos a deudores y ahorradores de la banca</v>
      </c>
    </row>
    <row r="32" spans="1:7" x14ac:dyDescent="0.2">
      <c r="A32" s="130">
        <v>7</v>
      </c>
      <c r="B32" s="130" t="s">
        <v>1733</v>
      </c>
      <c r="D32" s="130" t="s">
        <v>1732</v>
      </c>
      <c r="F32" s="130" t="str">
        <f t="shared" si="0"/>
        <v>7H</v>
      </c>
      <c r="G32" s="133" t="str">
        <f t="shared" si="1"/>
        <v>Adeudos de ejercicios fiscales anteriores</v>
      </c>
    </row>
    <row r="35" spans="1:6" ht="15" x14ac:dyDescent="0.25">
      <c r="A35" s="132"/>
      <c r="B35" s="132"/>
      <c r="C35" s="132"/>
      <c r="D35" s="132"/>
      <c r="F35" s="132"/>
    </row>
    <row r="37" spans="1:6" ht="15" x14ac:dyDescent="0.25">
      <c r="A37" s="132"/>
    </row>
    <row r="38" spans="1:6" ht="15" x14ac:dyDescent="0.25">
      <c r="A38" s="132"/>
    </row>
    <row r="39" spans="1:6" ht="15" x14ac:dyDescent="0.25">
      <c r="A39" s="132"/>
    </row>
    <row r="40" spans="1:6" ht="15" x14ac:dyDescent="0.25">
      <c r="A40" s="132"/>
    </row>
    <row r="41" spans="1:6" ht="15" x14ac:dyDescent="0.25">
      <c r="A41" s="132"/>
    </row>
    <row r="42" spans="1:6" ht="15" x14ac:dyDescent="0.25">
      <c r="A42" s="132"/>
    </row>
    <row r="43" spans="1:6" ht="15" x14ac:dyDescent="0.25">
      <c r="A43" s="132"/>
    </row>
    <row r="44" spans="1:6" ht="15" x14ac:dyDescent="0.25">
      <c r="A44" s="132"/>
    </row>
    <row r="45" spans="1:6" ht="15" x14ac:dyDescent="0.25">
      <c r="A45" s="132"/>
    </row>
    <row r="46" spans="1:6" ht="15" x14ac:dyDescent="0.25">
      <c r="A46" s="132"/>
    </row>
    <row r="47" spans="1:6" ht="15" x14ac:dyDescent="0.25">
      <c r="A47" s="132"/>
    </row>
    <row r="48" spans="1:6" ht="15" x14ac:dyDescent="0.25">
      <c r="A48" s="132"/>
    </row>
    <row r="49" spans="1:4" ht="15" x14ac:dyDescent="0.25">
      <c r="A49" s="132"/>
    </row>
    <row r="50" spans="1:4" ht="15" x14ac:dyDescent="0.25">
      <c r="A50" s="132"/>
    </row>
    <row r="51" spans="1:4" ht="15" x14ac:dyDescent="0.25">
      <c r="A51" s="132"/>
    </row>
    <row r="52" spans="1:4" ht="15" x14ac:dyDescent="0.25">
      <c r="A52" s="132"/>
    </row>
    <row r="53" spans="1:4" ht="15" x14ac:dyDescent="0.25">
      <c r="A53" s="132"/>
    </row>
    <row r="54" spans="1:4" ht="15" x14ac:dyDescent="0.25">
      <c r="A54" s="132"/>
    </row>
    <row r="55" spans="1:4" ht="15" x14ac:dyDescent="0.25">
      <c r="A55" s="132"/>
    </row>
    <row r="56" spans="1:4" ht="15" x14ac:dyDescent="0.25">
      <c r="A56" s="132"/>
    </row>
    <row r="57" spans="1:4" ht="15" x14ac:dyDescent="0.25">
      <c r="A57" s="132"/>
    </row>
    <row r="58" spans="1:4" ht="15" x14ac:dyDescent="0.25">
      <c r="A58" s="132"/>
    </row>
    <row r="59" spans="1:4" ht="15" x14ac:dyDescent="0.25">
      <c r="A59" s="132" t="s">
        <v>1731</v>
      </c>
      <c r="B59" s="130" t="s">
        <v>1730</v>
      </c>
      <c r="D59" s="130" t="s">
        <v>1729</v>
      </c>
    </row>
    <row r="60" spans="1:4" ht="15" x14ac:dyDescent="0.25">
      <c r="A60" s="132"/>
      <c r="B60" s="130" t="s">
        <v>1728</v>
      </c>
      <c r="D60" s="130" t="s">
        <v>1727</v>
      </c>
    </row>
    <row r="61" spans="1:4" ht="15" x14ac:dyDescent="0.25">
      <c r="A61" s="132"/>
      <c r="B61" s="130" t="s">
        <v>1726</v>
      </c>
      <c r="D61" s="130" t="s">
        <v>1725</v>
      </c>
    </row>
    <row r="62" spans="1:4" ht="15" x14ac:dyDescent="0.25">
      <c r="A62" s="132"/>
      <c r="B62" s="130" t="s">
        <v>1724</v>
      </c>
      <c r="D62" s="130" t="s">
        <v>1723</v>
      </c>
    </row>
    <row r="63" spans="1:4" ht="15" x14ac:dyDescent="0.25">
      <c r="A63" s="132"/>
    </row>
    <row r="64" spans="1:4" ht="15" x14ac:dyDescent="0.25">
      <c r="A64" s="132" t="s">
        <v>1722</v>
      </c>
      <c r="B64" s="130" t="s">
        <v>1721</v>
      </c>
      <c r="D64" s="130" t="s">
        <v>1720</v>
      </c>
    </row>
  </sheetData>
  <mergeCells count="2">
    <mergeCell ref="A1:B1"/>
    <mergeCell ref="C2:D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U27"/>
  <sheetViews>
    <sheetView workbookViewId="0">
      <selection activeCell="B10" sqref="B10"/>
    </sheetView>
  </sheetViews>
  <sheetFormatPr baseColWidth="10" defaultRowHeight="12" x14ac:dyDescent="0.2"/>
  <cols>
    <col min="1" max="1" width="13.85546875" style="128" bestFit="1" customWidth="1"/>
    <col min="2" max="2" width="25.42578125" style="128" bestFit="1" customWidth="1"/>
    <col min="3" max="3" width="12.7109375" style="128" customWidth="1"/>
    <col min="4" max="16384" width="11.42578125" style="128"/>
  </cols>
  <sheetData>
    <row r="1" spans="1:21" x14ac:dyDescent="0.2">
      <c r="A1" s="127" t="s">
        <v>1802</v>
      </c>
      <c r="B1" s="127" t="s">
        <v>1801</v>
      </c>
    </row>
    <row r="2" spans="1:21" x14ac:dyDescent="0.2">
      <c r="A2" s="128">
        <v>1</v>
      </c>
      <c r="B2" s="162" t="s">
        <v>1966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</row>
    <row r="3" spans="1:21" ht="12" customHeight="1" x14ac:dyDescent="0.25">
      <c r="A3" s="128">
        <v>2</v>
      </c>
      <c r="B3" s="162" t="s">
        <v>1967</v>
      </c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</row>
    <row r="4" spans="1:21" x14ac:dyDescent="0.2">
      <c r="A4" s="128">
        <v>3</v>
      </c>
      <c r="B4" s="165" t="s">
        <v>1968</v>
      </c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</row>
    <row r="5" spans="1:21" x14ac:dyDescent="0.2">
      <c r="A5" s="128">
        <v>4</v>
      </c>
      <c r="B5" s="162" t="s">
        <v>1969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</row>
    <row r="6" spans="1:21" x14ac:dyDescent="0.2">
      <c r="A6" s="128">
        <v>5</v>
      </c>
      <c r="B6" s="252" t="s">
        <v>1970</v>
      </c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</row>
    <row r="7" spans="1:21" x14ac:dyDescent="0.2">
      <c r="B7" s="250"/>
      <c r="C7" s="250"/>
    </row>
    <row r="8" spans="1:21" x14ac:dyDescent="0.2">
      <c r="B8" s="251"/>
      <c r="C8" s="251"/>
    </row>
    <row r="9" spans="1:21" ht="24.75" customHeight="1" x14ac:dyDescent="0.2">
      <c r="B9" s="157"/>
      <c r="C9" s="157"/>
    </row>
    <row r="10" spans="1:21" x14ac:dyDescent="0.2">
      <c r="B10" s="157"/>
      <c r="C10" s="157"/>
    </row>
    <row r="11" spans="1:21" x14ac:dyDescent="0.2">
      <c r="B11" s="157"/>
      <c r="C11" s="157"/>
    </row>
    <row r="12" spans="1:21" ht="12" customHeight="1" x14ac:dyDescent="0.2">
      <c r="B12" s="158"/>
      <c r="C12" s="157"/>
    </row>
    <row r="13" spans="1:21" x14ac:dyDescent="0.2">
      <c r="B13" s="159"/>
      <c r="C13" s="157"/>
    </row>
    <row r="14" spans="1:21" x14ac:dyDescent="0.2">
      <c r="B14" s="159"/>
      <c r="C14" s="157"/>
    </row>
    <row r="15" spans="1:21" ht="12" customHeight="1" x14ac:dyDescent="0.2">
      <c r="B15" s="159"/>
      <c r="C15" s="157"/>
    </row>
    <row r="16" spans="1:21" x14ac:dyDescent="0.2">
      <c r="B16" s="159"/>
      <c r="C16" s="157"/>
    </row>
    <row r="17" spans="2:3" x14ac:dyDescent="0.2">
      <c r="B17" s="157"/>
      <c r="C17" s="157"/>
    </row>
    <row r="18" spans="2:3" x14ac:dyDescent="0.2">
      <c r="B18" s="158"/>
      <c r="C18" s="158"/>
    </row>
    <row r="19" spans="2:3" x14ac:dyDescent="0.2">
      <c r="B19" s="158"/>
      <c r="C19" s="158"/>
    </row>
    <row r="20" spans="2:3" x14ac:dyDescent="0.2">
      <c r="B20" s="159"/>
      <c r="C20" s="159"/>
    </row>
    <row r="21" spans="2:3" x14ac:dyDescent="0.2">
      <c r="B21" s="159"/>
      <c r="C21" s="159"/>
    </row>
    <row r="22" spans="2:3" x14ac:dyDescent="0.2">
      <c r="B22" s="159"/>
      <c r="C22" s="159"/>
    </row>
    <row r="23" spans="2:3" x14ac:dyDescent="0.2">
      <c r="B23" s="159"/>
      <c r="C23" s="159"/>
    </row>
    <row r="24" spans="2:3" x14ac:dyDescent="0.2">
      <c r="B24" s="159"/>
      <c r="C24" s="159"/>
    </row>
    <row r="25" spans="2:3" x14ac:dyDescent="0.2">
      <c r="B25" s="159"/>
      <c r="C25" s="159"/>
    </row>
    <row r="26" spans="2:3" x14ac:dyDescent="0.2">
      <c r="B26" s="159"/>
      <c r="C26" s="159"/>
    </row>
    <row r="27" spans="2:3" x14ac:dyDescent="0.2">
      <c r="B27" s="159"/>
      <c r="C27" s="159"/>
    </row>
  </sheetData>
  <mergeCells count="3">
    <mergeCell ref="B7:C7"/>
    <mergeCell ref="B8:C8"/>
    <mergeCell ref="B6:U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4</vt:i4>
      </vt:variant>
    </vt:vector>
  </HeadingPairs>
  <TitlesOfParts>
    <vt:vector size="16" baseType="lpstr">
      <vt:lpstr>Datos del Ente</vt:lpstr>
      <vt:lpstr>Presupuesto 2015</vt:lpstr>
      <vt:lpstr>01. Administrativa</vt:lpstr>
      <vt:lpstr>02. Finalidad</vt:lpstr>
      <vt:lpstr>03. Tipo Gasto</vt:lpstr>
      <vt:lpstr>04. Fuente Financiamiento</vt:lpstr>
      <vt:lpstr>5. COG Guerrero </vt:lpstr>
      <vt:lpstr>06. Clasificación Programática</vt:lpstr>
      <vt:lpstr>07. Proyectos de Inversión</vt:lpstr>
      <vt:lpstr>COG CONAC</vt:lpstr>
      <vt:lpstr>Auxiliares de Gastos</vt:lpstr>
      <vt:lpstr>Hoja1</vt:lpstr>
      <vt:lpstr>'02. Finalidad'!Área_de_impresión</vt:lpstr>
      <vt:lpstr>'01. Administrativa'!Títulos_a_imprimir</vt:lpstr>
      <vt:lpstr>'02. Finalidad'!Títulos_a_imprimir</vt:lpstr>
      <vt:lpstr>'Presupuesto 2015'!Títulos_a_imprimir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AYUNTAMIENTO</dc:creator>
  <cp:lastModifiedBy>Usuario</cp:lastModifiedBy>
  <cp:lastPrinted>2016-03-09T22:06:29Z</cp:lastPrinted>
  <dcterms:created xsi:type="dcterms:W3CDTF">2012-07-31T22:09:29Z</dcterms:created>
  <dcterms:modified xsi:type="dcterms:W3CDTF">2016-04-07T23:25:29Z</dcterms:modified>
</cp:coreProperties>
</file>