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<sst xmlns="http://schemas.openxmlformats.org/spreadsheetml/2006/main" count="6020" uniqueCount="2931">
  <si>
    <t>31246</t>
  </si>
  <si>
    <t>TITULO</t>
  </si>
  <si>
    <t>NOMBRE CORTO</t>
  </si>
  <si>
    <t>DESCRIPCION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</si>
  <si>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</si>
  <si>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</si>
  <si>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</si>
  <si>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</si>
  <si>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</si>
  <si>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</si>
  <si>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</si>
  <si>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</si>
  <si>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</si>
  <si>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</si>
  <si>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</si>
  <si>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</si>
  <si>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</si>
  <si>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</si>
  <si>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</si>
  <si>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</si>
  <si>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</si>
  <si>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</si>
  <si>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</si>
  <si>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</si>
  <si>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</si>
  <si>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</si>
  <si>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</si>
  <si>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</si>
  <si>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</si>
  <si>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</si>
  <si>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</si>
  <si>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</si>
  <si>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</si>
  <si>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</si>
  <si>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</si>
  <si>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</si>
  <si>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</si>
  <si>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</si>
  <si>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</si>
  <si>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</si>
  <si>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SEMESTRAL</t>
  </si>
  <si>
    <t>SILLA ESPECIAL CAPFCE APILABLE</t>
  </si>
  <si>
    <t>LIBRERO DE 180 X 60X 30 CM CON PUERTA DE CAOBA Y LATERAL DE 28 MM CON ENTREPAÑOS EN CAL. 19 MM</t>
  </si>
  <si>
    <t>SILLA FIJA NOVA AZUL CON BASE TUBULAR</t>
  </si>
  <si>
    <t>SILLON SEMI EJECUTIVO EN VINIPIEL COLOR NEGRO</t>
  </si>
  <si>
    <t>ESCRITORIO SEMI EJECUTIVO  DE 120 X 75 CM COLOR CAOBA Y BASE NEGRA</t>
  </si>
  <si>
    <t>ANAQUEL TIPO ESQUELETO 915 X 450 X 2210</t>
  </si>
  <si>
    <t>ARCHIVERO DE LAMINA DE ACERO CON 3 GAVETAS</t>
  </si>
  <si>
    <t>CREDENZA CON DOS PUERTAS CORREDIZAS</t>
  </si>
  <si>
    <t>ESCRITORIO CON DOS PEDESTALES</t>
  </si>
  <si>
    <t>ESCRITORIO CON DOS PEDESTALES (un pedestal)</t>
  </si>
  <si>
    <t>ESCRITORIO CON ADITAMENTOS  EJECUTIVO</t>
  </si>
  <si>
    <t>LIBRERO HORIZONTAL METALICO</t>
  </si>
  <si>
    <t>MESA ARMABLE PARA MAESTRO</t>
  </si>
  <si>
    <t>MESA BINARIA CON CUBIERTA</t>
  </si>
  <si>
    <t>MESA DE CENTRO CON CUBIERTA DE PLASTICO</t>
  </si>
  <si>
    <t>MESA PARA IMPRESORA</t>
  </si>
  <si>
    <t>MESA PARA MICROCOMPUTADORA</t>
  </si>
  <si>
    <t>MESA REDONDA</t>
  </si>
  <si>
    <t>MUEBLE DE GUARDADO BAJO PARA LABORATORIO</t>
  </si>
  <si>
    <t>SILLA PARA MESA BINARIA</t>
  </si>
  <si>
    <t>SILLA SECRETARIAL</t>
  </si>
  <si>
    <t>SOFA DE DOS PLAZAS SECCIONAL</t>
  </si>
  <si>
    <t>ARCHIVEROS METALICOS DE TRES GAVETAS</t>
  </si>
  <si>
    <t>MESAS PARA IMPRESORA 80X60 CM.</t>
  </si>
  <si>
    <t>SILLAS SECRETARIALES TELA COLOR NEGRO</t>
  </si>
  <si>
    <t>SILLAS BAHIA COLOR NEGRO TELA</t>
  </si>
  <si>
    <t>MESAS BINARIAS 1.20 X 40 CM.</t>
  </si>
  <si>
    <t>MAQUINA DE ESCRIBIR MECANICA</t>
  </si>
  <si>
    <t>ARCHIVEROS DE MADERA C/4 CAJONES</t>
  </si>
  <si>
    <t>ESCRITORIOS SEMIEJECUTIVOS DE MADERA C/2 CAJONES</t>
  </si>
  <si>
    <t>ESCRITORIOS SECRETARIALES DE MADERA</t>
  </si>
  <si>
    <t>SILLAS APILABLES COLOR NEGRO CROMADAS (VINIL)</t>
  </si>
  <si>
    <t>SILLONES EJECUTIVOS</t>
  </si>
  <si>
    <t>SOFA DE TRES PLAZAS CON RESPALDO ALTO</t>
  </si>
  <si>
    <t>MESA PARA COMPUTADORA 1.20 X 60 CM ( CON MESITA SUPERIOR )</t>
  </si>
  <si>
    <t>SILLA PARA MESA DE COMPUTADORA</t>
  </si>
  <si>
    <t xml:space="preserve">ANAQUEL   PARA BIBLIOTECA </t>
  </si>
  <si>
    <t>BASE DE 90 CMS. P/COLUMNA</t>
  </si>
  <si>
    <t>TRAVESAÑO DE 90 CMS.  C/8 TORNILLOS</t>
  </si>
  <si>
    <t>COLUMNA SENCILLA DE 152 X 30 CMS.</t>
  </si>
  <si>
    <t>MENSULA DE PLACAS SENCILLA DE 30 X 15 CMS.</t>
  </si>
  <si>
    <t>MENSULA DE PLACA DOBLE DE 30 X 15 CMS.</t>
  </si>
  <si>
    <t>MENSULA INFERIOR SENCILLA DE 30 CMS.</t>
  </si>
  <si>
    <t>MENSULA INFERIOR DOBLE DE 30 CM.</t>
  </si>
  <si>
    <t>MENSULA DE 30 GRADOS</t>
  </si>
  <si>
    <t>MENSULA DE 45 GRADOS</t>
  </si>
  <si>
    <t>ENTREPAÑO CON RESPALDO DE 90 X 30 CM.</t>
  </si>
  <si>
    <t>EXHIBIDOR DE REVISTAS DE 90 X 30 CMS.</t>
  </si>
  <si>
    <t>ENTREPAÑO SIN RESPALDO DE 90 X 30 CMS.</t>
  </si>
  <si>
    <t>SOPORTE PARA LIBROS REDONDOS DE 25 CM.</t>
  </si>
  <si>
    <t>ARCHIVERO METÁLICO  CON 3 GAVETAS</t>
  </si>
  <si>
    <t>MESA PARA COMPUTADORA</t>
  </si>
  <si>
    <t>MESA PARA BIBLIOTECA</t>
  </si>
  <si>
    <t xml:space="preserve">CREDENZA CON DOS PUERTAS </t>
  </si>
  <si>
    <t>REVISTERO SENCILLO</t>
  </si>
  <si>
    <t xml:space="preserve">ANAQUEL TIPO ESQUELETO </t>
  </si>
  <si>
    <t>CARRO TRANSPORTADOR DELIBROS</t>
  </si>
  <si>
    <t xml:space="preserve">SOFA DE TRES PLAZAS </t>
  </si>
  <si>
    <t>SILLA ESPECIAL APILABLE</t>
  </si>
  <si>
    <t>ESCRITORIO DE 1 PEDESTAL</t>
  </si>
  <si>
    <t>EXTINGUIDOR ABC DE 7 KG</t>
  </si>
  <si>
    <t>EXTINGUIDOR DEGAS HALON DE 4.5 KG</t>
  </si>
  <si>
    <t>ESCRITORIO EJECUTIVO DE MADERA</t>
  </si>
  <si>
    <t>CREDENZA DE MADERA</t>
  </si>
  <si>
    <t>MUEBLE PARA COMPUTADORA</t>
  </si>
  <si>
    <t>ARCHIVERO METALICO DE 4 GAVETAS COLOR ARENA</t>
  </si>
  <si>
    <t>MESA REDONDA DE CEDRO</t>
  </si>
  <si>
    <t>SILLA PARA MESA PLEGABLE</t>
  </si>
  <si>
    <t>MESA PLEGABLE 1,82M</t>
  </si>
  <si>
    <t>SILLON EJECUTIVO CON RESPALDO</t>
  </si>
  <si>
    <t xml:space="preserve">ARCHIVERO METALICO CON 3 GAVETAS </t>
  </si>
  <si>
    <t>ANAQUELES CON CHAROLAS DE CAL. 24 CON MEDIDAS DE 45X85 CON POSTE DE 2.20</t>
  </si>
  <si>
    <t>MUEBLE ALUMNO/ MAESTRO</t>
  </si>
  <si>
    <t>ESTANTE PARA HERRAMIENTA</t>
  </si>
  <si>
    <t>ANAQUEL DE PARED</t>
  </si>
  <si>
    <t xml:space="preserve">ENFRIADOR </t>
  </si>
  <si>
    <t>SILLON EJECUTIVO CON RESPALDO ALTO</t>
  </si>
  <si>
    <t>ESCRITORIO SECRETARIAL CON UN PEDESTAL</t>
  </si>
  <si>
    <t>SILLA SECRETARIAL COLOR NEGRO</t>
  </si>
  <si>
    <t>SILLON EJECUTIVO COLOR NEGRO PIEL</t>
  </si>
  <si>
    <t>MESA PARA JUNTAS PARA 12 PERSONAS DE 1.80 X 3.00 CON BASE REDONDAS COLOR PERA</t>
  </si>
  <si>
    <t>VIDEO PROYECTOR</t>
  </si>
  <si>
    <t>COMPUTADORA PORTATIL LAPTOP</t>
  </si>
  <si>
    <t>SALA (3 PIEZAS COLOR CAFÉ)</t>
  </si>
  <si>
    <t xml:space="preserve">LOKERS </t>
  </si>
  <si>
    <t>ISLAS(PARA EQUIPO DE COMPUTO) 30 MESAS ESQUINERAS Y SILLAS ERGONOMICAS Y I ESCRITORIO PARA MAESTRO Y SILLA ERGONOMICA</t>
  </si>
  <si>
    <t>BUTACA ESCOLAR CON BASE TUBULAR EN FORMA DORADA Y PALETA Y RESPALDO EN CALIBRE 9"</t>
  </si>
  <si>
    <t>ANTICIPO PARA EL EQUIPAMIENTO DE MOBILIARIO Y EQUIPO DEL EDIFICIO DE DOCENCIA DE UN NIVEL</t>
  </si>
  <si>
    <t>SARTEN 24 CM ALUMINIO TRIPLE FUERTE C/TEFLON 10 PIEZAS</t>
  </si>
  <si>
    <t>SARTEN 36 CM ALUMINIO TRIPLE FUERTE LAMEX 10 PIEZAS</t>
  </si>
  <si>
    <t>CUCHILLO DE MESA MODELO LAS VEGAS 204 PIEZAS</t>
  </si>
  <si>
    <t>TABLON RECTANGULAR DE 2.35X76 CM CON CUBIERTA DE TRIPLAY DE 9MM BARNIZ AL NATURAL ESTRUCTURA TUBULAR CALIBRE 18 (20 PIEZAS)</t>
  </si>
  <si>
    <t>SILLA PLEGABLE TUBULAR CALIBRE 18 Y 3/4 CROMADA TAPISADO EN VINIL NEGRO 140 PIEZAS</t>
  </si>
  <si>
    <t>MODULO ESQUINERO 120X120X75 CM. NO INCLUYE PORTA TECLADO ESTRUCTURA COLOR NEGRO</t>
  </si>
  <si>
    <t>MUEBLE PARA PROFESOR</t>
  </si>
  <si>
    <t>MUEBLE BINARIO PARA ALUMNO</t>
  </si>
  <si>
    <t>EQUIPAMIENTO DE BIBLIOTECA LA CUAL CONSTA DE :  SALA 1 Y 2  4 MESAS BLANCAS CON CUBIERTA LACRINA Y 8 SILLAS DE ESTRUCTURA NEGRA Y FORRO EN TELÑA COLOR MANZANA, SALA 3. 1 SILLON DE TRES PLAZAS COLOR MANDARINA , 1 SILLON DE DOS PLAZAS COLOR MANZANA, 1 SILLON ESQUINERO DE 1 PLAZA COLOR MANZANA Y 1 MESA DE CENTRO.  RECEPCION: 1 MODULO SEMICIRCULAR PARA 3 PERSONAS CUBIERTA COLOR NOGAL Y ESTRUCTURA COLOR GRIS , 3 SILLAS DE RESPALDO ALTO Y DESCANSA BRAZOS FORRADO EN TELA COLOR MANDARINA Y RESPALDO EN MALLA NEGRA                                                                                             SECCION DE PC : 20 SILLAS FORRADAS EN TELA COLOR MANDARINA, 5 MAMPARAS DIVISORIAS COLOR VERDE, NOTA UNA ESTA QUEBRADA POR EL SISMO ,6 TRIANGULOS, 2 CUADROS, 46 MESAS WHITE ESTRUCTURA BLANCA CON CUBIERTA LACRINA Y 26 SILLAS ISO ESTRUCTURA NEGRA FORRADAS EN TELA COLOR AZUL(NOTA FISICAMENTE SON COLOR VERDE MANZANA)                                                                          SECCION CENTRAL : 9 MESAS BASE BLANCA Y CUBIERTA LACRINA, 54 SILLAS ESTRUCTURA NEGRA FORRADA EN TELA COLOR MANDARINA 3 GUIARDA BULTOS Y 2 MODULOS METALICOS COLOR GRIS Y CUBIERTAS EN COLOR NOGAL                                                             EQUIPO DE VIGILANCIA : 7 CAMARAS ARMOR DOME, IR LED DE ALTA SENSIBILIDAD, 1 CAMARA ARMOR DOME, DISTANCIA DE 20 METROS. 4 CAMARAS DOMO ANTIVANDALICOS 20 LEDS, 1 MINI SPEED DOMO EXTERIOR, MONTAJE PARA TECHO, JOYSTICK TECLADO PARA CONTROL DE SPEEDO DOMO, ZA VIDEOGRABADORA DIGITAL DE 16 CANALES, DISCO DURO SATA 2 TB, FUENTE DE PODER CONMUTADA DE 12 VOLTS PARA CAMARAS, CANAL DE AUDIO Y VIDEO Y CORRIENTE, DOME, 20 PCS IR LEDS, CAMARA INTERIOR IR HASTA 10 METROS, CABLE UTP INTERIOR, CONECTOR MINI PLUG HEMBRA, CONECTOR MINI PLUG MACHO.</t>
  </si>
  <si>
    <t xml:space="preserve">60 BUTACAS DE MADERA </t>
  </si>
  <si>
    <t>10 SILLAS PARA MAESTRO</t>
  </si>
  <si>
    <t>ARCHIVERO METALICO</t>
  </si>
  <si>
    <t>ESCRITORIO SECRETARIAL</t>
  </si>
  <si>
    <t>SILLON EJECUTIVO</t>
  </si>
  <si>
    <t xml:space="preserve">CAMARA CANON EOS REBEL </t>
  </si>
  <si>
    <t>AIRE ACONDICIONADO</t>
  </si>
  <si>
    <t xml:space="preserve">IMPRESORA MULTIFUNCIONAL </t>
  </si>
  <si>
    <t xml:space="preserve">BUTACAS DE MADERA </t>
  </si>
  <si>
    <t>EQUIPAMIENTO ESPECIALIZADO PARA EL PROGRAMA EDUCATIVO DE TURISMO, QUE INCLUYE: 1 CAMA PORTÁTIL CORPORAL REFORZADA SANDE SOPORTA 240 KILOS PESO 1.80X.70 CM., 1 ALMOHADA PARA MASAJES WAFLE, LISTADA, BRAMANTE, 1 PORTA BRAZOS LATERALES 2 PIEZAS,  1 DIFUSOR DE CERÁMICA AGAVE SPA.  (CONSUMIBLE), 1 ACEITE PARA MASAJE VEHICULAR  DE CHOCOLATE 120 ML (CONSUMIBLES), 1 ACEITE PARA MASAJE HIDRÓFILO SEMILLAS Y CAFÉ 120ML. (CONSUMIBLE), 1 ACEITE PARA MASAJE HIDRÓFILO LAVANDA Y MADERA 120 ML. (CONSUMIBLES) 1 ACEITE PARA MASAJE FILO TERAPÉUTICO 120 ML. (CONSUMIBLE), 1 CREMA AZULENO ENVASE DE 120 ML. (CONSUMIBLE), 1 CREMA LIMA Y CHAYA ENVASE DE 120 ML. (CONSUMIBLE), 1 SINERGIAS 20 ML. YLANG  YLAN (CONSUMIBLE), 1 SINERGIAS 20 ML.  LAVANDA  (CONSUMIBLE), 1 SINERGIAS 20 ML. EUCALIPTO  (CONSUMIBLE), 1 SINERGIAS 20 ML. ALBAHAC,(CONSUMIBLE), 1 CREMA CÍTRICO CON PROTECCIÓN SOLAR ENVASE DE 120 ML.(CONSUMIBLE) 1 CABINA TRADICIONAL 1.22X 1.22 X 2.10</t>
  </si>
  <si>
    <t xml:space="preserve">ESCRITORIO EJECUTIVO </t>
  </si>
  <si>
    <t>OSCILOSCOPIO DE DOBLE TRAZO</t>
  </si>
  <si>
    <t>SIERRA PARA CARNE ELECTRICA</t>
  </si>
  <si>
    <t>MODULO DE SISTEMA ELECTRICO AUTOMOTRIZ</t>
  </si>
  <si>
    <t>ABRIDOR ASEPTICO DE LATAS Y ALACITAS</t>
  </si>
  <si>
    <t>NO BREAK TRIPP LITE</t>
  </si>
  <si>
    <t>PEDESTALES TIPO TRIPIE PARA BOCINA 4</t>
  </si>
  <si>
    <t>SISTEMA DE ENTRENAMIENTO EN ENERGIA SOLAR/EOLICA MODELO 46120-02 QUE INCLUYE MATERIAL Y CONSUMIBLES SGUN FACTURA  A-315</t>
  </si>
  <si>
    <t>ASPEL COI WIN 1 USER EDUCATIVO</t>
  </si>
  <si>
    <t>ASPEL NOI  WIN 1 USER EDUCATIVO</t>
  </si>
  <si>
    <t>ASPEL SAEWIN 1 USER EDUCATIVO</t>
  </si>
  <si>
    <t>ASPEL PRODWIN 1 USER EDUCATIVO</t>
  </si>
  <si>
    <t>ASPEL BCOWIN 1 USER EDUCATIVO</t>
  </si>
  <si>
    <t>CONCENTRADOR DE 16 PUERTOS 3 COM.</t>
  </si>
  <si>
    <t xml:space="preserve">ASPEL COI </t>
  </si>
  <si>
    <t>PALPADOR ELECTRONICO</t>
  </si>
  <si>
    <t>PINZAS PARA CORRIENTES</t>
  </si>
  <si>
    <t>CONCENTRADOR (HUB) INTELIGENTE 10 BASE T STACKABLE</t>
  </si>
  <si>
    <t>REGULADOR MICROVOLT 1200 W.</t>
  </si>
  <si>
    <t>REGULADOR1 KV, ALASKA</t>
  </si>
  <si>
    <t>TARJETA DE SONIDO SB, AUDIOGY PLATINIUM</t>
  </si>
  <si>
    <t>COMPUTADORA</t>
  </si>
  <si>
    <t>SISTEMA DE RED INALÁMBRICO, QUE INCLUYE: 1 MULTIPUNTO AP11MBI15 2.4 GHZ, 1 CLIENTE BRIDGE 11 MBTS 2.4 GHZ, 1 TORRE 9 MTS TIPO 30,1 ANTENA SATELITAL 2048/256 KBPS, 8 SWITCH 3COM 10/100 16471 RM.</t>
  </si>
  <si>
    <t>COMPUTADORA MICROTORRE</t>
  </si>
  <si>
    <t>ESCANER CAMA PLANA T/OFICIO A COLOR Y MONOCROMÁTICO</t>
  </si>
  <si>
    <t>SERVIDOR PROLIANT</t>
  </si>
  <si>
    <t>SISTEMA DE RESPALDO ININTERRUMPIBLE</t>
  </si>
  <si>
    <t>CABLEADO ESTRUCTURAL</t>
  </si>
  <si>
    <t>COMPUTADORA HP COMPAQ DC 7700</t>
  </si>
  <si>
    <t>COMPUTADORA IMAC 24 LCD/2,16</t>
  </si>
  <si>
    <t>COMPUTADORA DE ESCRITORIO</t>
  </si>
  <si>
    <t>SPSS PARA WINDOWS BASICO</t>
  </si>
  <si>
    <t>SOFWARE DE EDICION DE IMAGINES COREL DRAW GRAPHICS SUITE X3 " YA VA INSTALADO EN LAS 11 COMPUTADORAS DEL LABORATORIO DE DISEÑO GRAFICO</t>
  </si>
  <si>
    <t>COMPUTADORA PORTATIL LAPTOP CON PROCESADOR INTEL CORE 2 DUO (1,56Ghz/667 Mhz FSB) WINDOWS VISTA PANTALLA AMPLIA 17" MEMORIA DE 2 GB SDRAM DDR2 a 667 MHZ, 2 DIMMS. COMBO QUEMADOR DE DVDs /CDs+/-RW</t>
  </si>
  <si>
    <t>IMPRESORA OFFICEJET MULTIFUNCIONAL 6310: IMPRESORA, COPIADORA SCANNER, IMPRESIÓN HASTA 18PPM EN NEGRO Y 13 PPM EN COLOR</t>
  </si>
  <si>
    <t>MICROSOFF PROYECT EN ESPAÑOL ULTIMA VERSION  ACAD OFFICE PRO 2007 WIN 32 CROM ESP CD</t>
  </si>
  <si>
    <t>MICROSOFF PROYECT EN ESPAÑOL ULTIMA VERSION  ACAD  PROYECT 2007 WIN 32 CROM ESP CD</t>
  </si>
  <si>
    <t>COREL DRAW X3 EN ESPAÑOL ULTIMA VERSION</t>
  </si>
  <si>
    <t>IMPRESORA DESKJET 9800</t>
  </si>
  <si>
    <t>MICROSOFT OFFICE PROFESIONAL 2007</t>
  </si>
  <si>
    <t>COMPUTADORA PERSONAL DC7800, INTEL CORE 2 DUO E6750, 2,66GHZ, 160GB DD, 2 GB RAM, UNIDAD COMBO, WINDOWS XP PRO, OFICE PRO ACAD, ANTIVIRUS SYMANTEC ACAD Y MONITOR LCD W17E DE 17"</t>
  </si>
  <si>
    <t>PROGRAMA INGLES INTERCHANGE TEACHER</t>
  </si>
  <si>
    <t>MANAGERIAL ANALIZER SOFTWARE PARA ANALISIS EMPRESARIAL</t>
  </si>
  <si>
    <t>QUEMADOR DVD´S</t>
  </si>
  <si>
    <t>REPRODUCTOR DE  DVD</t>
  </si>
  <si>
    <t xml:space="preserve">COMPUTADORA DE ESCRTORIO </t>
  </si>
  <si>
    <t>IMPRESORA LASERJET P2015dn MONOCROMATICA</t>
  </si>
  <si>
    <t>COMPUTADORA DE ESCRITORIO CON PROCESADOR INTEL CORE 2 QUAD Q6600 A 2.40 GHz FSB/CENTRINO.</t>
  </si>
  <si>
    <t>TELEVISION 26" PANTALLA PLANA</t>
  </si>
  <si>
    <t>FOTOCOPIADORA  6130</t>
  </si>
  <si>
    <t xml:space="preserve">SOFTWARE DE ADOBE SUITE 3 PRODUCCION PREMIUM </t>
  </si>
  <si>
    <t xml:space="preserve">PLOTTER A COLOR </t>
  </si>
  <si>
    <t>IMPRESORA MULTIFUNCIONAL LASERJET A COLOR</t>
  </si>
  <si>
    <t>MINICOMPONENTE MODULAR</t>
  </si>
  <si>
    <t>HANDYCAM FORMATO DVD "CAMARA DE VIDEO"</t>
  </si>
  <si>
    <t>MICROSOFT WINDOWS VISTA HOME BASIC.  PAQ. 27 LIC.</t>
  </si>
  <si>
    <t>INTECPLAN SOFTWARE PARA FORMULACION DE PROYECTOS. PAQ. 27 LICENCIAS</t>
  </si>
  <si>
    <t xml:space="preserve">FOTOCOPIADORA DIGITAL </t>
  </si>
  <si>
    <t>SAE LICENCIA EDUCATIVA</t>
  </si>
  <si>
    <t>COI LICENCIA EDUCATIVA</t>
  </si>
  <si>
    <t>NOI LICENCIA EDUCATIVA</t>
  </si>
  <si>
    <t>PROD LICENCIA EDUCATIVA</t>
  </si>
  <si>
    <t>CAJA LICENCIA EDUCATIVA</t>
  </si>
  <si>
    <t>PRESENTADOR INALAMBRICO</t>
  </si>
  <si>
    <t>CAÑON PROYECTOR</t>
  </si>
  <si>
    <t>SPSS PARA WINDOWS BASICO ( RED 4 USUARIOS)</t>
  </si>
  <si>
    <t>MULTIFUNCIONAL WORCENTRE 5020DB</t>
  </si>
  <si>
    <t>IMPRESORA LASERJET P3005</t>
  </si>
  <si>
    <t>CAMARA DIGITAL (FOTOGRAFICA)</t>
  </si>
  <si>
    <t>RUTEADOR DE BANDA ANCHA CON 4 PUERTOS</t>
  </si>
  <si>
    <t>ACCES POIN ESTANDAR ACCESS POINT (LINKSIYS</t>
  </si>
  <si>
    <t>ADAPTADOR INALAMBRICO COMPACTO USB</t>
  </si>
  <si>
    <t>IMPRESORA DE CREDENCIALES DATACARD: INCLUYE CAMARA CANON POWERSHOT SX1109</t>
  </si>
  <si>
    <t>COMPUTADORA PORTATIL (LAPTOP)</t>
  </si>
  <si>
    <t xml:space="preserve">IMPRESORA MULTIFUNCIONAL LASERJET  </t>
  </si>
  <si>
    <t>SOFTWARE ESPECIALIZADO SPSS</t>
  </si>
  <si>
    <t>SOFTWARE ESPECIALIZADO VISIÓN PREMIUN</t>
  </si>
  <si>
    <t xml:space="preserve">SISTEMA CLASS </t>
  </si>
  <si>
    <t>SOFWARE ESPECIALIZADO  PLAN DE NEGOCIOS</t>
  </si>
  <si>
    <t>SOFTWARE PARA RECLUTAMIENTO Y SELECCIÒN DE PERSONAL</t>
  </si>
  <si>
    <t>SOFTWARW DE MANUFACTURA CAM</t>
  </si>
  <si>
    <t>IMPRESORA MULTIFUNCIONAL</t>
  </si>
  <si>
    <t>LICENCIA DE SOFTWARE PARA INVESTIGACION Y ESTADISTICA SPSS (30 LICENCIAS)</t>
  </si>
  <si>
    <t>COMPUTADORA PAVILLON 97-1108LA C17 2DA GENERACION 8 GB 2T WIFI,BLUE-RAY WINDOWS 7 PROFESIONAL, MONITOR LED PAVILLION HP2011 XMNTR SLIM CON BOCINAS INCLUIDAS INCLUYE LICENCIA OFFICE 2010 AND STUDENT)</t>
  </si>
  <si>
    <t>LAP TOP PAVILLION DV4 -4080LA , 4 GB EN RAM,500 GB EN DISCO DURO Y WINDOWS 7 HP</t>
  </si>
  <si>
    <t>APUNTADOR LASER MOUSE OPTICO INTEGRADO INALAMBRICO CON RECEPTOR USB. OCULTO TECNOLOGIA DE INFRARROJOS HASTA 10 METROS,TECLAS DE FUNCION PAGE DOWN,RE PAG. ESCUCHAR Y PUNTERO LASER, PARA USO CON WINDOWS 98/XP/VISTA/8</t>
  </si>
  <si>
    <t>MULTIFUNCIONAL XEROX WORK CENTER 4250XD 45 PPM IMPRESORA,COPIADORA,ESCANER,RED Y FAX</t>
  </si>
  <si>
    <t>PROYECTOR POWER LITE MOD X14 DE 3000 LUMENES CON RESOLUCION XGA X 768</t>
  </si>
  <si>
    <t>COMPUTADORA PORTATIL LAP TOP PAVILLION DV4/4080LA,4GB EN RAM,500 GB EN DISCO DURO Y WINDOWS 7HP</t>
  </si>
  <si>
    <t>SISTEMA LABSAG VERSION 4.0 INGENIERIA LICENCIA EN ESPAÑOL POR 5 AÑOS UNA FACULTAD Y UN CAMPUS. 5 SIMULADORES,PRODUCCION ,LOGISTICA,MACROECONOMIA, GERENCIA GENERAL Y FINANZAS</t>
  </si>
  <si>
    <t>VIATICOS POR INSTALACION Y PUESTA EN MARCHA DEL LABORATORIO DE SIMULACION DE ADMINISTRACION Y GERENCIA LABSAG</t>
  </si>
  <si>
    <t>SISTEMA DE LABORATORIO DE IDIOMAS 1+30 INCLUYE LICENCIAMIENTO CON SISTEMA DE TRANSMISION DE VIDEO EN TIEMPO REAL MEDIOS AUDIOVISUALES CON TARJETA CODIFICADORA(HEWLETT PACKARD Y DELL)</t>
  </si>
  <si>
    <t>LICENCIAS DE GRAVADORA VIRTUAL</t>
  </si>
  <si>
    <t>CONTROLADOR DE DISPOSITIVO DE AUDIO Y VIDEO</t>
  </si>
  <si>
    <t>MICROFONO AUDIFONO,TIPO DIADEMA 31 piezas)</t>
  </si>
  <si>
    <t>COMPUTADORAS PARA ALUMNOS</t>
  </si>
  <si>
    <t>SERVIDOR Y WINDOWS SERVER 2008 STD VERSION ACADEMICA MICROSOFT</t>
  </si>
  <si>
    <t>SOFTWARE INTERACTIVO DE INGLES CON NIVELES PRINCIPIANTE/INTERMEDIO/INTERMEDIO AVANZADO/COMERCIAL (31 LICENCIAS AURALOG INGLES)</t>
  </si>
  <si>
    <t>SOFTWARE INTERACTIVO DE INGLES CON NIVELES PRINCIPIANTE/INTERMEDIO/INTERMEDIO AVANZADO/COMERCIAL (31 LICENCIAS AURALOGFRANCES)</t>
  </si>
  <si>
    <t>ESCRITORIO PUESTO DE TRABAJO PARA PROFESOR/SILLON</t>
  </si>
  <si>
    <t>CAMARA DOCUMENTAL</t>
  </si>
  <si>
    <t>UNIDAD DE DVD C450</t>
  </si>
  <si>
    <t xml:space="preserve">MATERIAL DE INSTALACION RACK DE 4 CHAROLAS CABLEADO,ROSETAS,CONECTORES,PACHT CORDS CANALETA(KIT DE INSTALACION </t>
  </si>
  <si>
    <t>INSTALACIONCAPACITACION Y PUESTA EN MARCHA</t>
  </si>
  <si>
    <t>LAPTOP</t>
  </si>
  <si>
    <t>VIDEOPROYECTOR</t>
  </si>
  <si>
    <t>SOPORTE PARA VIDEOPROYECTOR</t>
  </si>
  <si>
    <t>DIADEMA LOGITECH</t>
  </si>
  <si>
    <t>APORTACION PARA BIBLIOTECA DIGITAL DEL ECEST</t>
  </si>
  <si>
    <t>ADQUISICION DE PLATAFORMA TELL ME MORE EN LINEA,(LICENCIAS TELL ME MORE ON LINE 10, SERVICIO DE ADMINISTRACION DE PLATAFORMA,CAPACITACION Y ASISTENCIA A ADMINISTRADORES Y TUTORES) DE ACUERDO AL CONTRATO DE ADQUISICION DE DICIEMBRE 2013</t>
  </si>
  <si>
    <t>LABORATORIO DE AUTOMATIZACION ANTICIPO DEL CINCUENTA PORCIENTO DE 3  SISTEMA DE ENTRENAMIENTO EN CONTROLADOR LOGICO PROGRAMABLE (PLC) QUE INCLUYE LO SIGUIENTE(ALLEN BRADLEY MICROLOGIS 1200) MOD 3240-40 1 CONTROLADOR LOGICO PROGRAMABLE MOD 3245-A2  ,1 MICROLOGIX 1200 14 ENTRADAS  Y 10 SALIDAS,1 SOFWARE, 1 SOFWARE PARA CIONTROLADOR LOGICO PROGRAMABLE MOD. 3245-A2, 1 CABLE DE PROGRAMACION USB MOD. M3246-40, 1 MANUAL DE ESTUDIANTE MOD 36017-00, 1 GUIA DE INSTRUCTOR, 1 INCLUYE 12 INTERRUPTORES PARA INSERTAR FALLAS MOD 36017 -10 , NOTA INCLUYE INSTALACION,CAPACITACION Y PUESTA EN MARCHA.</t>
  </si>
  <si>
    <t>PAGO DE CINCUENTA PORCIENTO RESTANTE  DE SOFWARE ANSYS</t>
  </si>
  <si>
    <t>LABORATORIO MOVIL INCLUYE CADA UNO 1 CARRO DE TRANSPORTE Y ALMACENAJE Y CARGA PARA LABORATORIO MOVIL ,30 LAPTOS PROCESADOR INTEL CORE 17,WINDOWA,MEMORIA RAM DE 8 GB DISCO DURO DE 500 GB, I COMPLEMENTOS DE LABORATORIO DELL PROYECTOR INTERACTIVO DE TIPO CORTO+WIFI+SONIDO+CISCO RED LOCAL WIFI</t>
  </si>
  <si>
    <t>PAQUETE DE 30 LICENCIAS CORELDRAW CGRAPHICS SUITE X6 EDUCATION LICENSE</t>
  </si>
  <si>
    <t>CONSOLE CABLE 6FT RJA45 AND DB9F</t>
  </si>
  <si>
    <t>COMPUTADORA ALL IN ONE INCLUYE TECLADO, RATON Y (BOCINAS MARCA DELL)</t>
  </si>
  <si>
    <t>CARRO DE TRANSPORTE Y CARGA PARA LABORATORIO MOVIL</t>
  </si>
  <si>
    <t>LAPTOP DELL INSPIRON 15 R</t>
  </si>
  <si>
    <t>ACCES POINT</t>
  </si>
  <si>
    <t>CAÑON PROYECTOR POWERLITE S18+</t>
  </si>
  <si>
    <t>BOCINAS LOGITECH 2.1 Z-313 25W DE RMS</t>
  </si>
  <si>
    <t>APUNTADOR LASER MOUSE OPTICO INTEGRADO INALAMBRICO CON RECEPTOR USB. OCULTO TECNOLOGIA DE INFRARROJOS HASTA 10 METROS,TECLAS DE FUNCION PAGE DOWN,RE PAG. ESCUCHAR Y PUNTERO LASER, PARA USO CON WINDOWS 98/XP/VISTA/8 MODEL R400</t>
  </si>
  <si>
    <t>PROYECTOR POWERLITE S18+</t>
  </si>
  <si>
    <t xml:space="preserve"> PC All in One Pavilion (HP-ALL-F3F27AA)</t>
  </si>
  <si>
    <t xml:space="preserve">LAPTOP  IDEAPAD S400 TOUCH, COLOR NEGRO, INTEL 1007U 1.5 G, 4G RAM, </t>
  </si>
  <si>
    <t>COMPUTADORA HP MOD. 280 G1 BUSINESS</t>
  </si>
  <si>
    <t>COMPUTADORA DE ESCRITORIO ALL IN ONE</t>
  </si>
  <si>
    <t xml:space="preserve">COMPUTADORA DE ESCRITORIO </t>
  </si>
  <si>
    <t>LAPTOP HP 240 G4  CORE I3</t>
  </si>
  <si>
    <t>IMAN 21.5"/CTO</t>
  </si>
  <si>
    <t>CISCO Router con firewall ASA  5515 -K8 Ipec Vpn Edition, Alambrico, 1200 Mbit/s, 6x RJ-45</t>
  </si>
  <si>
    <t>7 DISPOSITIVOS DE RED ACTUALIZADOS, PARA  LA COMUNIDAD UNIVERSITARIA PUERTOS GIGABITS</t>
  </si>
  <si>
    <t xml:space="preserve"> 7 DISPOSITIVOS  DE RED ACTUALIZADOS, PARA LA COMUNIDAD UNIVERSITARIA, MODULOS DE RED PARA ESTABILIDAD EN CADA UNO DE LOS NODOS DE RED </t>
  </si>
  <si>
    <t>cowboy robot kit (4 monitores incluidos) corteza micro controladores VEX net joystick y VEX nET  LLAVES  USB adapted Robot de Bateria y cargador limite switch jit Bumper kit conmmutador potenciometro 2 pack telemetro ultrasónido línea rastreador.                                    2  Manhattan kid de herramientas para computadora y reparacion en hogar y oficina 145 pzas</t>
  </si>
  <si>
    <t>EQUIPAMIENTO PARA EL PROGRAMA EDUCATIVO  OPERACIONES COMERCIALES ( 1 LABORATORIO MOVIL) QUE INCLUYE.                                                                                                                               1 SISTEMA DE RED LOCAL Y UN PUNTO DE ACCESO INALABRICO CISCO (PORTATIL)</t>
  </si>
  <si>
    <t>1 EQUIPAMIENTO PARA EL PROGRAMA EDUCATIVO OPERACIONES COMERCIALES   (1 LABORATORIO MOVIL) QUE INCLUY E.                                                                                                                                        1 CARRO DE TRANSPOTE, ALMACENAJE Y CARA PARA LOBORATORIO MOVIL</t>
  </si>
  <si>
    <t>1 EQUIPAMIENTO PARA EL PROGRAMA EDUCATIVO OPERACIONES COMERCIALES   (1 LABORATORIO MOVIL) QUE INCLUY E.                                                                                                                                        1 0 LAPTOP MARCA DELL DE ULTIMA GENERACION COMPATIBLE, CON CARRO DE TRASLADO</t>
  </si>
  <si>
    <t xml:space="preserve">1 CISCO Gigabit Ethernet Router 2901 Voice Bundle con PVDM3-16, Álambrico, 2x RJ-45, 2x USB </t>
  </si>
  <si>
    <t>EQUIPAMIENTO PARA EL DE SARROLLO  DE INVESTIGACION DE LOS CA, QUE INCLUYE: 10 LAPTOS GAMA MEDIA  CORE 13</t>
  </si>
  <si>
    <t>EQUIPAMIENTO PARA EL DESARROLLO  DE INVESTIGACION DE LOS CA, QUE INCLUYE: 5 LAPTOS GAMA MEDIA  CORE 13</t>
  </si>
  <si>
    <t>MICROSCOPIO ESTROSCOPICOS C/2 OBJETIVOS</t>
  </si>
  <si>
    <t>REFRACTOMETRO ABBE 3L</t>
  </si>
  <si>
    <t>BALANZA GRANATARIA DE TRIPLE BRAZO</t>
  </si>
  <si>
    <t xml:space="preserve">ESTERILIZADOR PETRI DE ACERO </t>
  </si>
  <si>
    <t>ESTUCHE CILINDRICO PARA ESTERELIZAR</t>
  </si>
  <si>
    <t>MESA DE 4 X 4 X 1,30 X ,90 MTS.</t>
  </si>
  <si>
    <t>ESTETOSCOPIO</t>
  </si>
  <si>
    <t xml:space="preserve">ESTUCHE DE DIAGNOSTICO C/4 PZA.   </t>
  </si>
  <si>
    <t>ESTUCHE DE DISECCION C/13 PZAS.</t>
  </si>
  <si>
    <t>MESAS DE CURACION CUBIERTA DE ACERO INOXIDABLE</t>
  </si>
  <si>
    <t>(APARATO) RESUCITADOR PULMONAR C/MASCARILLA ADULTO</t>
  </si>
  <si>
    <t>ELECTROCARDIOGRAFO</t>
  </si>
  <si>
    <t>MESA DE EXPLORACION CON PIERNERAS</t>
  </si>
  <si>
    <t>CHAISSE LONGUE TUBULAR</t>
  </si>
  <si>
    <t>LAMPARA DE CHICOTE P/GRANDE</t>
  </si>
  <si>
    <t>PORTASUERO RODABLE</t>
  </si>
  <si>
    <t>BANCO CROMADO DE 4 PATAS</t>
  </si>
  <si>
    <t>BUDINERA CON TAPA</t>
  </si>
  <si>
    <t>JAFAINA</t>
  </si>
  <si>
    <t>RIÑONES DE ACERO INOXIDABLE DE 500 ML.</t>
  </si>
  <si>
    <t xml:space="preserve">ESTETOSCOPIO </t>
  </si>
  <si>
    <t>ESPEJOS VAJINALES MEDIANOS</t>
  </si>
  <si>
    <t>PINZAS DE ANILLOS DE 24 CM.</t>
  </si>
  <si>
    <t>PINZAS DE MUSEUX DE 24 CMS.</t>
  </si>
  <si>
    <t>REGULADOR PARA TANQUE DE OXIGENO</t>
  </si>
  <si>
    <t>BIOMBO DE DOS HOJAS</t>
  </si>
  <si>
    <t>CAPSULAS DE NIQUEL 70X35 MM 100 ML</t>
  </si>
  <si>
    <t>DESECADOR C/ TAPA CON BOTON 20 CMS</t>
  </si>
  <si>
    <t>PASTEURIZADOR TIPO LENTO, CON CAPACIDAD DE LITROS</t>
  </si>
  <si>
    <t>TINA DOBLE FONDO CAPACIDAD DE 200 LITROS</t>
  </si>
  <si>
    <t>MESA PARA DESCREMADORA O PARA DEHUESAR</t>
  </si>
  <si>
    <t>TANQUE FERMENTADOR PARA YOGURTH CAPACIDAD DE 100 LITROS</t>
  </si>
  <si>
    <t>CALDERA DE 2.5 H.P PARA TRABAJAR A UNA CAPACIDAD MAXIMA DE 1500 LITROS</t>
  </si>
  <si>
    <t>MESA CON CEJA PARA ECO MILK</t>
  </si>
  <si>
    <t>CURSO PARA ELABORACION Y MANEJO DE PRODUCTOS LACTEOS,INCLUYE TALLER TEORICO Y PRACTICO(1 SEMANA) INSUMOS( CUAJO,NITRATO,CLORURO DE CALCIO,ETC) Y VIATICOS</t>
  </si>
  <si>
    <t>400320 POR CONCEPTO DE 50 % DE ANTICIPO DEL SUMINISTRO DE EQUIPO Y MATERIAL DE LABORATORIO  DE QUIMICA Y MICROBIOLOGIA DE ACUERDO A ESPECIFICACIONES Y COTIZACIONES PRESENTADAS EL DIA 03 DICIMEBRE DEL 2012</t>
  </si>
  <si>
    <t>PIZARRON ELECTRONICO</t>
  </si>
  <si>
    <t>PIZARRON BLANCO PINTARRON</t>
  </si>
  <si>
    <t>PROYECTOR DE TRANSPARENCIAS</t>
  </si>
  <si>
    <t>FOLLETERO DE MADERA</t>
  </si>
  <si>
    <t>SILLON DE VISITAS DE TRES PLAZAS NEGRO</t>
  </si>
  <si>
    <t>MESA DE CENTRO DE MADERA</t>
  </si>
  <si>
    <t>MESA ESQUINERA DE MADERA</t>
  </si>
  <si>
    <t>GRABADORAS REPRODUCTORAS DE DOBLE CASSETTE</t>
  </si>
  <si>
    <t>MINIMODULAR CD. 5 C/CR SC</t>
  </si>
  <si>
    <t>TRIPIE PARA PIZARRON</t>
  </si>
  <si>
    <t>AMPLIFICADOR DE SONIDO</t>
  </si>
  <si>
    <t>PANTALLA DE PARED PLEGABLE</t>
  </si>
  <si>
    <t>TRIPIE PARA CAMARA DE VIDEO</t>
  </si>
  <si>
    <t>ESTUCHE DE GUITARRA</t>
  </si>
  <si>
    <t>ESTUCHE DE REQUINTO</t>
  </si>
  <si>
    <t>ATRIL PARA PARTITURA</t>
  </si>
  <si>
    <t>PANDERO ACRÍLICO MEDIA LUNA MEDIANO</t>
  </si>
  <si>
    <t>BATERIA</t>
  </si>
  <si>
    <t>PINTARRONES PORCENALIZADOS</t>
  </si>
  <si>
    <t>PAQUETE DE AULA INTERACTIVA: PIZARRON  INTERACTIVO,VIDEO PROYECTOR,ENCICLOPEDIA</t>
  </si>
  <si>
    <t>EQUIPO DE AUDIO: PHONIC POWER PACK, MICROFONO DINAMICO</t>
  </si>
  <si>
    <t>BASE UNIVERSAL PARA MONTAJE VIDEOPROYECTOR</t>
  </si>
  <si>
    <t>MAQUINA DE ESCRIBIR ELECTRICA ETP-640+</t>
  </si>
  <si>
    <t>PANTALLA TRIPIE PLEGABLE 60X60"</t>
  </si>
  <si>
    <t>SONIDO</t>
  </si>
  <si>
    <t xml:space="preserve">FOLLETERO  </t>
  </si>
  <si>
    <t>PANTALLA DE PARED 178CMX178CM</t>
  </si>
  <si>
    <t>COLCHON HOTELERO LUX MAT</t>
  </si>
  <si>
    <t>COLCHON HOTELERO LUX KS</t>
  </si>
  <si>
    <t>COMEDOR DE 4 SILLAS</t>
  </si>
  <si>
    <t>RECAMARA DE MADERA 2 BASES (KING SIZE), 2 BUROES,1 TOCADOR,1 LUNA,1 CABECERA</t>
  </si>
  <si>
    <t>SALA C/SOLES 3-2-1</t>
  </si>
  <si>
    <t>SALA OGAREY VINIPIEL VAINILLA 3-2-1</t>
  </si>
  <si>
    <t>CAÑON PROYECTOR ULTRAPORTATIL</t>
  </si>
  <si>
    <t>HISTORIA DEL ARTE (HISTORIA UNIVERSAL DEL ARTE 12 L Y 12 DVD) 413/4774</t>
  </si>
  <si>
    <t>MUSEOS DEL MUNDO (13 DVD Y 13 LIBROS)</t>
  </si>
  <si>
    <t>EL PODER DEL LENGUAJE (8 TOMOS)</t>
  </si>
  <si>
    <t>EL HOMBRE PREHISTORICO</t>
  </si>
  <si>
    <t>ESTADÌSTICA PARA ADMINISTRACIÒN Y ECONOMÍA</t>
  </si>
  <si>
    <t>SINOPSIS DE AUDITORIA ADMINISTRATIVA</t>
  </si>
  <si>
    <t>ORGANIZACIÓN DE EMPRESAS</t>
  </si>
  <si>
    <t>ABC DEL DESARROLLO ORGANIZACIONAL</t>
  </si>
  <si>
    <t>DIAGNÓSTICO ADMINISTRATIVO</t>
  </si>
  <si>
    <t>PRÁCTICA ELEMENTAL DE AUDITORÍA</t>
  </si>
  <si>
    <t>ELEMENTOS DE AUDITORIA</t>
  </si>
  <si>
    <t>ALCANZAR LA CALIDAD TOTAL</t>
  </si>
  <si>
    <t>ADMINISTRACIÒN ESTRATÉGICA</t>
  </si>
  <si>
    <t>NEGOCIOS INTERNACIONALES</t>
  </si>
  <si>
    <t>MANUAL PARA DETERMINAR NECESIDADES DE CAPACITACIÒN</t>
  </si>
  <si>
    <t>INVESTIGACÓN DE MERCADOS</t>
  </si>
  <si>
    <t>ANÁLISIS E INTERPRETACIÓN DE ESTADOS FINANCIEROS</t>
  </si>
  <si>
    <t>CALIFICACIÓN DE MÉRITOS</t>
  </si>
  <si>
    <t>CAPACITACIÓN Y DESARROLLO DE PERSONAL</t>
  </si>
  <si>
    <t>INDUCCIÓN DEL NUEVO EMPLEADO</t>
  </si>
  <si>
    <t>EVALUACIÓN EFECTIVA DEL DESEMPEÑO</t>
  </si>
  <si>
    <t>INTRODUCCIÓN A LA TEORIA GENERAL ADMINISTRATIVA</t>
  </si>
  <si>
    <t>PRINCIPIOS DE ADMINISTRACIÓN</t>
  </si>
  <si>
    <t>PRINCIPIOS DE ADMINISTRACIÓN FINANCIERA</t>
  </si>
  <si>
    <t>FUNDAMENTOS DE ADMINISTRACIÓN</t>
  </si>
  <si>
    <t>ADMINISTRACIÓN</t>
  </si>
  <si>
    <t>PENSAMIENTO ESTRATÉGICO</t>
  </si>
  <si>
    <t>INTRODUCCIÓN A LA ADMINISTRACIÓN</t>
  </si>
  <si>
    <t>METODOLOGIA DE LA INVESTIGACIÓN</t>
  </si>
  <si>
    <t>MATEMÁTICAS APLICADAS A LA ADMINISTRACIÓN</t>
  </si>
  <si>
    <t>PROCESO CONTABLE 2</t>
  </si>
  <si>
    <t>PROCESO CONTABLE 3</t>
  </si>
  <si>
    <t>PROCESO CONTABLE 4</t>
  </si>
  <si>
    <t>FUNDAMENTOS DE CONTABILIDAD</t>
  </si>
  <si>
    <t>PRIMER CURSO DE CONTABILIDAD</t>
  </si>
  <si>
    <t>SEGUNDO CURSO DE CONTABILIDAD</t>
  </si>
  <si>
    <t>INTRODUCCIÓN A LA CONTADURÍA</t>
  </si>
  <si>
    <t>CONTABILIDAD PRÁCTICA</t>
  </si>
  <si>
    <t xml:space="preserve">REDACCIÓN PARA UNIVERSITARIOS </t>
  </si>
  <si>
    <t>REDACCIÓN SIN DOLOR</t>
  </si>
  <si>
    <t>COMUNICACIÓN ORAL</t>
  </si>
  <si>
    <t>LECTURRA ANALÍTICA CRÍTICA</t>
  </si>
  <si>
    <t>REDACCIÓN</t>
  </si>
  <si>
    <t>DICCIONARIO DE LA LENGUA ESPAÑOLA</t>
  </si>
  <si>
    <t>CONJUGACIÓN.- LENGUA ESPAÑOLA-</t>
  </si>
  <si>
    <t>TALLER DE EXPRESIÓN ORAL Y ESCRITA</t>
  </si>
  <si>
    <t>GRAMÁTICA DE LA LENGUA ESPAÑOLA</t>
  </si>
  <si>
    <t>RAZONAMIENTO VERBAL.- DESARROLLO DE HABILIDADES</t>
  </si>
  <si>
    <t>ORTOGRAFÍA</t>
  </si>
  <si>
    <t>LOS VERBOS Y SU CONJUGACIÓN</t>
  </si>
  <si>
    <t>MANUAL PARA LA PRESENTACIÓN DE ANTEPROYECTOS</t>
  </si>
  <si>
    <t xml:space="preserve">COMO SE HACE UNA TESIS </t>
  </si>
  <si>
    <t xml:space="preserve">COMO HACER UNA TESIS </t>
  </si>
  <si>
    <t>ETICA DEL EJERCICIO PROFESIONAL</t>
  </si>
  <si>
    <t>ETICA PARA TODOS</t>
  </si>
  <si>
    <t>PLANEACIÓN DE VIDA Y CARRERA</t>
  </si>
  <si>
    <t>ETICA, ECONOMÍA Y EMPRESA</t>
  </si>
  <si>
    <t>ETICA.- INTRODUCCIÓN A SU PROBLEMÁTICA Y…</t>
  </si>
  <si>
    <t>INTELIGENCIA EMOCIONAL</t>
  </si>
  <si>
    <t>INTRODUCCIÓN A LA ETICA</t>
  </si>
  <si>
    <t>CODIGO DE ETICA</t>
  </si>
  <si>
    <t>RESCATE ETICO DE LA EMPRESA Y EL…</t>
  </si>
  <si>
    <t>ETICA EN LOS NEGOCIOS</t>
  </si>
  <si>
    <t xml:space="preserve">SOCIOLOGIA </t>
  </si>
  <si>
    <t>DINÁMICA SOCIAL EN LAS ORGANIZACIONES</t>
  </si>
  <si>
    <t>ASPECTOS SOCIOECONÓMICOS D/PROB. E</t>
  </si>
  <si>
    <t>CONTRATOS MERCANTILES</t>
  </si>
  <si>
    <t>DICCIONARIO DE DERECHO MERCANTIL</t>
  </si>
  <si>
    <t>DERECHO MERCANTIL</t>
  </si>
  <si>
    <t>RELACIONES HUMANAS.- COMPORTAMIENTO HUMANO</t>
  </si>
  <si>
    <t>ADMINISTRACIÓN DE RECURSOS HUMANOS</t>
  </si>
  <si>
    <t>ADMINISTRACIÓN DE LAS ORGANIZACIONES</t>
  </si>
  <si>
    <t>ADMINISTRACIÓN DE PERSONAL Y REC…</t>
  </si>
  <si>
    <t>AMPLITUD POTENCIAL DE LA NATURALEZA…</t>
  </si>
  <si>
    <t>CONTRATAR Y RETENER A LOS MEJORES…</t>
  </si>
  <si>
    <t>CONCEPTOS DE ADMINISTRACIÓN ESTRATÉGICA</t>
  </si>
  <si>
    <t>PLANEACIÓN ESTRATÉGICA.- LO QUE TODO…</t>
  </si>
  <si>
    <t>INTERPRETACIÓN DINÁMICA DE ESTADOS FINANCIEROS</t>
  </si>
  <si>
    <t>ADMINISTRACIÓN FINANCIERA</t>
  </si>
  <si>
    <t>ADMINISTRACIÓN DE LOS SISTEMAS DE PRODUCCIÓN</t>
  </si>
  <si>
    <t>INGENIERÍA INDUSTRIAL C/CD</t>
  </si>
  <si>
    <t>JURAN Y LA PLANIFICACIÓN PARA LA CALIDAD</t>
  </si>
  <si>
    <t>ADMINISTRACIÓN DE PERSONAL</t>
  </si>
  <si>
    <t>ADMINISTRACIÓN DE PERSONAL 2</t>
  </si>
  <si>
    <t>CALIDAD, PRODUCTIVIDAD Y COMPETITIVIDAD</t>
  </si>
  <si>
    <t>ADMINISTRAR PARA LA CALIDAD</t>
  </si>
  <si>
    <t>QUE ES EL CONTROL TOTAL DE CALIDAD</t>
  </si>
  <si>
    <t>PRINCIPIOS BÁSICOS DE DERECHO ECONÓMICO</t>
  </si>
  <si>
    <t>CAUSALES DE DESPIDO</t>
  </si>
  <si>
    <t>NUEVA LEY FEDERAL DEL TRABAJO</t>
  </si>
  <si>
    <t>DERECHO INDIVIDUAL DEL TRABAJO</t>
  </si>
  <si>
    <t>DERECHO DEL TRABAJO 1</t>
  </si>
  <si>
    <t>DERECHO DEL TRABAJO 2</t>
  </si>
  <si>
    <t>NUEVO DERECHO MEXICANO DEL TRABAJO</t>
  </si>
  <si>
    <t>BIMBO.- ESTRATÉGIAS DE ÉXITO EMPRE…</t>
  </si>
  <si>
    <t>ALMACENES, PLANEACIÓN, ORGANIZACIÓN Y CONTROL</t>
  </si>
  <si>
    <t>PRODUCTIVIDAD Y REDUCCIÓN DE COSTOS</t>
  </si>
  <si>
    <t>MATEMÁTICAS PARA ADMINISTRACIÓN Y EC…</t>
  </si>
  <si>
    <t>INGENIERÍA ECONÓMICA</t>
  </si>
  <si>
    <t>MATEMÁTICAS FINANCIERAS</t>
  </si>
  <si>
    <t>ESTADÍSITICA PARA ADMINISTRACIÓN Y ECONOMÍA</t>
  </si>
  <si>
    <t>ADMINISTRACIÓN MODERNA</t>
  </si>
  <si>
    <t>ADMINISTRACIÓN.- C/CD</t>
  </si>
  <si>
    <t>FUANDAMENTOS DE ADMINISTRACIÓN</t>
  </si>
  <si>
    <t>INTRODUCCIÓN A LA ADMINISTRACIÓN. C/E…</t>
  </si>
  <si>
    <t>PROCESO CONTABLE 1</t>
  </si>
  <si>
    <t>EVALUACIÓN DE PROYECTOS</t>
  </si>
  <si>
    <t>FORMULACIÓN Y EVALUACIÓN DE PROYECTOS DE…</t>
  </si>
  <si>
    <t>INVESTIGACIÓN DE MERCADOS.- UN EN…</t>
  </si>
  <si>
    <t>COSTOS Y EVALUACIÓN DE PROYECTOS</t>
  </si>
  <si>
    <t>ADMINISTRACIÓN FINANCIERA DE ACTIV…</t>
  </si>
  <si>
    <t>MEJORE SU NEGOCIO</t>
  </si>
  <si>
    <t>ADMINISTRACIÓN.- UN EFOQUE INTER…</t>
  </si>
  <si>
    <t>EMPRESARIOS PEQUEÑOSY MEDIANOS</t>
  </si>
  <si>
    <t>DIAGNÓSTICO DE OPERACIONES DE PYMES</t>
  </si>
  <si>
    <t>OTRAS 75 MANERAS DE HACER DIVERT. C…</t>
  </si>
  <si>
    <t>COMO HABLAR BIEN EN PÚBLICO</t>
  </si>
  <si>
    <t>LAS FINANZAS EN LA EMPRESA</t>
  </si>
  <si>
    <t>MARKETING.- EDICIÓN ADAPATADA A LATINOAMERICA</t>
  </si>
  <si>
    <t>INTRODUCCIÓN A LA MERCADOTECNIA</t>
  </si>
  <si>
    <t>SISTEMAS DE INFORMACIÓN DE MERCADOS</t>
  </si>
  <si>
    <t>MERCADOTECNIA DE SERVICIOS</t>
  </si>
  <si>
    <t>INVESTIGACÓN DE MERCADOS.- UN EN…</t>
  </si>
  <si>
    <t>PUBLICIDAD KLEPPNER</t>
  </si>
  <si>
    <t>FUNADAMENTOS DE MARKETING.- C/CD</t>
  </si>
  <si>
    <t xml:space="preserve">MERCADOTECNIA </t>
  </si>
  <si>
    <t>COMO PREPARA EL EXITOSOS PLAN D/M…</t>
  </si>
  <si>
    <t>PUBLICIDAD .- COMUNICACIÓN INTEG…</t>
  </si>
  <si>
    <t>PUBLICIDAD Y PROMOCION</t>
  </si>
  <si>
    <t>PUBLICIDAD CREATIVA</t>
  </si>
  <si>
    <t>ADMINISTRACIÓN DE VENTAS</t>
  </si>
  <si>
    <t>DIRECCIÓN DE MARKETING Y VENTAS</t>
  </si>
  <si>
    <t>EMPRENDEDOR DE ÉXITO.- CON CD</t>
  </si>
  <si>
    <t>EVALUACIÓN DE PROYECTOS DE INVERSIÓN</t>
  </si>
  <si>
    <t>DISTRIBUCIÓN COMERCIAL</t>
  </si>
  <si>
    <t>ECONOMÍA POLÍTICA I</t>
  </si>
  <si>
    <t>ECONOMÍA EN LA EMPRESA</t>
  </si>
  <si>
    <t>ECONOMÍA</t>
  </si>
  <si>
    <t>MICROECONOMÍA.- SCHAUM</t>
  </si>
  <si>
    <t>ÉTICA</t>
  </si>
  <si>
    <t>INTRODUCCIÓN A LA ÉTICA</t>
  </si>
  <si>
    <t>LA ÉTICA.- TERCER MILENIO</t>
  </si>
  <si>
    <t>ÉTICA PARA AMADOR.-AULA</t>
  </si>
  <si>
    <t>LEGISLACIÓN DEL COMERCIO EXTERIOR</t>
  </si>
  <si>
    <t>DIRECCIÓN DE MARKETING</t>
  </si>
  <si>
    <t>INTRODUCCIÓN AL ALGEBRA LINEAL</t>
  </si>
  <si>
    <t>ALGEBRA Y TRIGONOMETRIA CON GEOM…</t>
  </si>
  <si>
    <t>ALGEBRA Y TRIGONOMETRIA CON GEOMETRIA</t>
  </si>
  <si>
    <t>CÁLCULO</t>
  </si>
  <si>
    <t>CÁLCULO DIFERENCIA E INTEGRAL .- EL CÁLCULO</t>
  </si>
  <si>
    <t>ESTRUCTURA DE DATOS Y ALGORITMOS</t>
  </si>
  <si>
    <t>GUIA PARA MEDICIONES ELECTRONICAS Y P…</t>
  </si>
  <si>
    <t>ANÁLISIS INTRODUCTORIO DE CIRCUITOS</t>
  </si>
  <si>
    <t>ELECTRICIDAD BÁSICA 1</t>
  </si>
  <si>
    <t>ELECTRICIDAD BÁSICA 2</t>
  </si>
  <si>
    <t>ELECTRICIDAD BÁSICA 3</t>
  </si>
  <si>
    <t>ELECTRICIDAD BÁSICA 4</t>
  </si>
  <si>
    <t>ELECTRICIDAD BÁSICA 5</t>
  </si>
  <si>
    <t>PLANECACIÓN Y ORGANIZACIÓN DE EMPRESAS</t>
  </si>
  <si>
    <t>PRODUCTIVIDAD EN EL MANTENIMIENTO INDUSTRIAL</t>
  </si>
  <si>
    <t>ELECTRÓNICA INDUSTRIAL MODERNA</t>
  </si>
  <si>
    <t>PRINCIPIOS DE ELECTRÓNICA</t>
  </si>
  <si>
    <t>ANÁLISIS DE CIRCUITOS EN NGENIERIA</t>
  </si>
  <si>
    <t>CIRCUITOS ELÉCTRICOS Y ELÉCTRÓNICOS</t>
  </si>
  <si>
    <t>CIRCUITOS MICROELECTRÓNICOS</t>
  </si>
  <si>
    <t>INSTRUMENTACIÓN ELECTRÓNICA MODERNA</t>
  </si>
  <si>
    <t>ELECTRÓNICA BÁSICA</t>
  </si>
  <si>
    <t>ELECTRÓNICA DIGITAL</t>
  </si>
  <si>
    <t>ANÁLISIS DE SISTEMAS DE POTENCIA</t>
  </si>
  <si>
    <t>INTRODUCCIÓN AL ESTUDIO DEL TRABAJO</t>
  </si>
  <si>
    <t>SISTEMAS DE PRODUCCIÓN, PLANEACIÓN, A…</t>
  </si>
  <si>
    <t>TERMODINÁMICA C/DVD</t>
  </si>
  <si>
    <t>SISITEMAS DE MANTENIMIENTO</t>
  </si>
  <si>
    <t>LIDERAZGO BASADO EN RESUTADOS</t>
  </si>
  <si>
    <t>ADMINISTRACIÓN Y CONTROL DE LA CA…</t>
  </si>
  <si>
    <t>EVALUACIÓN DEPROYECTOS .- 2 TOMOS</t>
  </si>
  <si>
    <t>MANUAL DEL CONSTRUCTOR</t>
  </si>
  <si>
    <t>MATERIALES Y CONSTRUCCIÓN</t>
  </si>
  <si>
    <t>MANUAL DE PLOMERÍA E INSTALACIONES ELÉCTRICAS</t>
  </si>
  <si>
    <t>DSEÑO DE INSTALACIONES INDUSTRIALES</t>
  </si>
  <si>
    <t>ELECTRÓNICA.- TEORIA DE CIRCUITOS</t>
  </si>
  <si>
    <t>AMPLIFICADORES OPERACIÓN Y CIRC…</t>
  </si>
  <si>
    <t>ANÁLISIS BÁSICO DE CRICUITOS ELEC…</t>
  </si>
  <si>
    <t>MANUAL DEL INGENIERO INDUSTRIAL.- 2 TOMOS</t>
  </si>
  <si>
    <t>FUNDAMENTOS DE TRANSFERENCIA DE C…</t>
  </si>
  <si>
    <t>FUNDAMENTOS DE AIRE ACONDICIONADO</t>
  </si>
  <si>
    <t>FISICA MODERNA.- 2 TOMOS</t>
  </si>
  <si>
    <t>NUEVAS TECNOLOGIAS DE LA COMUNICACIÓN</t>
  </si>
  <si>
    <t>CONTROL TOTAL DE CALIDAD</t>
  </si>
  <si>
    <t>MANUAL DE AIRE ACONDICIONADO</t>
  </si>
  <si>
    <t>METROLOGÍA</t>
  </si>
  <si>
    <t>INTRODUCCIÓN A LA COMPUTACIÓN</t>
  </si>
  <si>
    <t>ALGEBRA.- C/CD</t>
  </si>
  <si>
    <t>FISICA CONCEPTOS Y APLICACIONES</t>
  </si>
  <si>
    <t>MATEMÁTICAS AVANZADAS PARA INGENIEROS 1</t>
  </si>
  <si>
    <t>MATEMÁTICAS AVANZADAS PARA INGENIEROS 2</t>
  </si>
  <si>
    <t>OREGANIZAACIÓN DE COMPUTADORAS</t>
  </si>
  <si>
    <t>MECÁNICA VECTORIAL, ESTÁTICA Y DINÁMICA</t>
  </si>
  <si>
    <t>EJERCICIOS ORTOGRÁGICOS</t>
  </si>
  <si>
    <t>DIBUJO Y DISEÑO DE INGENIERIA</t>
  </si>
  <si>
    <t>DIBUJO INDUSTRIAL</t>
  </si>
  <si>
    <t>DIBUJO TÉCNICO INDUSTRIAL</t>
  </si>
  <si>
    <t>DIBUJO TÉCNICO</t>
  </si>
  <si>
    <t>QUÍMICA ORGÁNICA</t>
  </si>
  <si>
    <t>QUÍMICA GENERA.- 2 TOMOS</t>
  </si>
  <si>
    <t>TERMODINÁMICA</t>
  </si>
  <si>
    <t>MECÁNICA DE MATERIALES</t>
  </si>
  <si>
    <t>RESISTENCIA DE MATERIALES</t>
  </si>
  <si>
    <t>INTRODUCCIÓN A LA INGENIERÍA INDUSTRIAS</t>
  </si>
  <si>
    <t>ENCICLOPEDIA DE LA MECÁNICA ING….- 8 TOMOS</t>
  </si>
  <si>
    <t>INSTALACIONES ELÉCTRICAS PRACT…</t>
  </si>
  <si>
    <t>ELEMENTOS DE DISEÑO DE INSTALAC. EL…</t>
  </si>
  <si>
    <t>FUNDAMENTOS DE MANUFACTURA MODERNA</t>
  </si>
  <si>
    <t>SOLDADURA, APLICACIONES Y PRÁCTICA</t>
  </si>
  <si>
    <t>CIENCIA E INGENIERÍA DE LOS MATERIALES</t>
  </si>
  <si>
    <t>TECNOOGÍA DE LA FABRICACIÓN 1</t>
  </si>
  <si>
    <t>MANUAL DE CALDERAS.- 2 TOMOS</t>
  </si>
  <si>
    <t>DISEÑO DE ELEMENTOS DE MÁQUINAS</t>
  </si>
  <si>
    <t>MANUAL DEL INSTALADOR DE GAS LP</t>
  </si>
  <si>
    <t xml:space="preserve">EVALUACIÓN DEPROYECTOS </t>
  </si>
  <si>
    <t>ELEMENTOS DE MAQUINARIA AGRÍCOLA</t>
  </si>
  <si>
    <t>PRINCIPIOS DE REFRIGERANCIÓN</t>
  </si>
  <si>
    <t>REPARACIÓN DE MOTORES ELÉCTRICOS .- 2 TOMOS</t>
  </si>
  <si>
    <t>CURSO DE TRANSFORMADORES Y MOTORES</t>
  </si>
  <si>
    <t>MANUAL DE EMBOBINADO DE MOTORES</t>
  </si>
  <si>
    <t>PROBABILIDAD Y ESTADÍSTICA.- SCHA</t>
  </si>
  <si>
    <t>TRANSPORTACIÓN VERTICAL EN EDIFICIOS</t>
  </si>
  <si>
    <t>EN MARCHA</t>
  </si>
  <si>
    <t>PRACTICAS DE MOTORES DE COMBUSTIÓN</t>
  </si>
  <si>
    <t>INGENIERÍA DE VEHICULOS</t>
  </si>
  <si>
    <t>REPARACIÓN Y PUESTA A PUNTO DE MOTOR</t>
  </si>
  <si>
    <t>MANTENIMIENTO DE MOTORES DIESEL</t>
  </si>
  <si>
    <t>TRATADO SOBRE AUTOMÓBILES 1</t>
  </si>
  <si>
    <t>TRATADO SOBRE AUTOMÓBILES 2</t>
  </si>
  <si>
    <t>PUESTA A PUNTO Y RENDIMIENTO DE MOTORES</t>
  </si>
  <si>
    <t>INYECCIÓN ELECTRONICA EN MOTORES A G…</t>
  </si>
  <si>
    <t>MECÁNICA DE PEQUEÑOS MOTORES</t>
  </si>
  <si>
    <t>ELECTRONICA Y ELECTRIC. AUTOM. 1</t>
  </si>
  <si>
    <t>ELECTRONICA Y ELECTRIC. AUTOM. 2</t>
  </si>
  <si>
    <t>MOTOCICLETAS.- DOSSAT</t>
  </si>
  <si>
    <t>OPERACIÓN DE SISTEMAS FUEL INYECTION.- DVD</t>
  </si>
  <si>
    <t>DIAGNÓSTICO DEL SISTEMA FUEL INYECTION.- DVD</t>
  </si>
  <si>
    <t>MANEJO DEL MULTÍMETRO.- DVD</t>
  </si>
  <si>
    <t>ABC DE LAS INSTALACIONES ELÉCTRICAS INDUSTRIALES</t>
  </si>
  <si>
    <t>ENERGÍA MEDIANTE VAPOR DE AIRE</t>
  </si>
  <si>
    <t>NEUMÁTICA</t>
  </si>
  <si>
    <t>INTRODUCCIÓN A LA MECÁNICA DE SOLI…</t>
  </si>
  <si>
    <t>AUTOCAD 2006.- CURSO PRACT.</t>
  </si>
  <si>
    <t>CREATIVIDAD VERBAL.-COMO DESARRO…</t>
  </si>
  <si>
    <t>FUNDAMENTOS DE MECÁNICA AUTOMOTRIZ</t>
  </si>
  <si>
    <t>FRENOS ABS</t>
  </si>
  <si>
    <t>TRATADO SOBRE AUTOMOVILES 1</t>
  </si>
  <si>
    <t>TRATADO SOBRE AUTOMOVILES 2</t>
  </si>
  <si>
    <t>EQUIPO ELÉCTTRICO Y ELECTRONICO DE AUT…</t>
  </si>
  <si>
    <t>DIAGNÓSTICO CON ESCANER 4.- DVD</t>
  </si>
  <si>
    <t>TERMODINÁMICA.- C/DVD</t>
  </si>
  <si>
    <t>COMPOSICIÓN Y ANÁLISIS DE ALIMENTOS D/P</t>
  </si>
  <si>
    <t>QUÍMICA DE LOS ALIMENTOS</t>
  </si>
  <si>
    <t>QUIMICA ANALÍTICA</t>
  </si>
  <si>
    <t>BIOLOGÍA DE LOS MICROORGANISMOS</t>
  </si>
  <si>
    <t>LENGUAJE DE PROGRAMACIÓN C.</t>
  </si>
  <si>
    <t>QUIMICA DE LOS ALIMENTOS</t>
  </si>
  <si>
    <t>CÁLCULO DIFERENCIA E INTEGRAL</t>
  </si>
  <si>
    <t>SKY LINE 2.- STUDENT'S BOOK</t>
  </si>
  <si>
    <t>SKY LINE 2.- WORKBOOK</t>
  </si>
  <si>
    <t>INTRODUCCIÓN A LA ADMINISTRACIÓN C/E</t>
  </si>
  <si>
    <t>CONTROL ESTADÍSTICO DE CALIDAD</t>
  </si>
  <si>
    <t xml:space="preserve">LA CALIDAD NO CUESTA </t>
  </si>
  <si>
    <t xml:space="preserve">ADMINISTRACIÓN DE EMPRESAS 1 </t>
  </si>
  <si>
    <t>ADMINISTRACIÓN DE EMPRESAS 2</t>
  </si>
  <si>
    <t>REDACCIÓN Y ESTILO</t>
  </si>
  <si>
    <t>CAUSE AND EFECT.- BOOK</t>
  </si>
  <si>
    <t>FÍSICA 2</t>
  </si>
  <si>
    <t>FÍSICA 1.- PARA CIENCIAS E ING.</t>
  </si>
  <si>
    <t>FISICA UNIVERSITARIA 1</t>
  </si>
  <si>
    <t>COMUNICACIÓN ORAL.- FUNDAM. Y PRAC…</t>
  </si>
  <si>
    <t>LECTURA ANALÍTICA CRÍTICA</t>
  </si>
  <si>
    <t>FUNDAMENTOS DE MARKETING C/CD</t>
  </si>
  <si>
    <t>FUNDAMENTOS DE TERMODINÁMICA</t>
  </si>
  <si>
    <t>ADMINISTRACIÓN.- UN ENFOQUE BASAD…</t>
  </si>
  <si>
    <t>REDES DE COMPUTADORAS</t>
  </si>
  <si>
    <t>SKY LINE 1.- WORKBOOK- MCMILLAN</t>
  </si>
  <si>
    <t>SKY LINE 1.- STUDENT'S BOOK</t>
  </si>
  <si>
    <t>PRIMEROS PASOS AL MUNDO EMPRESARIAL</t>
  </si>
  <si>
    <t>BIOTECNOLOGÍA PARA INGENIEROS</t>
  </si>
  <si>
    <t>MICROBIOLOGIA DE LOS ALIMENTOS</t>
  </si>
  <si>
    <t>CONSERVACIÓN QUÍMICA DE LOS ALIMENTOS</t>
  </si>
  <si>
    <t>GUIA PARA LA PRESENTACIÓN DE PROY…</t>
  </si>
  <si>
    <t>ANÁLISIS Y EVALUACIÓN DE PROYECTOS DE…</t>
  </si>
  <si>
    <t>PLANEACIÓN ESCOLAR Y FORMULACIÓN</t>
  </si>
  <si>
    <t>CIENCIA DE LOS ALIMENTOS</t>
  </si>
  <si>
    <t>EMBUTIDAS.-GUIAS EMPRESARIALES-</t>
  </si>
  <si>
    <t>REDACCIÓN AVANZADA</t>
  </si>
  <si>
    <t>INTRODUCCIÓN A ÉTICA</t>
  </si>
  <si>
    <t>TECNOLOGÍA DE ALIMENTOS</t>
  </si>
  <si>
    <t>LA META</t>
  </si>
  <si>
    <t>INFOMÁTICA PASO A PASO.- C/CD</t>
  </si>
  <si>
    <t>QUE ES EL CONTROL TOTAL DE CALIDAD MOD. J</t>
  </si>
  <si>
    <t>ANÁLISIS DE LOS NUTRIENTES DE LOS…</t>
  </si>
  <si>
    <t>ALGEBRA</t>
  </si>
  <si>
    <t>PRINCIPIOS DE REFRIGERACIÓN</t>
  </si>
  <si>
    <t>ELABORACIÓN DE PRODUCTOS LÁCTEOS</t>
  </si>
  <si>
    <t>ELABORACIÓN DE PRODUCTOS CÁRNICOS</t>
  </si>
  <si>
    <t>CONSERVACIÓN DE ALIMENTOS</t>
  </si>
  <si>
    <t>MÉTODOS ESTADÍSTICOS</t>
  </si>
  <si>
    <t>INGENIERÍA DEL SOFTWARE.- ENFOQUE…</t>
  </si>
  <si>
    <t>MÉTODOS CUANTITATIVOS PARA TOMA D…</t>
  </si>
  <si>
    <t>MANUAL DE LABORATORIO DE CIENCIA DE ALIMENTOS</t>
  </si>
  <si>
    <t>ANÁLISIS SENSORIAL EN DESAR. Y CON…</t>
  </si>
  <si>
    <t>MICROBIOLOGIA</t>
  </si>
  <si>
    <t>QUÍMICA</t>
  </si>
  <si>
    <t>CONCEPTUALIZACIÓN, ORIGEN Y EVOLUCIÓIN</t>
  </si>
  <si>
    <t>EFECTOS ECONÓMICOS, SOCIOCULTURALES Y AM…</t>
  </si>
  <si>
    <t>FUNCIONAMIENTO Y ORGANIZACIÓN INSTIT…</t>
  </si>
  <si>
    <t>POLÍTICA TURÍSTICA Y PLANIFICACIÓN DE…</t>
  </si>
  <si>
    <t>ACTIVIDADES TURÍSITICAS Y RECREACIÓN</t>
  </si>
  <si>
    <t>UN NUEVO TIEMPO LIBRE</t>
  </si>
  <si>
    <t>ELEMENTOS TURÍSITICOS</t>
  </si>
  <si>
    <t>INTRODUCCIÓN AL TURISMO</t>
  </si>
  <si>
    <t>TURISMO SOCIAL</t>
  </si>
  <si>
    <t>ADMINISTRACIÓN DEL TIEMPO LIBRE</t>
  </si>
  <si>
    <t>METODOLOGÍA DEL TURISMO</t>
  </si>
  <si>
    <t>VISIÓN INTERAL DEL TURISMO</t>
  </si>
  <si>
    <t>ANTEPROYECTOS DE INVESTIGACIÓN TURÍSITICA</t>
  </si>
  <si>
    <t>ESTADÍSTICA PARA ADMINISTRACIÓN TURÍSTICA</t>
  </si>
  <si>
    <t>CALIDAD TOTAL EN LAS EMPRESAS TURÍSTICAS</t>
  </si>
  <si>
    <t>GESTIÓN ADMINISTRATIVA PARA EMPRESAS …</t>
  </si>
  <si>
    <t>METODOLOGÍA DE LA INVESTIGACIÓN APLIC…</t>
  </si>
  <si>
    <t>LOS MUNICIPIOS TURÍSITICOS</t>
  </si>
  <si>
    <t>PLANIFICACIÓN ECONÓMICA DEL TURÍSMO</t>
  </si>
  <si>
    <t>PROYECTOS TURÍSITICOS</t>
  </si>
  <si>
    <t>TURISMO Y AMBIENTE</t>
  </si>
  <si>
    <t>PLANIFICACIÓN TURÍSITICA</t>
  </si>
  <si>
    <t>ECOTURISMO TAP</t>
  </si>
  <si>
    <t>POSTURISMO.- TURISMO Y POSMODERNI…</t>
  </si>
  <si>
    <t>TURIMOS.- METODOLOGIA PARA SU PLANIF…</t>
  </si>
  <si>
    <t>TURISMO Y ECOLOGÍA</t>
  </si>
  <si>
    <t>PLANIFICACIÓN INTEGRAL DEL TURISMO</t>
  </si>
  <si>
    <t>FINANCIAMIENTO TURÍSITICO</t>
  </si>
  <si>
    <t>ECOTURISMO.- OPERAC. TEC. Y GEST. AM…</t>
  </si>
  <si>
    <t>TURISMO POPULAR</t>
  </si>
  <si>
    <t>TURISMO ALTERNATIVO</t>
  </si>
  <si>
    <t>TURISMO RECREATIVO</t>
  </si>
  <si>
    <t>TURISMO Y RECREACIÓN</t>
  </si>
  <si>
    <t>FUNDAMENTOS DE MARKETING TURISTICO</t>
  </si>
  <si>
    <t>MARKETING DE DESTINOS TURÍSTICOS</t>
  </si>
  <si>
    <t>MERCADOTECNIA HOTELERO</t>
  </si>
  <si>
    <t>MARKETING EN FERIAS TURÍSITICAS</t>
  </si>
  <si>
    <t>MARKETING DE RESTAURANTES</t>
  </si>
  <si>
    <t>PROMOCIÓN TURÍSTICA</t>
  </si>
  <si>
    <t>SEGMENTACIÓN DEL MERCADO TURÍSITICO</t>
  </si>
  <si>
    <t>COMERCIALIZACIÓN DEL TURISMO</t>
  </si>
  <si>
    <t>PRODUCTOS TURÍSITICO</t>
  </si>
  <si>
    <t>MERCADOTECNIA Y PRODUCTIVIDAD TUR…</t>
  </si>
  <si>
    <t>ORGANIZACIÓN DE CONGRESOS Y CONVENCIONES</t>
  </si>
  <si>
    <t>PUBLICIDAD TURÍSTICA</t>
  </si>
  <si>
    <t>CONGRESOS, CONVENCIONES Y REUNIONES</t>
  </si>
  <si>
    <t>TURISMO DE NEGOCIOS</t>
  </si>
  <si>
    <t>PLANEACIÓN Y EJECUCIÓN DE EVENTOS</t>
  </si>
  <si>
    <t>TURISMO DE CONVENCIONES, INCENT. CO…</t>
  </si>
  <si>
    <t>GERENCIA COMPETITIVA DE LA POSADA</t>
  </si>
  <si>
    <t>ADMINISTRACIÓN HOTELERA 1.- DIV. CUARTOS.</t>
  </si>
  <si>
    <t>ADMINISTRACIÓN HOTELERA 2.- ALIMENTOS Y BEBIDAS</t>
  </si>
  <si>
    <t>MANTENIMIENTO DE HOTELES</t>
  </si>
  <si>
    <t>MANUAL PRACTICO DE RECEPC. HOTELER…</t>
  </si>
  <si>
    <t>FACTIBILIDAD HOTELERA.- ANAL. EV…</t>
  </si>
  <si>
    <t>PLANIFICACIÓN, OPERAC. Y FINANC. EN…</t>
  </si>
  <si>
    <t>HOTELES Y MOTELES.- ADMON. Y FUNC…</t>
  </si>
  <si>
    <t>ADMINISTRACIÓN MODERNA DE HOTELES Y…</t>
  </si>
  <si>
    <t>CONTABILIDAD HOTELERA</t>
  </si>
  <si>
    <t>ESPÍRITU DE SERVICIO.- ESTILO MARRI…</t>
  </si>
  <si>
    <t>ADMINISTRACIÓN DE RIESGOS EN HOTELES</t>
  </si>
  <si>
    <t>HOTELES.- GCIA. SEGURIDAD Y MANTEN…</t>
  </si>
  <si>
    <t>OPERACIÓN DE HOTELES 1.- DIVIS. D…</t>
  </si>
  <si>
    <t>LA VIÑA, LA VIS Y EL VINO</t>
  </si>
  <si>
    <t>MANUAL PARA MESEROS</t>
  </si>
  <si>
    <t>HIGIENE EN ALIMENTOS Y BEBIDAS</t>
  </si>
  <si>
    <t>MARKETING CREATIVO.- P/ SERV. DE COM…</t>
  </si>
  <si>
    <t>ADMINISTRACIÓN DE LA EMPRESA REST…</t>
  </si>
  <si>
    <t>ARREGLO ARTÍSTICO DE SERVILLETAS</t>
  </si>
  <si>
    <t>ADMINISTRACIÓN DE COMEDOR Y BAR</t>
  </si>
  <si>
    <t>MANUAL DE ADMINISTRAC. Y GASTRONOM…</t>
  </si>
  <si>
    <t>SERVICIO DE RESTAURANTERÍA</t>
  </si>
  <si>
    <t>CONTROL DE COSTOS DE ALIMENTOS Y BEBIDAS</t>
  </si>
  <si>
    <t>AGENCIA DE VIAJES</t>
  </si>
  <si>
    <t xml:space="preserve">SISITEMAS DE TRANSPORTACIÓN TURÍSTICA </t>
  </si>
  <si>
    <t>TRANSPORTACIÓN ACUÁTICA EN EL TURISMO</t>
  </si>
  <si>
    <t>TRANSPORTACIÓN MARÍTIMA MEX. EN EL…</t>
  </si>
  <si>
    <t>SOPAS Y PRIMERO PLATOS. -E-</t>
  </si>
  <si>
    <t>ARTE POPULAR MEXICANO</t>
  </si>
  <si>
    <t>MUSEOS DE LA CIUDAD DE MEXICO.- GUIA.</t>
  </si>
  <si>
    <t>MANUAL DEL GUIA DE TURISTA</t>
  </si>
  <si>
    <t>MANUAL DE NESEROS Y CAPITANES</t>
  </si>
  <si>
    <t>POLÍTICA TURÍSITICA</t>
  </si>
  <si>
    <t>TESOROS TURÍSTICOS DE MÉXICO</t>
  </si>
  <si>
    <t>ADMINISTRACIÓN DE MEPRESAS TURÍSTICAS</t>
  </si>
  <si>
    <t>THROUGH THE WORLD OF TURISM</t>
  </si>
  <si>
    <t>THROUGH  WORLD HOTEL BUSSINES</t>
  </si>
  <si>
    <t>PREPARACIÓN HIGIENICA DE LOS ALIMENTOS</t>
  </si>
  <si>
    <t>COMO VENDER MAS EN SU WEB</t>
  </si>
  <si>
    <t>SABER VENDER SABER</t>
  </si>
  <si>
    <t>FRACASOS DE MARCA</t>
  </si>
  <si>
    <t>COMO HACER NEGOCIOS EN INTERNET</t>
  </si>
  <si>
    <t>REGLAS DEL MARKETING DIRECTO EN I</t>
  </si>
  <si>
    <t>SONDEO EL .- UNA HERRAMIENTA D/MA</t>
  </si>
  <si>
    <t>HERRAMIENTA PARA SEGMENT. MERCADO</t>
  </si>
  <si>
    <t>OCHENTA CONCEPTOS ESENCIALES D/MA</t>
  </si>
  <si>
    <t>MARKETIN POR E-MAIL</t>
  </si>
  <si>
    <t>MAKETING. - VERS. P/LATINAM</t>
  </si>
  <si>
    <t>MARKETING SEGÚN KOTLER, EL</t>
  </si>
  <si>
    <t>INVESTIGACION DE MARCADOS CONTEMP</t>
  </si>
  <si>
    <t>MARKETIN DE SERVICIOS</t>
  </si>
  <si>
    <t>PSICOLOGIA DE VENTAS</t>
  </si>
  <si>
    <t>RETAIL MARKETING</t>
  </si>
  <si>
    <t>MARKETING PARA SERES HUMANOS</t>
  </si>
  <si>
    <t>MERCADOTENIA PROGRAMADA</t>
  </si>
  <si>
    <t>BATALLA EN EL PUNTO DE VENTA, LA</t>
  </si>
  <si>
    <t xml:space="preserve">GESTION EN LA INCERRTIDUMBRE, LA </t>
  </si>
  <si>
    <t>PLAN DE MERCADOTECNIA</t>
  </si>
  <si>
    <t>ESTRATEGIA COMPETITIVA.-EDIC.REV</t>
  </si>
  <si>
    <t>PLANEACION ESTRATEGICA.- LO Q¨ TOD</t>
  </si>
  <si>
    <t>TEORIA Y DISEÑO ORGANIZACIONAL</t>
  </si>
  <si>
    <t>MANUAL BASICO DE LOGISTICA INTEGRAL</t>
  </si>
  <si>
    <t>GESTION DE PROYECTOS</t>
  </si>
  <si>
    <t>ESTADISTICA APLICADA ADMON Y ECONOMIA</t>
  </si>
  <si>
    <t>ADMINISTRACION DE PROYECTOS .- C/C</t>
  </si>
  <si>
    <t>REINGENIERIA DE PROCESOS D/NEGCI</t>
  </si>
  <si>
    <t>ARTE DE DIRIGIR PROYECTOS</t>
  </si>
  <si>
    <t>DIRECCION Y GESTIO DE PROYECTOS</t>
  </si>
  <si>
    <t>MANUAL DE LOGISTICA INTEGRAL</t>
  </si>
  <si>
    <t>QUINTA DISCIPLINA EN LA PRACTICA</t>
  </si>
  <si>
    <t>DESARROLLO ORGANIZACIONAL</t>
  </si>
  <si>
    <t>ADMINISTRACION EXITOSA DE PROYECTO</t>
  </si>
  <si>
    <t>BIMBO.- ESTRATEGIA DE ÉXITO EMPRESARIAL</t>
  </si>
  <si>
    <t>VENTAJA COMPETITIVA.- EDC. REVISA</t>
  </si>
  <si>
    <t>ADMINISTRACION DE RECURSOS HUMANOS</t>
  </si>
  <si>
    <t>COMPORTAMIENTO ORGANIZACIONAL.   I</t>
  </si>
  <si>
    <t>CASOS Y PRACTICAS DE ADMON REC. HUM</t>
  </si>
  <si>
    <t>ADMINISTRACION DE PERSONAL</t>
  </si>
  <si>
    <t>CALIDAD PRODUCTIVA Y COMPETITIVA</t>
  </si>
  <si>
    <t>MANUFACTURA SINCRONICA</t>
  </si>
  <si>
    <t>DERECHO DEL TRABAJO</t>
  </si>
  <si>
    <t>MANUAL DE BANCA,FINANZAS Y SEG</t>
  </si>
  <si>
    <t>MONEDA, BANCA Y MERCADOS FINANCIEROS</t>
  </si>
  <si>
    <t>COMPARACION DE LA INFORMACION FINANC</t>
  </si>
  <si>
    <t>COMO EVACUAR Y MEJORAR SUS HABILIDADES</t>
  </si>
  <si>
    <t>NEGOCIOS Y COMERCIALIZACION INTERCUL</t>
  </si>
  <si>
    <t>ADMINISTRACION DE OPERACIONES</t>
  </si>
  <si>
    <t>INVESTIGACION DE OPERACIONES</t>
  </si>
  <si>
    <t>SINOPSIS DE AUDITORÍA ADMINISTRATIVA</t>
  </si>
  <si>
    <t>NUEVOS CONCEPTOS DEL CONTROL INTE</t>
  </si>
  <si>
    <t>ENTRENAMIENTO PARA EL EQUIPO D/TR.</t>
  </si>
  <si>
    <t>ENTREVISTA EXITOSA-100 PREG</t>
  </si>
  <si>
    <t>ADMINISTRACIÓN DE LA PRODUCCIÓN Y OP…</t>
  </si>
  <si>
    <t>CONTABILIDAD DE COSTOS</t>
  </si>
  <si>
    <t>GÉNERO Y DISCURSO</t>
  </si>
  <si>
    <t>DICCIONARIO DE SINÓNIMOS Y ANTÓNIMOS</t>
  </si>
  <si>
    <t>CÓDIGO DE ÉTICA PROFESIONAL</t>
  </si>
  <si>
    <t>ENTREVISTA EN LAS ORGANIZACIONES</t>
  </si>
  <si>
    <t>SABOR DE LAS GRANDE OCASIONES</t>
  </si>
  <si>
    <t>BUFFET</t>
  </si>
  <si>
    <t>POSTRES</t>
  </si>
  <si>
    <t>COCTELES</t>
  </si>
  <si>
    <t>GRAN ENCICLOPEDIA DE LOS HELADOS</t>
  </si>
  <si>
    <t>ARTE Y SECRETOS DE LA REPOSTERÍA</t>
  </si>
  <si>
    <t>COSTO DE LOS ALIMENTOS Y BEBIDAS</t>
  </si>
  <si>
    <t>DOSCIENTAS IDEAS PARA ATRAER CLIENTES</t>
  </si>
  <si>
    <t>CIEN IDEAS PARA ATRAER CLIENTES A…</t>
  </si>
  <si>
    <t>TRATADO DE ALIEMTOS Y BEBIDAS 3</t>
  </si>
  <si>
    <t>TRATADO DE ALIEMTOS Y BEBIDAS 1</t>
  </si>
  <si>
    <t>TRATADO DE ALIEMTOS Y BEBIDAS 4</t>
  </si>
  <si>
    <t>DIRECCIÓN DE ALIMENTOS Y BEBIDAS EN H…</t>
  </si>
  <si>
    <t>CIEN FORMAS DE HURTAR HONORABLEMEN…</t>
  </si>
  <si>
    <t>TURISMO.- PLANEAC. ADMON. Y PERSPEC…</t>
  </si>
  <si>
    <t>GESTION DE CALIDAD APLICADA EN HOSTE…</t>
  </si>
  <si>
    <t>MANUAL DE ARREGLOS FLORALES</t>
  </si>
  <si>
    <t>DECORACIÓN CON FRUTAS.- TALLADO Y…</t>
  </si>
  <si>
    <t>DECORACIÓN CON VERDURAS.- TALLADO</t>
  </si>
  <si>
    <t>LA PASTELERÍA.- UN ARTEEN EL AR…</t>
  </si>
  <si>
    <t>GRAN ENCICLOPEDIA DE LAS VERDURAS</t>
  </si>
  <si>
    <t>TECNOLOGÍA DE LA FABRICACIÓN DE CO…</t>
  </si>
  <si>
    <t>ENLATADOS DE PESCADO Y CARNE</t>
  </si>
  <si>
    <t>CIENCIA DE LA CARNE</t>
  </si>
  <si>
    <t>ELABORACIÓN ARTESANAL DE FRUTAS Y…</t>
  </si>
  <si>
    <t>FISOLOGÍA Y MANIPULACIÓN DE FRUTAS</t>
  </si>
  <si>
    <t>ELABORACIÓN CASERA DE CERVEZA</t>
  </si>
  <si>
    <t>DULCES ELABORADOS CON ZUCAR Y CHOC…</t>
  </si>
  <si>
    <t>EVALUACIÓN SENSORIAL DE LOS ALIMENTOS</t>
  </si>
  <si>
    <t>MICROBIOLOGÍA DE LOS ALIMENTOS</t>
  </si>
  <si>
    <t>MICROBIOLOGÍA ALIMENTARIA 1</t>
  </si>
  <si>
    <t>MICROBIOLOGÍA ALIMENTARIA 2</t>
  </si>
  <si>
    <t>HACCP.- ENFOQUE PRÁCTICO</t>
  </si>
  <si>
    <t>VALOR NUTRITIVO DE LA CARNE</t>
  </si>
  <si>
    <t>GUIA DE ADITIVOS</t>
  </si>
  <si>
    <t>VINO.- D. ANÁLISIS A LA ELABORAC…</t>
  </si>
  <si>
    <t>FABRICACIÓN DE EMBUTIDOS</t>
  </si>
  <si>
    <t>CERVEZA.- ACRIBIA.</t>
  </si>
  <si>
    <t>HACCP.</t>
  </si>
  <si>
    <t>FABRICACIÓN DE QUESO</t>
  </si>
  <si>
    <t>PROCESADO TÉRMICO Y ENVASADO DE EL…</t>
  </si>
  <si>
    <t>FLAVORES DE LOS ALIMENTOS.- BIOL. Y…</t>
  </si>
  <si>
    <t>ACEITES Y GRASAS ALIMENTARIOS</t>
  </si>
  <si>
    <t>GUIA PRÁCTICA PARA EL ANÁLISIS MICRO…</t>
  </si>
  <si>
    <t>GUÍA PARA LA ELABORAC. DE PLAN DE LI…</t>
  </si>
  <si>
    <t>PRINCIPIOS DE HIGIENE ALIMENTARIA</t>
  </si>
  <si>
    <t>HACCP.- MNL. DEL AUDITOR DE CALIDAD</t>
  </si>
  <si>
    <t>CEREALES Y PRODUCTOS DERIVADOS</t>
  </si>
  <si>
    <t>LA CIENCIA DE LAS GOLOCINAS</t>
  </si>
  <si>
    <t>PROCESADOS DE CÍTRICOS</t>
  </si>
  <si>
    <t>TECNOLOGÍAS TÉRMICAS PARA PROCES. D. A...</t>
  </si>
  <si>
    <t xml:space="preserve">MANUAL DE LA INDUSTRIA DE LOS ALIMENTOS </t>
  </si>
  <si>
    <t>CIENCIA DE LA CARNE Y PRODUCTOS C…</t>
  </si>
  <si>
    <t>FUNDAMENTOS DE LA ELABORACIÓN DEL…</t>
  </si>
  <si>
    <t>TECNOLOGÍA DE LOS PRODUCTOS LACTEOS</t>
  </si>
  <si>
    <t>TECNOLOGIA DE LA INDUSTRIA GALLETERA</t>
  </si>
  <si>
    <t>PROCESADO DE HORTALIZAS</t>
  </si>
  <si>
    <t>ALMACENAMIENTO EN ADMÓSFERAS CONT…</t>
  </si>
  <si>
    <t xml:space="preserve">PRODUCCIÓN Y ENVASADO DE ZUMOS Y B... </t>
  </si>
  <si>
    <t>ELABORACIÓN DE CERVEZA</t>
  </si>
  <si>
    <t>CIENCIA DE LOS ALIMENTOS A-Z</t>
  </si>
  <si>
    <t>OPERACIONES DEL ING. EN ALIMENTOS</t>
  </si>
  <si>
    <t>ALIMENTOS.- LO QUE CONVIENE SABER</t>
  </si>
  <si>
    <t>QUÍMICA CULINARIA</t>
  </si>
  <si>
    <t>TECNOLOGÍA DE LAS HORTALIZAS</t>
  </si>
  <si>
    <t>TECNOLOGÍA E HIGIENE DE LA CARNE</t>
  </si>
  <si>
    <t>ELABORACIÓN ARTESANAL DE LICORES</t>
  </si>
  <si>
    <t>TRATADO DE CIENCIA Y TEC. HORTALIZAS</t>
  </si>
  <si>
    <t>BASES CIENTÍFICAS Y TEC. ENOLÓGIA.</t>
  </si>
  <si>
    <t>DE LA CAÑA AL RON</t>
  </si>
  <si>
    <t>DEFECTOS DEL VINO</t>
  </si>
  <si>
    <t>CIENCIA Y TECNOLOGIA DE ESPECIES</t>
  </si>
  <si>
    <t>LECHE Y PRODUCTOS LACTEOS-TEC.QUI…</t>
  </si>
  <si>
    <t>ELABORACIÓN CASERA DE VINOS</t>
  </si>
  <si>
    <t>ANÁLISIS DE LÍPIDOS</t>
  </si>
  <si>
    <t>PRODUCCIÓN DE VINO</t>
  </si>
  <si>
    <t>ELABORACIÓN DE VINOS-SEG. CALIDAD</t>
  </si>
  <si>
    <t>MANUAL CHILTON DE REPARACIÓN Y MANTENIMIENTO…</t>
  </si>
  <si>
    <t>MANUAL TÉCNICO DE FUEL INJECTION</t>
  </si>
  <si>
    <t>MANUAL DEL AUTOMOBIL.- 4 TOMOS</t>
  </si>
  <si>
    <t>TÉCNICO EN MECÁNICA Y ELECTRÓNICA AUTOMITRIZ</t>
  </si>
  <si>
    <t>TÉCNICAS DEL AUTOMOVIL.- CHASIS</t>
  </si>
  <si>
    <t>NEUMÁTICOS .- TECNOL. Y CUIDADOS Y MA…</t>
  </si>
  <si>
    <t>CARROCERÍA.- ELEMENTOS FIJOS</t>
  </si>
  <si>
    <t>FRENOS CONVENCIONALES.- C/DVD</t>
  </si>
  <si>
    <t>ELECTRÓNICA Y ELÉCTRICA AUTOMOTRIZ 2</t>
  </si>
  <si>
    <t>ELECTRÓNICA Y ELÉCTRICA AUTOMOTRIZ 1</t>
  </si>
  <si>
    <t>FUNDAMENTOS DE ADMINISTRACION</t>
  </si>
  <si>
    <t>ADMINISTRACION ESTRATEGICA</t>
  </si>
  <si>
    <t>INT. A LA TEORIA GRAL. DE LA ADMON</t>
  </si>
  <si>
    <t>PRINCIPIOS DE ADMINISTRACION</t>
  </si>
  <si>
    <t>MATEMATICAS APLICADAS - ADMON.-</t>
  </si>
  <si>
    <t>INTRODUCCION A LA CONTADURIA</t>
  </si>
  <si>
    <t>COMPORTAMIENTO EN LAS ORGANIZACIONES</t>
  </si>
  <si>
    <t>BATIDORA PARA PAN</t>
  </si>
  <si>
    <t>PIZARRON PORCELANIZADO DE 120X240 CM</t>
  </si>
  <si>
    <t>MAC PRO (TWO 2.8GHZ QUAD-CORE INTEL XEON/2GB COMPUTADORA</t>
  </si>
  <si>
    <t>MICROCOMPONENTE</t>
  </si>
  <si>
    <t xml:space="preserve">DIADEMAS CON AUDIFONOS Y MICROFONO INTEGRADOS  </t>
  </si>
  <si>
    <t>PROYECTOR POWERLITE X14 PROJ XGA,3000 LUMENES PC MAC VIDEO</t>
  </si>
  <si>
    <t>PIZARRON IBOARD BLUE DE 1.22 X 2.44,GABINETE INTEGRADO,REPRODUCTOR DVD/CD PANEL USB,SONIDO ENVOLVENTE,SENSOR Y SOFTWARE DE CAPTURA,KIT DE MARCADORES ELECTRONICOS Y DE MONTAGE A PARED ,LLAVE DE ENCENDIDO,APAGADO MANUAL DE USUARIO/INSTALACION</t>
  </si>
  <si>
    <t>LICENCIA DE SOFTWARE TELL ME MORE (INGLES) 30 LICENCIAS + 1 DE MAESTRO</t>
  </si>
  <si>
    <t>LICENCIA DE SOFTWARE TELL ME MORE (FRANCES) 30 LICENCIAS + 1 DE MAESTRO</t>
  </si>
  <si>
    <t>1 SISTEMA DE SEGURIDAD MARCA GATEWAY MODELO EM 500 SILVER GREY 2 PEDESTALES 1 PASILLO</t>
  </si>
  <si>
    <t>BOOK CHECK MOD. 942 PERMITE ACTIVAR Y DESACTIVAR LA TIRA MAGNETICA DE LOS LIBROS PARA EFECTOS DE PRESTAMO A DOMICILIO</t>
  </si>
  <si>
    <t>INSTALACION DE SISTEMA DE SEGURIDAD ESTE SERVICIO INCLUYE SOPORTE TECNICO,TRANASPORTACION Y MANTENIMIENTO DEL EQUIPO</t>
  </si>
  <si>
    <t>LECTOR DE CODIGO DE BARRA INALAMBRICO 9535 LASER FIJO Y MANUAL ,TRANSMITE POR MEDIO DE PROTOCOLO BLUETOOH,CUENTA CON OPCION DE MEMORIA</t>
  </si>
  <si>
    <t>SISTEMA INTERCONECTADO DE 5 KWP (PANELES SOLARES</t>
  </si>
  <si>
    <t>AULA 10 X40 CON ESPACIO DE OFICINA MOD 2013</t>
  </si>
  <si>
    <t>AULA 10 X40 KUATRO MODULARES SA DE CV</t>
  </si>
  <si>
    <t>1 EQUIPAMIENTO PARA EL PROGRAMA EDUCATIVO OPERACIONES COMERCIALES INTERNACIONALES (1 LABORATORIO MOVIL) QUE INCLUYE: 1 EQUIPO DE SONIDO MARCA BOSE PARA AULA MOVIL</t>
  </si>
  <si>
    <t xml:space="preserve">1 EQUIPAMIENTO PARA EL LABORATORIO DE ADMINISTRACIÓN QUE INCLUYE:                                               11  LICENCIAS DE ASPEL SAE V 6.0                                                   11  LICENCIAS DE ASPEL NOI V 7.0                                                     11  LICENCIAS DE ASPEL COI V 7.0 </t>
  </si>
  <si>
    <t>EXPRIMIDOR DE JUGOS MANUAL</t>
  </si>
  <si>
    <t>LICUADORA</t>
  </si>
  <si>
    <t>BATIDORA LIEMITA</t>
  </si>
  <si>
    <t>FREIDOR DE INMERSION CON TINA TIPO ABIERTO DE ACERO INOX. MODELO SPITE FIRG</t>
  </si>
  <si>
    <t>ASADOR A GAS Y CARBON EN ACERO INOXIDABLE, PATAS DE ANGULO ESTRUCTURAL DE 2" X 3/16" CON REGATON REGULABLE MODELO 30</t>
  </si>
  <si>
    <t>PLANCHA TIPO AMERICANO FREIDOR DE COLO ROLLED DE 5/8" DE ESPESOR, TOTALMENTE SOLDADA A LA CERCHA  MODELO CRATG 36</t>
  </si>
  <si>
    <t>ESTUFA 4 QUEMADORES PLANCHA Y HORNO DE SUPERFICIE DE FIERRO FUNDIDO DE FORMA OCTAGONAL MODELO V6P</t>
  </si>
  <si>
    <t>SALAMANDRA DE GATILLO CON SISTEMA DE AISLAMINETO CON FIBRA DE VIDRIO DE 2" DE ESPESOR MODELO COLGANTE</t>
  </si>
  <si>
    <t>FOGON DE UNA SECCION CONCENTRICO CIRCULAR INDEPENDIENTE A GAS MODELO I-S</t>
  </si>
  <si>
    <t>TRAMPA DE GRASA CON TAPA DE FIERRO FUNDIDO CON TERMINADO ANTIDERRAPANTE MODELO TG-95</t>
  </si>
  <si>
    <t>CONGELADOR HORIZONTAL DE TAPA DE COFRE, ESMANTADO EN LAMINA PINTRO</t>
  </si>
  <si>
    <t>CAMPANA PARA EXTRACCION DE HUMOS GRASOS TIPO CUBICA DE 3.60 X 1.20 X .50 MTS. MODELO SCC-360</t>
  </si>
  <si>
    <t>MESA DE TRABAJO DE 2.90 X 0.70 X 0.90 CON LAMBRIN A LA PARED Y BASTIDOR PERIMETRAL    MODELO SMTISE-290</t>
  </si>
  <si>
    <t>BASE DE ANGULO PARA ASADOR MODELO BASE A30</t>
  </si>
  <si>
    <t>ANAQUEL DE RECIBO DE A. NOX. MODELO SAIL</t>
  </si>
  <si>
    <t>MESA DE TRABAJO CON TARJA DE 2.25 X0.70 X 0.90 MTS. CUBIERTA LISA CON LAMBRIN A LA PARED I/C/E MODELO SMTITCE-225</t>
  </si>
  <si>
    <t>MESA DE TRABAJO  EN ISLA DE 2.90 X 0.70 X 0.90 MTS. CUBIERTA LISA C/LAMBRIN S/E 2-90 MODELO SMASE-290</t>
  </si>
  <si>
    <t>CAMPANA PARA CONSENSADOS DE VAPORES, FABRICADO EN LAMINA DE ACERO INOXIDABLE DE 0.90 X 0.90 X 0.36 MTS. MODELO SCCY-90</t>
  </si>
  <si>
    <t>LAVAMANOS EN ACERO INOXIDABLE P/EMPOTRAR A MUROS DE 0.40 X 0.40 X 0.15 MTS DE FONDO MODELO SI-40</t>
  </si>
  <si>
    <t>GABINETE PARA CAFETERA DE 1.00 X 0.70 X 0.90 MTS.MODELO SGC-100</t>
  </si>
  <si>
    <t>MESA DE TRABAJO DE 1.50 X 0.70 X 0.70 X 0.90 MTS. CUBIERTA LISA CON LAMBRIN MODELO SM12TSE-150</t>
  </si>
  <si>
    <t>REFRIGERADOR  VERTICAL DE 2 PUERTAS DE CRISTAL DE 1.30 X 1.79 X 0.74 MTS. MODELO REB-630</t>
  </si>
  <si>
    <t>MESA PARA RECIBO DE LOZA SUCIA EN "L" DE 0.90 X 3.00 X 1.80 X 0.76 X 0.90 MTS. MODELO SMR2SL-300</t>
  </si>
  <si>
    <t>MESA PARA RECIBO DE LOZA LIMPIA DE 1.60 X 0.76 X 0.90 MTS. MODELO SMRLL-160</t>
  </si>
  <si>
    <t>BASTIDOR PARA GARABATO, OLLAS, DE 2.50 X 0.30 X 0.30 MTS.FABRICADO EN TUBOS DE ACERO INOXIDABLE MODELO SB60-250</t>
  </si>
  <si>
    <t xml:space="preserve">CAFETERA ELECTRONICA  SEMIAUTOMATICA INDUSTRIAL DE 110 VLTS./60HZ. </t>
  </si>
  <si>
    <t>CAFETERA PERCOLADORA  SISTEMA POUR CON 2 JARRAS DE VIDRIO DE 1.7 LTS. CON PORTA FILTRO DE ACERO INOXIDABLE OVER MODELO NOVO</t>
  </si>
  <si>
    <t>BARRA DE SERVICIOS A MESEROS DE 3.00 X 0.90 X 0.90 MTS. MODELO SBSMR-3</t>
  </si>
  <si>
    <t>MESA DE TRABAJO DE 2.50 X 0.70 X 0.90 MTS. CUBIERTA LISA CON LAMBRIN A LA PARED. MODELOSMTCE-250</t>
  </si>
  <si>
    <t>MAQUINA LAVALOSAANGELO PO DE 0.68 X 0.68 X 1.40 MTS. CAPACIDAD PARA 900 PLATOS  MODELO K100N</t>
  </si>
  <si>
    <t>FREGADERO  CON TRIPLE TARJA PARA LAVADO DE VERDURAS DE 2.50 X 0.70 MTS. MODELO SFTLOCE-260</t>
  </si>
  <si>
    <t>BASE P/C36 Y A30</t>
  </si>
  <si>
    <t xml:space="preserve">MANGUERA DE PRELAVADO </t>
  </si>
  <si>
    <t>TRAMPA DE GRASA MODELO TG-95</t>
  </si>
  <si>
    <t>REFRIGERADOR VERTICAL</t>
  </si>
  <si>
    <t>LICUADORA INDUSTRIAL  A.I  CAP. 5 LTS</t>
  </si>
  <si>
    <t>EXPRIMIDOR P/JUGO DE TORONJA MANUAL</t>
  </si>
  <si>
    <t xml:space="preserve">OLLA DE 12LTS A.I. </t>
  </si>
  <si>
    <t>DESPACHADOR DE BEBIDAS</t>
  </si>
  <si>
    <t>BASCULA MECANICA ROMANA CUCHARON</t>
  </si>
  <si>
    <t xml:space="preserve">CAJA REGISTRADORA </t>
  </si>
  <si>
    <t>REFRIGERADOR 10 PULG.</t>
  </si>
  <si>
    <t>300 SILLAS DUNA BLANCAS</t>
  </si>
  <si>
    <t xml:space="preserve">30 MESAS DUNA BLANCAS </t>
  </si>
  <si>
    <t>1 EQUIPAMIENTO ESPECIALIZADO PARA EL PROGRAMA EDUCATIVO DE GASTRONOMIA          (ADQUISICION DE EQUIPO DE ALTA COSINA          "HORNO INTELIGENTE")</t>
  </si>
  <si>
    <t>1 EQUIPAMIENTO ESPECIALIZADO PARA EL PROGRAMA EDUCATIVO DE PROCESOS ALIMENTARIOS                                                                          (ESTUFA PARA DETERMINACIÓN PARA LA VIDA DE ANAQUEL)</t>
  </si>
  <si>
    <t>ALIMENTADOR PROGRAMABLE PARA FRENO</t>
  </si>
  <si>
    <t>ARMARIO PORTAMODULOS DE EXPERIMENTACION</t>
  </si>
  <si>
    <t>BASE UNIVERSAL PARA MAQUINA ROTANTE</t>
  </si>
  <si>
    <t>CARGAS RLC Y REOSTATOS</t>
  </si>
  <si>
    <t>CONMUTADOR ESTRELLA TRIANGULO</t>
  </si>
  <si>
    <t>CONTROL DE VELOCIDAD CA. FRECUENCIA VARIABLE</t>
  </si>
  <si>
    <t>CONTROL DE VELOCIDAD DE LOS MOTORES C.C.</t>
  </si>
  <si>
    <t>DUROMETRO</t>
  </si>
  <si>
    <t>MAQUINA SINCRONICA TRIFASICA</t>
  </si>
  <si>
    <t>MEDIDOR DIGITAL DE PAR</t>
  </si>
  <si>
    <t>MODULO CENTRAL DE ANTINCENDIO</t>
  </si>
  <si>
    <t>MODULO DE EROGACION MONOFASICA</t>
  </si>
  <si>
    <t>MODULO DE EROGACION TRIFASICO</t>
  </si>
  <si>
    <t>MODULO DE EXPERIMENTACIONES P/INST. INDUSTRIALES</t>
  </si>
  <si>
    <t xml:space="preserve">MODULO DE EXPERIMENTACIONES P/INSTALAC. CIVILES </t>
  </si>
  <si>
    <t>MODULO DE INTERFASE</t>
  </si>
  <si>
    <t>MODULO DETECTOR DE HUMO</t>
  </si>
  <si>
    <t>MODULO DETECTOR TERMICO</t>
  </si>
  <si>
    <t>MODULO MOTORIZADA DE CARGAS RESISTIVAS</t>
  </si>
  <si>
    <t>MODULO P/LA MEDICION DE LA POTENCIA MECANICA</t>
  </si>
  <si>
    <t>MODULO PULSADOR DE EMERGENCIAS</t>
  </si>
  <si>
    <t>MODULOP/LA MEDICION DE LA POTENCIA ELECTRICA</t>
  </si>
  <si>
    <t>MOTOR  DAHLANDER</t>
  </si>
  <si>
    <t>MOTOR ASINCRONO TRIFASICO DE ANILLOS</t>
  </si>
  <si>
    <t>MOTOR ASINCRONO TRIFASICO DE JAULA</t>
  </si>
  <si>
    <t xml:space="preserve">MOTOR DC. EXCITACIÓN COMPUESTA </t>
  </si>
  <si>
    <t>MOTOR DE CORRIENTE CONTINUA EXCITACIÓN DERIVADA</t>
  </si>
  <si>
    <t>MOTOR TRIFASICO DE INDUCCION</t>
  </si>
  <si>
    <t>REOSTATO DE ARRANQUE Y MAQ. CA. DE ANILLO</t>
  </si>
  <si>
    <t>REOSTATO DE EXCITACIÓN</t>
  </si>
  <si>
    <t xml:space="preserve">REOSTATO PARA EL ARRANQUE </t>
  </si>
  <si>
    <t>SOPORTE PARA CABLES</t>
  </si>
  <si>
    <t xml:space="preserve">TABURETE GIRATORIO C/RESPALDO Y REGULABLE </t>
  </si>
  <si>
    <t>TALLER DE TRABAJO PORTA MODULO DE EXPERIMENT.</t>
  </si>
  <si>
    <t>TORRECILLA DE EROGOCIAN MOTORIZADAS P/MED. ELECT.</t>
  </si>
  <si>
    <t>VOLANTE</t>
  </si>
  <si>
    <t>COMPRESOR DE AIRE DE 7.5 HP DE TANQUE DE 500 LTS.</t>
  </si>
  <si>
    <t>(ACONDICIONADOR DE AIRE) UNIDAD DE AIRE  ACONDICIONADO DE 12,000 BTU</t>
  </si>
  <si>
    <t xml:space="preserve">UNIDAD DE AIRE ACONDICIONADO DE 30,000 BTU </t>
  </si>
  <si>
    <t xml:space="preserve">ELECTROBOMBA 5HP. 2 X 2 </t>
  </si>
  <si>
    <t>ANAQUEL DE HERRERIA PARA 6 BATIDORES DE 2.10 X 2.20 X 0.70 (ESTRUCTURA METALICA TIPO PANADERIA C/MADERA)</t>
  </si>
  <si>
    <t xml:space="preserve">BOMBO (GLOBO) DE COBRE GRANDE </t>
  </si>
  <si>
    <t>ESTRUCTURA PARA INSTALACION DE GLOBO CONFITADOR Y MOTOR ACOPLADO DE 1.5 HP. TRIFASICO.</t>
  </si>
  <si>
    <t>HORNO ESCALADOR DE HERRERIA Y QUEMADOR 1 P. DE 2.50 X 1.00 CM.</t>
  </si>
  <si>
    <t>MESA DE TRABAJO,BASE DE HERRERIA DE 2.50 X 0.94 MTS.</t>
  </si>
  <si>
    <t>MESA CON PLACA METALICA 11 X 4 X 1.20 X 20 METROS.</t>
  </si>
  <si>
    <t>PLATO P/BOMBO (BASE) CON TORNILLOS</t>
  </si>
  <si>
    <t>RAYADORA DE DISCO PARA COCO EN ACERO INOXIDABLE Y MOTOR ACOPLADO DE 11'' 2 H.P.</t>
  </si>
  <si>
    <t xml:space="preserve">BALANZA P/LA DETERMINACION DE LA HUMEDAD </t>
  </si>
  <si>
    <t>BAÑO ANALOGICO CON TAPA Y TERMOMETRO</t>
  </si>
  <si>
    <t>CAMPANA DE EXTRACCION 48 X 47 X 22''</t>
  </si>
  <si>
    <t>CAMARA FRIGORIFICA</t>
  </si>
  <si>
    <t>CENTRIFUGA UNIVERSAL</t>
  </si>
  <si>
    <t>CONTENEDOR DE NITROGENO LIQUIDO CRIOCONSERVACION CAP. DE 111 LTS. TIEMPO ESTATICO DE 138 DIAS, 4 CANASTILLAS, 40 CAJAS, 4000 AMPOLLETAS, DIMENSIONES. DIAMETRO ESTERNO 22'' ALTURA 38'' CAT. CY50 935-70</t>
  </si>
  <si>
    <t>DESPULPADORA DE FRUTA</t>
  </si>
  <si>
    <t>LAVADORA GIRATORIA DE FRUTAS Y HORTALIZAS</t>
  </si>
  <si>
    <t>MESA DE LLENADO DE ACERO INOXIDABLE</t>
  </si>
  <si>
    <t xml:space="preserve">MESA DE TRABAJO DE ACERO INOXIDABLE DE 1.22 X 2.44 </t>
  </si>
  <si>
    <t>MESA SELECCIONADORA DE ACERO INOXIDABLE</t>
  </si>
  <si>
    <t>REFRACTOMETRO P/SALINIDAD RANGO DE 0 A 100 PPT. EXACTITUD +-PPT. COMPENSACION DE TEMP. AUTOMATICA DE 10 A 30 GRADOS CENTIGRADOS.</t>
  </si>
  <si>
    <t>UNIDAD DE COCCION,CONCENTRACION DE JUGOS.</t>
  </si>
  <si>
    <t>POLARIMETRO POLYSCIENCE</t>
  </si>
  <si>
    <t>AGITADOR ELECTRICO, PLACA CERAMICA 18 X 18 CM.</t>
  </si>
  <si>
    <t>CAMARA DESECADORAC/ RANURAS P/24 PLACAS</t>
  </si>
  <si>
    <t>ESTUFA DE LABORATORIO</t>
  </si>
  <si>
    <t>INCUBADORA NORMAL</t>
  </si>
  <si>
    <t>CUANTA COLONIA</t>
  </si>
  <si>
    <t>BAROMETRO</t>
  </si>
  <si>
    <t>HORNO DE RESISTENCIAS ELECTRICAS 65 240°C</t>
  </si>
  <si>
    <t>EMPACADORA AL VACIO, CON LAS SIG. CARACTERISTICAS: MODELO DE MESA, BOMBA DE VACIO DE 21 M3/H. 81.25HP), CONSTRUIDA EN ACERO INOXIDABLE TAPA DE PLEXIGLASS DE ALTA RESISTENCIA TRANSPARENTE CONTROL DE MICROPROCESADOR (MEMORIA DE 30 PROGRAMAS) ESTRUCTURA COMPACTA EMPAQUE CON ATMOSFERA CONTROLADA ( NO INCLUYE  TANQUE, GAS, NI MANOMETRO) DIMENSIONES DE LA MAQUINA 53.34 X 60.96 X 44.45 CMS. DIMENSIONES DE LA CAMARA 45.72 X 45.72 X 16.51 CMS. BARRA DE SELLADO DE 43.18 CM. (17 PULGADAS) CONEXIÓN ELECTRICA: 120 V/60 HZ. BOMBA DE VACIO BUSH.</t>
  </si>
  <si>
    <t>CUTER C7 motor cuchillas 5/7 C.V.</t>
  </si>
  <si>
    <t>MOLINO PARA CAFÉ</t>
  </si>
  <si>
    <t>EMBUTIDORA HIDRAULICA CON LAS SIG. CARACTERISTICAS: PARTES EXTERNAS EN ACERO INOXIDABLE. CAPACIDAD DE 30 LITROS. TAPA Y PISTON EN ACERO INOXIDABLE EMBUDO DE MONTAJE RAPIDO. FUNCIONAMIENTO SILENCIOSO CIERRE DIRECTO EN LA TAPA INTERRUPTO DE RODILLA MINIMO MANTENIMIENTO 1.75 HO, 230 V, 60HZ. PARO Y MARCA AUTOMATICA PARA MOTOR TRIFASICO.</t>
  </si>
  <si>
    <t>REBANADORA</t>
  </si>
  <si>
    <t>BASCULA AUTOMATICA</t>
  </si>
  <si>
    <t>BASCULA ELECTRONICA</t>
  </si>
  <si>
    <t>PLANTA PARA ENVASADO DE AGUA DE GARRAFON COMPUESTA POR: 1 CLORADOR DOSIFICADOR 1 SISTEMA DE PRESURIZACION (HIDRONEUMATICO) 1 FILTRO VERTICAL DE FIBRA DE VIDRIO 14 X 65" MOD. AWP-65 LP 1 FILTRO VERTICAL DE FIBRA DE VIDRIO DE 14" X 65" MOD. AWP-65 CA LAMPARA GERMICIDA DE LUZ ULTRAVIOLETA MOD.  AWP-69 Uv. SUAVIZADOR DE AGUA MOD.  AWP-150 S EQUIPO PARA OSMOSIS INVERSA, MOD. 3000 INSTALACION QUE INCLUYE VALVULAS, CONEXIONES, MATERIAL EN GENERAL</t>
  </si>
  <si>
    <t>COMPRESOR HP</t>
  </si>
  <si>
    <t xml:space="preserve">CENTRIFUGA GERBER 8 PRUEBAS 03 </t>
  </si>
  <si>
    <t>LACTOMETRO BERTUZZI MONOP</t>
  </si>
  <si>
    <t>LIRAS A. INOX. 21X71 J2</t>
  </si>
  <si>
    <t>AGITADOR INOX. 65 CMS.</t>
  </si>
  <si>
    <t>LACTOPROTEINOMETRO BIPRISMACC</t>
  </si>
  <si>
    <t>PULIDORA INDUSTRIAL DE 20 MOTOR DE 1 HP.</t>
  </si>
  <si>
    <t>HORNO DE PANIFICACAIÓN</t>
  </si>
  <si>
    <t>MINI SPLITS</t>
  </si>
  <si>
    <t>ENFRIADORE DE AGUA</t>
  </si>
  <si>
    <t>CAMARA DIGITAL</t>
  </si>
  <si>
    <t>TANQUE DE ALMACENAMIENTO ROTOPLAS 2500LTS</t>
  </si>
  <si>
    <t>TANQUE DE ALMACENAMIENTO ROTOPLAS 5000LTS</t>
  </si>
  <si>
    <t>VITRINAFRIGORIFICA (R-14-AI)</t>
  </si>
  <si>
    <t>AMASADORA DE TIPO ARAÑA (30K)</t>
  </si>
  <si>
    <t>PLANTA PARA SOLDAR ELECTRICA (TH225/150)</t>
  </si>
  <si>
    <t>PLANTA PARA SOLDAR TIPO GENERADOR A GASOLINA</t>
  </si>
  <si>
    <t>TINA LIMPIA MOTORES (TLM-1)</t>
  </si>
  <si>
    <t>EQUIPO PARA DETERMINAR PROTEINA CONSTA DE DIGESTOR Y DESTILADOR: EL APARATO KJELDAHL SE UTILIZA PARA DETERMINAR EL CONTENIDO DE PROTINAS Y NITROGENO</t>
  </si>
  <si>
    <t>CARTUCHOS HILADOS DE 20" B.B.</t>
  </si>
  <si>
    <t>FOCO PARA LAMPARA U.V. 30 L.P.M</t>
  </si>
  <si>
    <t>LLAVE PARA FILTRO B.B.</t>
  </si>
  <si>
    <t>ANALIZADOR DE OZONO (DIGITAL) CON REACTIVOS P/LIMPIEZA Y NEUTRALIZACION DE LOS ELECTRODOS</t>
  </si>
  <si>
    <t>ANALIZADOR DIGITAL TDS 1(PARA ANALIZAR LOS SOLIDOS TOTALES DISUELTOS) (USE AGUA DESTILADA P/LIMPIEZA DE LOS ELECTRODOS</t>
  </si>
  <si>
    <t>ANALIZADOR DIGITAL DE P.H.</t>
  </si>
  <si>
    <t>ANALIZADOR DE DUREZA CON REACTIVOS</t>
  </si>
  <si>
    <t>ANALIZADOR DE CLORO Y P.H.</t>
  </si>
  <si>
    <t>LLENADORA SEMIAUTOMATICA PARA BOTELLAS (PET) DE AGUA PURIFICADA CON CAPACIDAD DE LLENADO DE 150 BOTELLAS X HORA CON ACOPLE PARA BOTELLAS DE 500 ML, 1 L Y 1 1/2 DIMENSIONES DE EQUIPO: 1.5 M X .36M  X .9 M (LARGO ANCHO Y ALTO) MOTOR CON POTENCIA 1.5 HP 9229 VOLTS. 1 HP  A 120 VOLTS.</t>
  </si>
  <si>
    <t>DESCREMADORA PARA LECHE FLUIDA CON CAPACIDAD DE 125 LTS X HORA CONSTRUIDA EN ACERO INOXIDABLE CHAROLA DE 45 CM.  DE DIAMETRO Y 55 CM DE ANCHO CON CAPACIDAD DE 10 LTS. 18 PLATILLOS INTEGRADOS DESMOLDABLES PARA FACIL LAVADO, SALIDA PARA CREMA Y LECHE DE PLASTICO TOTALMENTE DESARMABLE REGULADOR DE  110 VOLTS CORRIENTE 110-120 VOLTS</t>
  </si>
  <si>
    <r>
      <t xml:space="preserve">OLLAS EN ACERO INOXIDABLE </t>
    </r>
    <r>
      <rPr>
        <b/>
        <sz val="8"/>
        <rFont val="Arial"/>
        <family val="2"/>
      </rPr>
      <t>CAP. DE 50 LTS.</t>
    </r>
    <r>
      <rPr>
        <sz val="8"/>
        <rFont val="Arial"/>
        <family val="2"/>
      </rPr>
      <t xml:space="preserve"> DIM. 47 CM ALTO X 48 DE DIAMETRO</t>
    </r>
  </si>
  <si>
    <r>
      <t xml:space="preserve">OLLAS EN ACERO INOXIDABLE TIPO </t>
    </r>
    <r>
      <rPr>
        <b/>
        <sz val="8"/>
        <rFont val="Arial"/>
        <family val="2"/>
      </rPr>
      <t xml:space="preserve">ARROCERAS CON CAP. 40 LTS. </t>
    </r>
  </si>
  <si>
    <r>
      <t xml:space="preserve">OLLAS EN ACERO INOXIDABLE </t>
    </r>
    <r>
      <rPr>
        <b/>
        <sz val="8"/>
        <rFont val="Arial"/>
        <family val="2"/>
      </rPr>
      <t xml:space="preserve">CAP. 20 LTS. </t>
    </r>
  </si>
  <si>
    <t>FUENTES PARA CHOCOLATE ELABORADA EN ACERO INOXIDABLE  CON CAP. DE 2 KG</t>
  </si>
  <si>
    <t>LICUADORA INDUSTRIAL CAP. 10 LTS</t>
  </si>
  <si>
    <t xml:space="preserve">COLADORES TIPO INDUSTRIAL ELABORADOS EN ACERO INOXIDABLE </t>
  </si>
  <si>
    <t>COMPRESOR MODELO 234DL5</t>
  </si>
  <si>
    <t>LABORATORIOS DE MECANISMOS QUE CONTIENE: GENERACION DE FUERZA OPERANDO MANUALMENTE EL SISTEMA HIDRAHULICO,FUERZA MAXIMA DE PRUEBA : 20 KN,CARRERA MAXIMA 150 MM,ELONGACION DE MUESTRA MONITOREADA USANDO TRANSDUCTOR DE DESPLAZAMIENTO ROTATORIO-LINEAL,RAPIDO CAMBIO DE ACCESORIOS,DIMENSIONES 630X 800 MM ,`PESO APROXIMADO 51 KG,SISTEMA HIDRAHULICO OPERADO MANUALMENTE,SENSOR HIDRAHULICO DE PRESION CON CONVERSION PARA APLICAR FUERZA VIA INTERFACE,RESOLUCION DE LECTURA 0.5 KN,MARCO BASE SOLIDO Y ROBUSTO CON PILARES A TIERRA ACERO,CONDICIONES DE OPERACION, TEMPERATURA DE ALMACENAMIENTO 10ºC A +70ºC,RANGO DE TEMPERATURA DE OPERACION +10ºC A +50ºC,RANGO DE HUMEDAD RELATIVA 0 A 95%,ALIMENTACION 110/120 V UN FASE.</t>
  </si>
  <si>
    <t>CALIBRADORES</t>
  </si>
  <si>
    <t>CALIBRADORES DIGITALES ELECTRONICOS</t>
  </si>
  <si>
    <t>COMPAS DE EXTERIORES</t>
  </si>
  <si>
    <t>COMPAS DE HERMAFRODITA</t>
  </si>
  <si>
    <t>COMPAS DE INTERIORES</t>
  </si>
  <si>
    <t>COMPAS DE PUNTAS</t>
  </si>
  <si>
    <t>COMPRENSORAS PARA AIRE, PORTATIL CON RUEDAS DE TANQUE DE 113 LTS.</t>
  </si>
  <si>
    <t xml:space="preserve">CORTADORES DE TUBO DE COBRE 1/4'' A 1 5/8'' </t>
  </si>
  <si>
    <t>CORTADORES DE TUBO DE COBRE 1/4'' TRABAJO  PESADO</t>
  </si>
  <si>
    <t xml:space="preserve">CORTADORES P/TUBO DE METALES FERROSOS </t>
  </si>
  <si>
    <t>EQUIPO DE OXIACETILENO P/TRABAJO LIGERO, CARRITO TRANSPORTADOR DE CILINDROS DE CILINDROS DE OXIGENO DE 1.5 M3 (VACIO), CILINDRO DE ACETILENO DE 1.2 KGS. REGULADORES DE OXIGENO Y ACELITENO, MANERAL,  ADITAMENTO CORTE MEZCLADOR, 2 BOQUILLAS P/SOLDAR 2 BOQ. DE CORTE Y 4 MTS.DE MANGUERA P/OXIGENO Y ACETILENO.</t>
  </si>
  <si>
    <t>FRESADO UNIVERSAL CON MESA 2000-5000 MM.</t>
  </si>
  <si>
    <t>GRUAS HIDRHULICAS (PLUMA PLAGABLES) CAP. 1 TONS.</t>
  </si>
  <si>
    <t>INDICADORES DIGITALES</t>
  </si>
  <si>
    <r>
      <t>JGO. DE EXTRACTORE P/USOS GENERALES</t>
    </r>
    <r>
      <rPr>
        <sz val="8"/>
        <color indexed="9"/>
        <rFont val="Arial"/>
        <family val="2"/>
      </rPr>
      <t xml:space="preserve"> (5 JUEGOS)</t>
    </r>
  </si>
  <si>
    <t>JGO. DE HERRAMIENTAS DE 237 PZAS.</t>
  </si>
  <si>
    <t>JGO. DE NUMEROS DE GOLPE P PZAS. "YC"</t>
  </si>
  <si>
    <t xml:space="preserve">JGO.DE ABECEDARIOS DE GOLPE 26 LETRAS Y SIMBOLOS </t>
  </si>
  <si>
    <t>JGOS. DE BLOQUES PATRON</t>
  </si>
  <si>
    <t>LENTES 1-50X  2-100X-700080  3-700054</t>
  </si>
  <si>
    <t>MAQUINA P/ASERRAR MECANICA SEMIAUTOMATICA</t>
  </si>
  <si>
    <t>MAQUINA SOLDADORA DE ARCO ELECTRICO DE TRANSFORM.</t>
  </si>
  <si>
    <t>MAQUINA SOLDADORA P/ARCO ELECTRICO PROCESO MIG CAP. DE TANQUE 113 LTS. SIN TANQUE</t>
  </si>
  <si>
    <t>MEDIDOR DE ALTURA DIGITAL ELECTRONICO</t>
  </si>
  <si>
    <t>MEDIDOR DE RUGOSIDAD</t>
  </si>
  <si>
    <t>TORNILLO DE BANCA LINEA AZUL</t>
  </si>
  <si>
    <t>MICROMETROS DE EXTERIORES 25-50</t>
  </si>
  <si>
    <t>MICROMETROS DE EXTERIORES 1-2</t>
  </si>
  <si>
    <t>MICROMETROS DE EXTERIORES 0-25</t>
  </si>
  <si>
    <t>MICROMETROS DE EXTERIORES 0-1</t>
  </si>
  <si>
    <t>PINZAS DE PRESION, QUIJADA RECTA</t>
  </si>
  <si>
    <t>PINZAS P/CANDADOS O RETENES EN JGOS. DE 5 PIEZAS</t>
  </si>
  <si>
    <t>PINZAS P/ELECTRICISTA CON MANGO AISLADO</t>
  </si>
  <si>
    <t>PROTECTORES FACIALES TRANSPARENTES</t>
  </si>
  <si>
    <t>TALADRO DE COLUMNA CON CABEZA ENGRANADO DE PISO</t>
  </si>
  <si>
    <t>TERRAJAS ELECTRICAS P/TUBO Y TORNILLO DE BANCO</t>
  </si>
  <si>
    <t>TERRAJAS P/TORNILLO C/ESTUCHE DE MADERAS CON DADOS</t>
  </si>
  <si>
    <t xml:space="preserve">TIJERAS DE LAMINA CORTE RECTO CON LARGO DE 10'' </t>
  </si>
  <si>
    <t>TORNOS PARALELOS P/METALES TIPO DE PISO CON ESCOTE,</t>
  </si>
  <si>
    <t>ROTOMARTILLOS ELECTRONEUMATICOS USO INDUSTRIAL</t>
  </si>
  <si>
    <t>ROTOMARTILLO PORTATIL ELECTRONICO</t>
  </si>
  <si>
    <t>MANDRILES UNIVERSALES DE 3 MORDAZAS</t>
  </si>
  <si>
    <t>PORTABURILES DE 6.3 MM. DERECHO</t>
  </si>
  <si>
    <t>PORTABURILES DE 6.3 MM. IZQUIERDO</t>
  </si>
  <si>
    <t>PORTABURILES DE 6.3 MM. RECTOS</t>
  </si>
  <si>
    <t>JUEGO DE BROCAS A.V. ZANCO RECTO CORTAS</t>
  </si>
  <si>
    <t>JUEGO DE BROCAS DE CARBURO DE TUNGSTENO DE 1.5 A 9.5 MM.</t>
  </si>
  <si>
    <t>BROCAS  PARA CONCRETO CON PUNTA DE CARBURO DE TUNGSTENO</t>
  </si>
  <si>
    <t>CARETAS DE VOLTARETA DE FIBRA DE VIDRIO, CONCHA CURVA Y VENTANA</t>
  </si>
  <si>
    <t>PORTA HERRAMIENTAS PARA HACER CUERDAS, DE 9.5 X 22.2 X 126.9</t>
  </si>
  <si>
    <t>JUEGO DE ADPTADOR, MANDRIL DE 12.7 MM. TORNILLO Y LLAVE</t>
  </si>
  <si>
    <t xml:space="preserve">PODADORA </t>
  </si>
  <si>
    <t>PODADORA DE 5.5 HP HONDA</t>
  </si>
  <si>
    <t>JUEGO DE CABLES PASA CORRIENTE  CALIBRE 8 Y LONGITUD DE 3.6. MTS.</t>
  </si>
  <si>
    <t xml:space="preserve">POLIPASTO DE 2 TN </t>
  </si>
  <si>
    <t>TALADRO CAPACIDAD DE 5/8 ROTOMARTILLO/MARTILLO ELECTRICO</t>
  </si>
  <si>
    <t>TALADRO DE 3/8 PORTATIL ELECTRICO ROTOMARTILLO MOTOR DE D131</t>
  </si>
  <si>
    <t xml:space="preserve">LLAVE PARA CAMBIO DE BIELETAS DE DIRECCION TIPO  CREMALLERA </t>
  </si>
  <si>
    <t xml:space="preserve">PULIDOR DE CILINDRO  DE MOTOR  CON CAPACIDAD DE 1-3/16" A 2-3/4" </t>
  </si>
  <si>
    <t xml:space="preserve">PULIDOR DE CILINDRO CON CAPACIDAD DE 2" A 7" </t>
  </si>
  <si>
    <t>PINZAS PARA CABLES TERMINALES DE BUJIA DE 10" DE LONGITUD.</t>
  </si>
  <si>
    <t xml:space="preserve">DADOS CON ENTRADA DE 1/4 DE 10 PZAS. MILIMETRICAS DE 4 A 13 MM. </t>
  </si>
  <si>
    <t xml:space="preserve">PINZAS DE PUNTA PARA PELAR ALAMBRE DE 8 AL 22 </t>
  </si>
  <si>
    <t>PINZAS PARA CORTE LATERAL  DE PUNTA CONICA</t>
  </si>
  <si>
    <t xml:space="preserve">PROBADOR DE BATERIAS ELECTRONICO </t>
  </si>
  <si>
    <t>EXTRACTOR PARA RETENES TIPO GAVILAN</t>
  </si>
  <si>
    <t>CALIBRADOR DE FRENOS TIPO ESPATULA</t>
  </si>
  <si>
    <t>JUEGO DE LLAVES PURGADORAS DE FRENOS 5/16" - 3/8" Y 1/4" - 3/8"</t>
  </si>
  <si>
    <t>PINZAS PARA RESORTES DE FRENOS DE 33 CM (*13 1/4") DE LONGITUD.</t>
  </si>
  <si>
    <t xml:space="preserve">PULIDOR PARA CILINDROS  DE FRENO </t>
  </si>
  <si>
    <t xml:space="preserve">ARCO LEVANTA VALVULAS  TIPO ARCO O "C" DE 6-1/4" </t>
  </si>
  <si>
    <t xml:space="preserve">COMPRESOMETRO DE 0 A 300 PSI. </t>
  </si>
  <si>
    <t>EXTRACTOR DE BUJES Y RETENES CON 24 PIEZAS.</t>
  </si>
  <si>
    <t>ESTETOSCOPIO PARA MECANICOS.</t>
  </si>
  <si>
    <t xml:space="preserve">DESARMADOR DE EJE FLEXIBLE </t>
  </si>
  <si>
    <t>OPRESOR DE ANILLOS CON CAPACIDAD DE 2" A 5"</t>
  </si>
  <si>
    <t xml:space="preserve">JUEGO KIT DE ROTULAS CON ADAPTADOR </t>
  </si>
  <si>
    <t>DESMONTADOR  PARA RESORTES DE SUSPENSIÓN  TIPO MACHPERSON</t>
  </si>
  <si>
    <t xml:space="preserve">PINZAS PARA CANDADO O RETENES EN JUEGO DE 6 PZAS.  </t>
  </si>
  <si>
    <t xml:space="preserve">GATO HIDRAULICO  TIPO PATIN </t>
  </si>
  <si>
    <t>SIERRAS ROTATIVAS PARA CORTE CIRCULAR  DE 3/4 A 3"</t>
  </si>
  <si>
    <t>CUCHILLAS CURVAS DE MANGO DE USO RUDO</t>
  </si>
  <si>
    <t>LIMAS PLANAS BASTARDAS DE 12" DE LOG.</t>
  </si>
  <si>
    <t>LIMAS PLANAS MUZAS DE 12" DE LONG.</t>
  </si>
  <si>
    <t>LIMAS BASTARDAS  REDONDAS DE 12" DE LONG.</t>
  </si>
  <si>
    <t>LIMAS MUZAS REDONDAS  DE 12" DE LONG.</t>
  </si>
  <si>
    <t>CINCELES CORTAFRIO DE 7 PIEZAS DE 5/16 A 7/8"</t>
  </si>
  <si>
    <t xml:space="preserve">CINCELES PUNZONES EN ESTUCHE DE PLASTICO  </t>
  </si>
  <si>
    <t>CINCELES CORTA FRIO DE 7/8  POR 7 1/2"</t>
  </si>
  <si>
    <t>SACABOCADOS DE GOLPE DE 12 PZS.</t>
  </si>
  <si>
    <t xml:space="preserve">TORQUIMETRO DE 5 A 80 LBS/PIE </t>
  </si>
  <si>
    <t xml:space="preserve">TORQUIMETRO DE 25 A 250 LBS/PIE </t>
  </si>
  <si>
    <t xml:space="preserve">MANGOS ARTICULADOS EN "L" (MANERAL DE FUERZA)  CON ENTRADAS DE 3/8 </t>
  </si>
  <si>
    <t>MATRACAS REVERSIBLES CON DESCONECTADOR  CON ENTRADAS DE 3/8"</t>
  </si>
  <si>
    <t>MATRACAS REVERSIBLES CON DESCONECTADOR  CON ENTRADAS DE 1/2"</t>
  </si>
  <si>
    <t xml:space="preserve">TORNILLO DE BANCO GIRATORIO CON MORDAZA DE 5" DE ANCHO </t>
  </si>
  <si>
    <t xml:space="preserve">TORNILLO DE BANCO GIRATORIO CON MORDAZA DE 6" DE ANCHO </t>
  </si>
  <si>
    <t>IMANES TIPO CHICOTE DE 18" CON EXTENCION DE 32"</t>
  </si>
  <si>
    <t xml:space="preserve">CALIBRADOR PARA BUJIAS TIPO ALAMBRE DE 8 PUNTAS </t>
  </si>
  <si>
    <t xml:space="preserve">CALIBRADOR PARA BUJIAS TIPO CIRCULAR DE  020 A 0.1" </t>
  </si>
  <si>
    <t xml:space="preserve">CALIBRADOR PAR ESPACIOS TIPO "LAINA" DE 15 HOJAS </t>
  </si>
  <si>
    <t xml:space="preserve">CALIBRADOR "PIE DE REY" DE 6" DE LONG. DIGITAL </t>
  </si>
  <si>
    <t>MICROMETRO PARA MECANICA AUTOMOTRIZ ( MICROMETRO PARA EXTERIORES)</t>
  </si>
  <si>
    <t>FLEXOMETRO DE  5 MTRS. CON LECTURA EN AMBOS LADOS</t>
  </si>
  <si>
    <t xml:space="preserve">ABECEDARIO DE GOLPE, JUEGO DE 26 LETRAS Y UN SIMBOLO DE 1/4" </t>
  </si>
  <si>
    <t>ABECEDARIO DE GOLPE, JUEGO DE 26 LETRAS Y 1 SIMBOLO DE 5/16</t>
  </si>
  <si>
    <t>NUMEROS DE GOLPE DE 9 PZAS. DE 1/4"</t>
  </si>
  <si>
    <t>NUMEROS DE GOLPE DE 9 PZAS DE 5/16</t>
  </si>
  <si>
    <t>ARCO ESTRUCTURAL PARA SEGUETA TIPO PROFECIONAL</t>
  </si>
  <si>
    <t xml:space="preserve">JUEGO DE 14 DESARMADORES EN CAJA DE PLASTICO </t>
  </si>
  <si>
    <t>DESCRIPCION Y CONTENIDO EN PARTIDA ANTERIOR NO. M-057</t>
  </si>
  <si>
    <t xml:space="preserve">JUEGO DE EXTRACTORES PARA TORNILLO CON PUNTA CONICA EN ESPIRAL </t>
  </si>
  <si>
    <t>ESPEJO PARA INSPECCION  FORMA REDONDA DE 2 1/4" DE DIAMETRO</t>
  </si>
  <si>
    <t xml:space="preserve">ESPEJO PARA INSPECCION  PORMA RECTANGULAR DE 3 1/2X 2" </t>
  </si>
  <si>
    <t>EXTRACTOR PARA POLEAS DE ALTERNADOR Y BOMBA DE DIRECCION HIDRAULICA DE 2 PATAS</t>
  </si>
  <si>
    <t>EXTRACTOR PARA POLEAS DE CIGÜEÑAL CON CAPACIDAD DE 1 1/2 A 4 1/2"</t>
  </si>
  <si>
    <t xml:space="preserve">LLAVES DE IMPACTO NEUMATICAS (CAPACIDAD DE PERNO) 1/2" CON CAPACIDAD DE 10 A 65 PIE-LIB. CON TAMAÑO DE CUADRO DE 3/8" </t>
  </si>
  <si>
    <t>LLAVES DE IMPACTO NEUMATICAS (CAPACIDAD DE PERNO) 3/4" CON CAPACIDAD DE 30 A 300 PIE-LIB. CON TAMAÑO DE CUADRO DE 1/2"</t>
  </si>
  <si>
    <t xml:space="preserve">AUTOCLE DE 27 PZAS.CON ENTRADA DE 1/4 CON </t>
  </si>
  <si>
    <t>AUTOCLES DE 21 PZAS. CON ENTRADA DE 3/8".</t>
  </si>
  <si>
    <t>AUTOCLES DE 50 PZAS. CON ENTRADA DE 1/2".</t>
  </si>
  <si>
    <t>AUTOCLES DE 26 PZAS. CON ENTRADA DE 3/4".</t>
  </si>
  <si>
    <t>AUTOCLES DE 24 PZAS. CON ENTRADA DE 3/8".</t>
  </si>
  <si>
    <t>AUTOCLES DE 29 PZAS. CON ENTRADA DE 1/2"</t>
  </si>
  <si>
    <t>AUTOCLES DE 28 PZAS. CON ENTRADA DE 3/4"</t>
  </si>
  <si>
    <t>DADOS PARA BUJIAS DE 5/8" CON ENTRADA DE 1/2" CON NEOPRANO.</t>
  </si>
  <si>
    <t>DADOS PARA BUJIAS DE 13/16" CON ENTRADA DE 1/2" CON NEOPRANO.</t>
  </si>
  <si>
    <t xml:space="preserve">JUEGO DE LLAVES COMBINADAS CROMADAS EN PULGADAS DE 14 PZAS. </t>
  </si>
  <si>
    <t xml:space="preserve">JUEGO LLAVES COMBINADAS CROMADAS EN PULGADAS, CONSTA DE 11 PZAS. </t>
  </si>
  <si>
    <t>LLAVES COMBINADAS METRICAS DE 18 PZAS. DE 6 MM A 24 MM</t>
  </si>
  <si>
    <t xml:space="preserve">LLAVES DE ESTRIAS CROMADAS EN PULGAS QUE CONSTAN DE 10 PZAS. </t>
  </si>
  <si>
    <t xml:space="preserve">LLAVES DE ESTRIAS EN PULGADAS  CROMADAS EN ANGULO 45 GRADOS  CONSTA DE 7 PZAS. </t>
  </si>
  <si>
    <t>LLAVES EN PULGADAS CON ANGULO DE 15° 6 PIEZAS ABOCINADAS EXTREMO ABIERTO DE 5/16" A 7/8"</t>
  </si>
  <si>
    <t xml:space="preserve">LLAVES DE ESTRIAS CROMADAS  CON UN ANUGULO  DE 45° CONSTA DE 5 PZAS. </t>
  </si>
  <si>
    <t xml:space="preserve">LLAVES METRICAS CROMADAS CON UN ANGULO DE 15 GRADOS DE 6 PZAS. </t>
  </si>
  <si>
    <t xml:space="preserve">LLAVE DE ESTRIAS METRICAS CROMADAS CON UN ANGULO DE 45 GRADOS DE 9 PZAS. </t>
  </si>
  <si>
    <t xml:space="preserve">LLAVE DE ESTRIAS METRICAS CROMADA CON UN ANGULO DE 75° GRADOS DE 8 PZAS.  </t>
  </si>
  <si>
    <t xml:space="preserve">LLAVE DE ESTRIAS PARA MARCHA (CURVAS)   3 PZAS. DE 7/16 A 3/4" </t>
  </si>
  <si>
    <t xml:space="preserve">LLAVE DE ESTRIAS PARA MARCHA (CURVAS)   4 PZAS. DE 10 A 19 MM.  </t>
  </si>
  <si>
    <t xml:space="preserve">LLAVES DE ESTRIAS  DE OJO CON MATRACA DE 6 PUNTAS  CONSTAN DE 5 PZAS. </t>
  </si>
  <si>
    <t xml:space="preserve">LLAVES DE ESTRIAS  DE OJO CON MATRACA DE 12 PUNTAS CONSTA DE  5 PZS. </t>
  </si>
  <si>
    <t>LLAVES ESPAÑOLAS CROMADAS ANGULO DE 15 GRADOS DE 12 PIEZAS</t>
  </si>
  <si>
    <t>LLAVES ESPAÑOLAS CROMADAS ANGULO DE 15 GRADOS DE 9 19 MM</t>
  </si>
  <si>
    <t>LLAVES AJUSTABLES TIPO PERICA NEGRA CON CABEZA PULIDA DE 10" DE LONGITUD</t>
  </si>
  <si>
    <t>LLAVES AJUSTABLES TIPO PERICA NEGRA CON CABEZA PULIDA DE 15" DE LONGITUD.</t>
  </si>
  <si>
    <t>LLAVE AJUSTABLE TIPO PERICA NEGRA CABEZA PULIDA DE 24" DE LONGITUD</t>
  </si>
  <si>
    <t>LLAVES STILSON REFORZADA DE 14"</t>
  </si>
  <si>
    <t>LLAVES STILSON REFORZADA DE 24"</t>
  </si>
  <si>
    <t xml:space="preserve">LLAVE DE  CRUZ PARA AUTOMOBIL CROMADA  DE 4 BOCAS REFORZADA </t>
  </si>
  <si>
    <t>LLAVES DE FILTRO DE ACEITE FIJO DE  3 7/8"</t>
  </si>
  <si>
    <t>LLAVE PARA FILTRO DE ACIETE DE BANDA</t>
  </si>
  <si>
    <t>LLAVES  PARA FILTRO DE ACEITE PARA DADO</t>
  </si>
  <si>
    <t>LLAVE PARA FILTRO  ARTICULADA DE 4-7/16"</t>
  </si>
  <si>
    <t>LLAVE PARA FILTRO ARTICULADA DE 5 5/8"</t>
  </si>
  <si>
    <t>MARTILLO DE BOLA DE 2 LIBRAS</t>
  </si>
  <si>
    <t>MARTILO DE BOLA DE 3 LIBRAS</t>
  </si>
  <si>
    <t>MARTILLO DE BRONCE DE 2  LIBRAS</t>
  </si>
  <si>
    <t>MARTILLO  DE BRONCE DE 3 1/2"</t>
  </si>
  <si>
    <t>PINZA PARA MECANICO DE 6 " DE LONGITUD</t>
  </si>
  <si>
    <t>PINZA PARA MECANICO  DE 10" DE LONG.</t>
  </si>
  <si>
    <t>PINZA DE PUNTA CONICA QUIJADA LIZA DE 12"</t>
  </si>
  <si>
    <t>PINZAS DE PRESION  DE 7" DE LONG. ANCHO DE 5/8" RECTOS</t>
  </si>
  <si>
    <t>PINZAS DE PRESION DE 10" DE LONGITUD  CON ANCHO DE 5/8" RECETA</t>
  </si>
  <si>
    <t>PINZA DE EXTENSION  DE 10"</t>
  </si>
  <si>
    <t>PINZA DE EXTENCION DE 13"</t>
  </si>
  <si>
    <t xml:space="preserve">CAMAS PARA MECANICO DE METAL CON RUEDAS  DE NEOPRANO </t>
  </si>
  <si>
    <t>JUEGO DE LLAVES ALLEN  ENTRADA DE 3/8" DE 7 PZAS.  DE 1/8 A 3/8"</t>
  </si>
  <si>
    <t>JUEGO DE LLAVES ALLEN ENTRADA DE 1/2" CON 7 PZAS. DE 1/8 A 5/8"</t>
  </si>
  <si>
    <t xml:space="preserve">JUEGO DE LLAVES ALLEN  ENTRADA DE 1/2  DE 6 PZAS. DE 6 A 17 MM. </t>
  </si>
  <si>
    <t>JUEGO DE LLAVES TORX ENTRADA DE 1/2" DE T20 A T 60</t>
  </si>
  <si>
    <t>JUEGO  DE LLAVES TORX ENTRADA DE 1/4, 3/8 Y 1/2"  7 PZS. DE T 10 A T 60</t>
  </si>
  <si>
    <t>JUEGO DE MACHUELOS DE ALTA VEL.  FRACCIONARIOS DIAMET. 7/16"</t>
  </si>
  <si>
    <t>JUEGO DE MACHUELOS DE ALTA VEL.  FRACCIONARIOS DIAMET. 3/8"</t>
  </si>
  <si>
    <t>JUEGO DE MACHUELOS DE ALTA VEL.  FRACCIONARIOS DIAM. 1/2"</t>
  </si>
  <si>
    <t>JUEGO DE MACHUELOS DE ALTA VEL.  FRACCIONARIOS DIAM. 5/8"</t>
  </si>
  <si>
    <t>JUEGO DE MACHUELOS ACERO AL CARBONO DIAM. 8</t>
  </si>
  <si>
    <t>JUEGO DE MACHUELOS ACERO ALCARBONO METRICO  DIAM.10</t>
  </si>
  <si>
    <t>JUEGO DE MACHUELOS ACERO  ALCARBONO METRICO DIAM. 12</t>
  </si>
  <si>
    <t>JUEGO DE MACHUELOS  ACERO AL CARBONO DIAM. 14</t>
  </si>
  <si>
    <t>JUEGO DE MACHUELOS  ACERO AL CARBONO DIAM. 16</t>
  </si>
  <si>
    <t>JUEGO DE MACHUELOS  ACERO AL CARBONO METRICO PARA BUJIAS DIAM. 14</t>
  </si>
  <si>
    <t xml:space="preserve">JUEGO DE LIMAS PARA JOYERO  DE 6 1/4" DE LONG. </t>
  </si>
  <si>
    <t>EQUIPO PARA LAVADO DE INYECTORES POR ULTRASONIDO.</t>
  </si>
  <si>
    <t>SCANER, EQUIPO DE LOCALIZACION DE FALLAS EN VEHICULOS MODELOS HASTA 2005</t>
  </si>
  <si>
    <t>PROBADOR Y SIMULADOR DE SENSORES.</t>
  </si>
  <si>
    <t>LAMPARA DE TIEMPO DIGITAL PARA SISTEMAS CONVENCIONALES  Y ELECTRONICAS.</t>
  </si>
  <si>
    <t>SCOPERMETER OSILOSCOPIO DIGITAL PORTATIL PANTALLA DE CRISTAL  LIQUIDO.</t>
  </si>
  <si>
    <t>LAMPARA DE PRUEBA DE USO RUDO P/USO ELECTRICO AUTOMOTRIZ DE 12 VOLTS.</t>
  </si>
  <si>
    <t>MULTIMETRO PARA USO AUTOMOTRIZ  MIDE VOLT. OHMS, AMP. Y POTENCIA.</t>
  </si>
  <si>
    <t>PROBADOR DE ARMADURAS PARA MOTORES GENERADORES, ALTERNADORES Y MARCHAS.</t>
  </si>
  <si>
    <t>VOLTAMPERIMETRO, PARA REVISION  DE BATERIAS CON MOTOR PARADO.</t>
  </si>
  <si>
    <t>CAUTIN DE ESTACION  PROFECIONAL, CON CONTROL ELECTRICO DE TEMPERATURA.</t>
  </si>
  <si>
    <t>CARGADOR DE BATERIAS, TIPÓ LENTA,  MEDIA Y RAPIDA.</t>
  </si>
  <si>
    <t>CUAUTIN TIPO LAPIZ, PARA ESTUDIANT.</t>
  </si>
  <si>
    <t xml:space="preserve">CAUTIN TIPO PISTOLA  DE 100 1 120 W MAXIMO DE 50/60 HZ. </t>
  </si>
  <si>
    <t xml:space="preserve">TERMOMETRO DIGITAL, CON UNA EXACTITUD DE TEMPERATURA </t>
  </si>
  <si>
    <t xml:space="preserve">MANOMETRO MULTIPLE ( CON MANGUERA Y ACOPLADORES )  </t>
  </si>
  <si>
    <t>EQUIPO IDENTIFICADOR DE FUGAS DE REFRIGERANTE POR MEDIO DE ARCO DIELECTRICO.</t>
  </si>
  <si>
    <t>INCLUIDO EN LA PARTIDA NO. M=153</t>
  </si>
  <si>
    <t>EQUIPO RECUPERADOR, EVACUADOR, RECICLADOR Y CARGADOR DE AIRE ACONDICIONADO PARA GAS TIPO R-134A.</t>
  </si>
  <si>
    <t xml:space="preserve">RAMPA ELECTRO HIDRAULICA P/ALINEACION  DE 4 POSTES  </t>
  </si>
  <si>
    <t>RAMPA ELECTRO HIDRAULICA  DE 2 POSTES  ASIMETRICOS</t>
  </si>
  <si>
    <t xml:space="preserve">COMPRESORA  PARA AIRE ESTACIONARIO  DE 7 1/2 H.P. PRESION MAX.170 PSI. </t>
  </si>
  <si>
    <t>ALINEADORA ELECTRONICA INALAMBRICA, PARA 4 RUEDAS</t>
  </si>
  <si>
    <t>BALANCEADOR ELECTRONICO CON CAPACIDAD DE PESO DE 70 KLS.</t>
  </si>
  <si>
    <t>PROBADOR ELECTRICO DE 12 A 600V S/CONTAC</t>
  </si>
  <si>
    <t>CADENA FLEXIBLE P/COLOCAR Y SACAR BUJIAS</t>
  </si>
  <si>
    <t>EXTRACTOR/INSERTOR POLEA DIRECCION HIDRAULICA</t>
  </si>
  <si>
    <t>PISTOLA PARA LAVADO DE MOTOR CON LIQUIDO</t>
  </si>
  <si>
    <t>JUEGO DE TAPONES PARA RADIADOR C/8 TAPONES</t>
  </si>
  <si>
    <t>PUENTE PARA LEVANTAR MOTORES</t>
  </si>
  <si>
    <t>TERCER BRAZO DE PUENTE PARA MOTORES</t>
  </si>
  <si>
    <t>DADO PARA SENSOR DE OXIGENO Y CARRO</t>
  </si>
  <si>
    <t>LIMPIADOR DE RANURAS DE PISTON</t>
  </si>
  <si>
    <t>MULTIMETRO DE GANCHO DIGITAL</t>
  </si>
  <si>
    <t>SCANNER AUTOXRAY SERIE 6000 VERSION LA SERIE LA6200 4104806</t>
  </si>
  <si>
    <t>PROBADOR DE SISTEMA DE CARGA</t>
  </si>
  <si>
    <t>CAJA PARA HERRAMIENTA (CH-1)</t>
  </si>
  <si>
    <t>ESTACION PARA SOLDAR  (CAUTIN) "WESD51"</t>
  </si>
  <si>
    <t>KIT DE HERRAMIENTAS PARA ELECTRONICA (JTK-99R)</t>
  </si>
  <si>
    <t>MAQUINA DE SOLDAR DE RELECTRODO REVESTIDO</t>
  </si>
  <si>
    <t>LAMPARA DE PRUEBA DE INYECTORES PARA 12VLT. P/SISTEMAS GM TBI,BOSCH PFI, FORD TBI, GM PFI, GEO TBI.</t>
  </si>
  <si>
    <t>JGO. DE DESCONECTORES METALICOS DE 1/2"-7/8"</t>
  </si>
  <si>
    <t>JGO. DE DESCONECTORES METALICOS DE 5/16"-3/8</t>
  </si>
  <si>
    <t>DESCONECTORES DE TEFLON DE 6 PZAS DE 1/4" A 7/8"</t>
  </si>
  <si>
    <t>KIT P/MEDIR PRESION  DE COMBUSTIBLE EN AUTOS F.I.</t>
  </si>
  <si>
    <t>KIT BASICO DE AFINACION MEDIANTE LIQ. PRESURADO</t>
  </si>
  <si>
    <t>MANOMETRO P/COMPROBAR FUGAS EN VAVULAS , ANILLOS Y CABEZAS</t>
  </si>
  <si>
    <t>OPRESOR DE VALVULAS UNIVERSAL DE LUJO, POSICION DE PALANCA DE 0 A 180°</t>
  </si>
  <si>
    <t>HTA. P/CALIPER DE FRENOS</t>
  </si>
  <si>
    <t>EXTRACTOR DE BRAZOS PITMAN USO LIGERO DE 2 PATAS CON TORNILLO AJUSTABLE</t>
  </si>
  <si>
    <t>JGOS. DE TAPONES PARA LINEAS DE COMBUSTIBLE P/DIFERENTES MODELOS DE AUTOMOVILES</t>
  </si>
  <si>
    <t>ESTUCHES DE CINCHOS DE PLASTICO CON 5 DIF MEDIDAS  1000PZAS.</t>
  </si>
  <si>
    <t>CALIBRADOR DE PRESION DE AIRE EN NEUMATICOS TIPO PROFESIONAL USO RUDO, VARA NEUMATICA, DE 0 A 200 LB.</t>
  </si>
  <si>
    <t>JGOS DE ACCS.NEUMATICOS DE 20 PZAS</t>
  </si>
  <si>
    <t>CONEXIÓN DE PRECION RAPIDA  150 PSI</t>
  </si>
  <si>
    <t>ESMERIL DE BANCO DE 8"</t>
  </si>
  <si>
    <t>INVERSOR DE CORRIENTE DE 12V. 500W</t>
  </si>
  <si>
    <t>INVERSOR DE CORRIENTE DE 12V. 300W</t>
  </si>
  <si>
    <t>MANOVACUOMETRO, MEDIDOR DE PRESION MANOMETRICA DE 0 A 30" DE HG DE VACIO</t>
  </si>
  <si>
    <t>EXTRACTOR DE 3 PATAS PARA POLEA DE CIGÜEÑAL PARA MOTORES CHRYSLER</t>
  </si>
  <si>
    <t>JGO. DE DESCONECTOR DE LINEA DE COMBUSTIBLE METALICO 6 PZAS. DE 5/16 1/2 5/8 3/4 Y 7/8</t>
  </si>
  <si>
    <t>NO BREAK (C/REG. ELECTRONICO MICRO SR 1000VA 12 MIN A 1/2 CARGA 4 CONTACTOS</t>
  </si>
  <si>
    <t>TORNO DE CONTROL NUMERICO (BNC CAK 4085, VOLTEO SOBRE BANCADA, LARGO ENTRE PUNTOS, CONTROL CNC, TORRETA VERTICAL DE 4 POSICIONES, CHUC MANUAL 250 MM, JUEGO DE HERRAMIENTAS PARA TORNO CNC</t>
  </si>
  <si>
    <t>FRESADORA DE CONTROL NUMERICO, MESA DE 900 X 406 MM (35" X 16") EJE X, Y, Z (760,430, 400 MM) CONTROL CNC FAGOR 80551/A INCLUYE JUEGO DE HERRAMIENTAS</t>
  </si>
  <si>
    <t xml:space="preserve">TORNO DE CONTROL NÙMERICO BNC 1860 (CONTROL CNC FANUC OITD, VOLTEO SOBRE BANCADA 475MM 18, LARGO ENTRE PUNTOS 1500 MM 40", CONTROL CNC: FANUC 01-TC, INCLUYE: CHUC HIDRAULICO 0200 MM, TORRET HIDRAULICO DE 8 POSICIONES MOD. LS-160, JUEGO DE PORTAHERRAMIENTAS PARA TORRETA LS 160/TB 160 (BNC 1600-2600) </t>
  </si>
  <si>
    <t xml:space="preserve">1 MODULO ENTRENADOR DE ENERGIA SOLAR FOTOVOLTAICA (SISTEMA RODANTE DESMONTADO), INCLULLE MANUAL ENTRENADOR  </t>
  </si>
  <si>
    <t xml:space="preserve">1 MODULO ENTRENADOR DE ENERGÍA TÉRMICA, INCLULLE MANUAL ENTRENADOR </t>
  </si>
  <si>
    <t xml:space="preserve">1 ELECTROLIZADOR CON UNA PRODUCCIÓN DE HIDRÓGENO DE 3 LN/h, INCLULLE MANUAL ENTRENADOR </t>
  </si>
  <si>
    <t xml:space="preserve">1 EQUIPO DE PILA DE COMBUSTIBLE  PEM (22 VATIOS), INCLULLE MANUAL ENTRENADOR </t>
  </si>
  <si>
    <t>SISTEMA INTERCONECTADO DE 5 KWP (PANELES SOLARES)</t>
  </si>
  <si>
    <t xml:space="preserve">MESAS DE INSTRUMENTOS CON OSCILOSCOPIOS DE 100 MHZ DIGITAL DE 2 CANALES </t>
  </si>
  <si>
    <t xml:space="preserve">KIT PARA EJERCITACIONES DE ELECTRICIDAD BASICA MOD DL 2160  </t>
  </si>
  <si>
    <t xml:space="preserve">CHASIS 4 VELOCIDADES,TRANSMISION ESTÁNDAR CON MOTOR A GASOLINA TRABAJANDO EL SISTEMA DE LUCES Y OPERACIÓN DE FRENOS 225 X 130 X 150 H CMS Y 350 KGS DE PESO POSICION TRANSVERSAL </t>
  </si>
  <si>
    <t xml:space="preserve">CHASIS TRACCION DELANTERA A GASOLINA CON CARBURADOR TRABAJANDO EL SISTEMA DE LUCES Y OPERACIÓN TOTAL DE FRENOS 225 X 130 X 150 H  CMS Y 310 KG LONGITUDINAL POSITION </t>
  </si>
  <si>
    <t>CHASIS TRACCION DELANTERA CON MOTOR A DIESEL INYECCION INDIRECTA CON DISTRIBUIDOR TRABAJANDO EL SISTEMA DE LUCES Y OPERACIÓN COMPLETA DE FRENOS DE 225 X130X150 H CMS Y 310 KGS LONGITUDINAL POSITION</t>
  </si>
  <si>
    <t>SISTEMAS DE FRENOS DE TAMBOR Y DISCO DURO DE 120 X32X38 C CMS</t>
  </si>
  <si>
    <t>DEMOSTRADOR DUAL DE DIRECCION DE AUTOMOVIL CON SUSPENSION INDEPENDIENTE</t>
  </si>
  <si>
    <t>DEMOSTRADOR DE DIRECCION DUAL DE AUTOMOVIL</t>
  </si>
  <si>
    <t>JUEGO DE ACCESORIOS</t>
  </si>
  <si>
    <t>MOLDES PARA JAMON</t>
  </si>
  <si>
    <t>MOLINO PARA CARNE</t>
  </si>
  <si>
    <t>REFRIGERADOR TIPO VITRINA DE 21 FT3</t>
  </si>
  <si>
    <t>EMPACADORA DE ALTO VACIO</t>
  </si>
  <si>
    <t>LICUADORA PEQUEÑAS DE USO INDUSTRIAL</t>
  </si>
  <si>
    <t>ESTUFA INDUSTRIALES DE GRADO ALIMENTICIO CON 2 QUEMADORES</t>
  </si>
  <si>
    <t>EQUIPO PARA CHICHARRON PRENSADO Y ALAMBIQUE SE CAMBIA X ESTUFA</t>
  </si>
  <si>
    <t>TARJA INDUSTRIALES CON GABINETE DE ACERO INOXIDABLE 304 L, GRADO ALIMENTICIO</t>
  </si>
  <si>
    <t>BURETA DE 25 ML PARA TITULACIÒN</t>
  </si>
  <si>
    <t>PIPETA DE SUCION DE 5 ML</t>
  </si>
  <si>
    <t>REFRIGERANTE SIMPLE(RECIPIENTES DE CRISTAL)</t>
  </si>
  <si>
    <t>ALAMBIQUE DE ACERO INOXIDABLE Y CHICHARRON PRENSADO SE CAMBIO X ESTUFA</t>
  </si>
  <si>
    <t>MICROSCOPIO CON COMPUESTOS DE 4 OBJETIVOS</t>
  </si>
  <si>
    <t>APARATO PARA LA DETERMINACION DE PROTEÌNAS Y CONTENIDO DE NITROGENO POR EL METODO KJELDAHL,COMBINADO DE 6 UNIDADES PARA 500A 800 ML. ALIMENTACIÒN ELECTRICA 127 VOLT 60 HZ</t>
  </si>
  <si>
    <t>DETERMINADOR DE FIBRA CRUDA EN ALIMENTOS Y PRODUCTOS AGRICOLAS DE 6 UNIDADES(NO INCLUYE VIDRIERIA)</t>
  </si>
  <si>
    <t>EXTRACTOR DE GRASAS POR SOLVENTES TIPO GOLFISH DE 6 UNIDADES. INCLUYE 6 JUEGOS DE VIDRIERIA</t>
  </si>
  <si>
    <t>AUTOCLAVE VERTICAL DE 3 CALORES MANUAL DE ACERO INOXIDABLE (DIMENSIONES INTERIORES:25 CM DE DIÀMETRO X 50 CM. DE ALTURA. INDICADOR DE TEMPERATURA BIMETÀLICO,INDICADOR DE PRESIÒN INTERNA(MANÒMETRO), VÀLVULA DE SEGURIDAD. ALIMENTACIÒN ELÈTRICA: 120 VOLTS. 60 HZ</t>
  </si>
  <si>
    <t>MATRAZ VOLUMÈTRICO CON TAPÒN Y CUELLO ESMERILADO DE 50 ML</t>
  </si>
  <si>
    <t>PIPETA MOHR DE 1ML (1X1/10)</t>
  </si>
  <si>
    <t>PIPETA MOHR DE 5 ML (5 X 1/10)</t>
  </si>
  <si>
    <t>PIPETA MOHR DE 10 ML (10 X 1/10)</t>
  </si>
  <si>
    <t>PROBETAS DE 10 ML</t>
  </si>
  <si>
    <t>PROBETAS DE 250 ML (EN FACTURA ES DE 50 ML)</t>
  </si>
  <si>
    <t>BANCO DE DEMOSTRACION DE REFRIGERACION</t>
  </si>
  <si>
    <t>BANCO DE HIDRAHULICA PROPORCIONAL</t>
  </si>
  <si>
    <t xml:space="preserve">BANCO DE NEUMATICA BASICA </t>
  </si>
  <si>
    <t>CABEZAS MICROMETRICAS</t>
  </si>
  <si>
    <t>CIZALLA DE PEDAL DE 1.22 MTS. (4'') DE LONG. PARA CAP. 166 (1.5 MM.) CON TOPE TRASERO .</t>
  </si>
  <si>
    <t>COMPARADOR OPTICO</t>
  </si>
  <si>
    <t>INDICADOR DE CARATULA</t>
  </si>
  <si>
    <t>JUEGO DE ESCUADRAS DE 150 X 100 MM.</t>
  </si>
  <si>
    <t>MESA DE GRANITO</t>
  </si>
  <si>
    <t>MICROMETRO DIGITAL, ELECTRONICO Y MANUAL 0-1</t>
  </si>
  <si>
    <t>MICROMETRO DIGITAL, ELECTRONICO Y MANUAL 1-2</t>
  </si>
  <si>
    <t>MICROMETRO DIGITAL, ELECTRONICO Y MANUAL</t>
  </si>
  <si>
    <t xml:space="preserve">MICROSCOPIO DE TALLER </t>
  </si>
  <si>
    <t>OCULAR (INCLUYE CAMARA Y 4 ACCESORIOS)</t>
  </si>
  <si>
    <t xml:space="preserve">PRENSA DE MONTAJE PARA PROBETA </t>
  </si>
  <si>
    <t xml:space="preserve">PRENSA HIDRAHULICA TIPO "H" DE PISO CAP. DE 20 TONS. CILINDRO 165 MM. (6 1/2) </t>
  </si>
  <si>
    <t>RIEL DE AIRE 2.5 M. CON COMPRESORA, SENSOR ULTRASONICO E INTERFASE</t>
  </si>
  <si>
    <t>BASCULA COR 120 KG C/CHAROLA Y PLATAFORMA</t>
  </si>
  <si>
    <t>VISCOSIMETRO DIAL C/SOPORTE Y JGO.AGUJAS</t>
  </si>
  <si>
    <t>MICROSC. BINOCULAR GALEN 111,3A120,</t>
  </si>
  <si>
    <t>BALANZA ANALITICA CAP.210 G. SENSIBILIDAD 0.1MG. CON CALIBRACION INTERNA</t>
  </si>
  <si>
    <t>MUFLA DIGITAL VOLTAJE 120V. TIEMPO P/TEMP. MAXIMA 40 MIN. MEDIDAS EXT. 24X22X15 CM. MEDIDAS INT. 12X12X15 CM. PESO 10 KG. WATTS 1500 TEMP. MAXIMA DE OPER. 1100 Oc SENSIBILIDAD 15oC.</t>
  </si>
  <si>
    <t>ESCURRIDERO CON BAÑO DE NEOPRENO,SIN CHAROLA.</t>
  </si>
  <si>
    <t>MECHERO TIPO FESHER PARA ALTA TEMPERATURA</t>
  </si>
  <si>
    <t xml:space="preserve">SUAVIZADOR DE AGUA </t>
  </si>
  <si>
    <t>VACUMETRO MANUAL CONSTRUIDO CON ACERO INOX.</t>
  </si>
  <si>
    <t>CAMPANA DE FLUJO LAMINAR  DE 1,33 X 0,96 X 1,7 M.</t>
  </si>
  <si>
    <t>INCUBADORA DE CO2 C/3 ENTREPAÑOS</t>
  </si>
  <si>
    <t>HORNO AHUMADOR ELECTRICO</t>
  </si>
  <si>
    <t>SISTEMA HIDRONEUMATICO CON TANQUE DE FIBRA DE VIDRO DE 20 GAL. MOTOR BOMBA DE 1HP FIX 10 EN ACERO INOXIDABLE 115VLTS.</t>
  </si>
  <si>
    <t xml:space="preserve">GENERADOR DE AZONO CON SECADOR DE AIRE </t>
  </si>
  <si>
    <t>ASTA BANDERA DE 18 MTS. DE ALTURA, 8 " DE DIAMETRO</t>
  </si>
  <si>
    <t>LINEAS COMERCIALES X VTA. EQUIPO TERMINAL.</t>
  </si>
  <si>
    <t>TARJETA MATROX  RT X2  SD</t>
  </si>
  <si>
    <t>CAMARA DE VIDEO  CAMCORDER HDV</t>
  </si>
  <si>
    <t>TRIPIE C/CABEZAL DE FLUIDO</t>
  </si>
  <si>
    <t>MALETA DE TRANSPORTE PARA CAMARA</t>
  </si>
  <si>
    <t>IMPRESORA LASERJET</t>
  </si>
  <si>
    <t>MEMORY STICK 1 GB</t>
  </si>
  <si>
    <t>DVD</t>
  </si>
  <si>
    <t>TELEVISION PANTALLA PLANA LCD 32"</t>
  </si>
  <si>
    <t>RADIO GRABADORA, REPROD. CD,MP3,CASSETES</t>
  </si>
  <si>
    <t>SISTEMAS SONIDO PORTATIL</t>
  </si>
  <si>
    <t>CABLEADO ESTRUCTURADO DE LA RED DE VOZ Y DATOS</t>
  </si>
  <si>
    <t>TARJETA DE RED INALAMBRICA (VA INSTALADO EN EL EQPO. DE COMPUTO MXJ8430244</t>
  </si>
  <si>
    <t>TARJETA DE RED INALAMBRICA (VA INSTALADO EN EL EQPO. DE COMPUTO</t>
  </si>
  <si>
    <t>PAQUETE CCNA QUE CONTIENE KIT DE SERVICIO CABLEADO Y ESTRUCTURADO MARCA PALADIN MOD 901039 QUE CONTIENE:CORTADOR PROF. DEL KT 8-900265 DATA SURESTRIP,LC CST CATV-1257 MARCO ERGONOMICO DEL ARRUGADOR CRIMPALL/8000/1300 SERIE SUREPUNCH FAVORABLE PDTS LAMINA 66 SUREPUNCH FAVORABLE PDTS,LAN PRONAVIGATOR *TESTER LAN CABLE-CHECK SISTEMA DE LA PRUEBA DEL TELEFONO DE BNC(VARON) Y 10 MULTIMETROS PARA ENTRENAMIENTO ELECTRICO MARCA FLUKE MOD 117(CONSUMIBLES)</t>
  </si>
  <si>
    <t>CPU (CORE I 5 ,3 GIGAS MEMORIA RAM Y DISCO DURO DE 500 GIGAS)</t>
  </si>
  <si>
    <t>MESA DE 1.20 X 70 CM CON BASE Y FALDON DE ACERO</t>
  </si>
  <si>
    <t>REMANENTE EN SALA DE INFORMATICA QUE CONSTA DE 5 FACE PLATE DE DOS NETKEY,10 JACK NETKEY BLANCO CATSE,10 JACK NETKEY  AZUL CATSE, 5 CAJAS UNIVERSAL NETKEY INCLUYE TAPON CIEGO,5 CANALETAS PARA CABLEADO DE INTERNET,TRAMO DE 2 1/2 MTS,1 JACK NETKEY ROJO CATSE</t>
  </si>
  <si>
    <t>TORRE DE COMUNICACIÓN DE 24 METROS, INCLUYE; 8 TRAMO STZ30, 1COPETE, 1 BASE, 1 ANCLA PARA BASE DE TORRE, 3 ANCLAS DE PISO, 315 METROS DE RETENIDA DE 1/8", 4 JUEGOS DE BRIDAS, 48 NUDOS PARA CABNLE DE 3/16", 12 TENSORES DE 1/2", TORNILLERA EN GENERAL, PROTECTOR ANTICORROSIVO, PINTURA REGLAMENTARIA PARA TORES DE COMUNICACIÓN, 4 TUVOS DE CONCRETO PARA SOPORTE DE ANCLAS DE BASE DE RETINA. (TORRE INSTALADA)</t>
  </si>
  <si>
    <t>ANTENA DE 24 DBI TIPO PLATO</t>
  </si>
  <si>
    <t>RADIO MOVIL-BASE MOD TK8302, INCLUYE MICROFONO Y CABLE DE ALIMENTACION Y 9 RADIOS</t>
  </si>
  <si>
    <t>CONMUTADOR MARCA</t>
  </si>
  <si>
    <t>AUTOMOVIL COLOR BLANCO CANDY TIPO JETTA</t>
  </si>
  <si>
    <t>AUTOBUS SCANIA IRIZAR</t>
  </si>
  <si>
    <t>CAMIONETA CRV</t>
  </si>
  <si>
    <t>AUTOMOVIL COLOR BLANCO  CANDY TIPO JETTA</t>
  </si>
  <si>
    <t>SPRINTER</t>
  </si>
  <si>
    <t>CAMIONETA NISSAN MODELO 2014 NP300 CHASIS CAB T.M D/HIDRA.VER. ESPE. COLOR BLANCO</t>
  </si>
  <si>
    <t>AUTOMOVIL COLOR BLANCO TIPO JETTA</t>
  </si>
  <si>
    <t>CAMIONETA JOURNEY</t>
  </si>
  <si>
    <t>CAMIONETA NISSAN MODELO 2000 CHASIS LARGO STD. D/H COLOR BLANCO</t>
  </si>
  <si>
    <t>AUTOMOVIL NISSAN MODELO 2017 VERSA ADVANCE COLOR BLANCO</t>
  </si>
  <si>
    <t>DEPARTAMENTO DE RECURSOS MATERIALES Y SERVICIOS GENERALES</t>
  </si>
  <si>
    <t>LOS DATOS  QUE SE PRESENTAN ES A PARTIR DE LA FECHA 05 DE MAYO DE 2016</t>
  </si>
  <si>
    <t>LOS DATOS  QUE SE PRESENTAN ES A PARTIR DE LA FECHA 05 DE MAYO DE 2017</t>
  </si>
  <si>
    <t>LOS DATOS  QUE SE PRESENTAN ES A PARTIR DE LA FECHA 05 DE MAYO DE 2018</t>
  </si>
  <si>
    <t>LOS DATOS  QUE SE PRESENTAN ES A PARTIR DE LA FECHA 05 DE MAYO DE 2019</t>
  </si>
  <si>
    <t>LOS DATOS  QUE SE PRESENTAN ES A PARTIR DE LA FECHA 05 DE MAYO DE 2020</t>
  </si>
  <si>
    <t>LOS DATOS  QUE SE PRESENTAN ES A PARTIR DE LA FECHA 05 DE MAYO DE 2021</t>
  </si>
  <si>
    <t>LOS DATOS  QUE SE PRESENTAN ES A PARTIR DE LA FECHA 05 DE MAYO DE 2022</t>
  </si>
  <si>
    <t>LOS DATOS  QUE SE PRESENTAN ES A PARTIR DE LA FECHA 05 DE MAYO DE 2023</t>
  </si>
  <si>
    <t>LOS DATOS  QUE SE PRESENTAN ES A PARTIR DE LA FECHA 05 DE MAYO DE 2024</t>
  </si>
  <si>
    <t>LOS DATOS  QUE SE PRESENTAN ES A PARTIR DE LA FECHA 05 DE MAYO DE 2025</t>
  </si>
  <si>
    <t>LOS DATOS  QUE SE PRESENTAN ES A PARTIR DE LA FECHA 05 DE MAYO DE 2026</t>
  </si>
  <si>
    <t>LOS DATOS  QUE SE PRESENTAN ES A PARTIR DE LA FECHA 05 DE MAYO DE 2027</t>
  </si>
  <si>
    <t>LOS DATOS  QUE SE PRESENTAN ES A PARTIR DE LA FECHA 05 DE MAYO DE 2028</t>
  </si>
  <si>
    <t>LOS DATOS  QUE SE PRESENTAN ES A PARTIR DE LA FECHA 05 DE MAYO DE 2029</t>
  </si>
  <si>
    <t>LOS DATOS  QUE SE PRESENTAN ES A PARTIR DE LA FECHA 05 DE MAYO DE 2030</t>
  </si>
  <si>
    <t>LOS DATOS  QUE SE PRESENTAN ES A PARTIR DE LA FECHA 05 DE MAYO DE 2031</t>
  </si>
  <si>
    <t>LOS DATOS  QUE SE PRESENTAN ES A PARTIR DE LA FECHA 05 DE MAYO DE 2032</t>
  </si>
  <si>
    <t>LOS DATOS  QUE SE PRESENTAN ES A PARTIR DE LA FECHA 05 DE MAYO DE 2033</t>
  </si>
  <si>
    <t>LOS DATOS  QUE SE PRESENTAN ES A PARTIR DE LA FECHA 05 DE MAYO DE 2034</t>
  </si>
  <si>
    <t>LOS DATOS  QUE SE PRESENTAN ES A PARTIR DE LA FECHA 05 DE MAYO DE 2035</t>
  </si>
  <si>
    <t>LOS DATOS  QUE SE PRESENTAN ES A PARTIR DE LA FECHA 05 DE MAYO DE 2036</t>
  </si>
  <si>
    <t>LOS DATOS  QUE SE PRESENTAN ES A PARTIR DE LA FECHA 05 DE MAYO DE 2037</t>
  </si>
  <si>
    <t>LOS DATOS  QUE SE PRESENTAN ES A PARTIR DE LA FECHA 05 DE MAYO DE 2038</t>
  </si>
  <si>
    <t>LOS DATOS  QUE SE PRESENTAN ES A PARTIR DE LA FECHA 05 DE MAYO DE 2039</t>
  </si>
  <si>
    <t>LOS DATOS  QUE SE PRESENTAN ES A PARTIR DE LA FECHA 05 DE MAYO DE 2040</t>
  </si>
  <si>
    <t>LOS DATOS  QUE SE PRESENTAN ES A PARTIR DE LA FECHA 05 DE MAYO DE 2041</t>
  </si>
  <si>
    <t>LOS DATOS  QUE SE PRESENTAN ES A PARTIR DE LA FECHA 05 DE MAYO DE 2042</t>
  </si>
  <si>
    <t>LOS DATOS  QUE SE PRESENTAN ES A PARTIR DE LA FECHA 05 DE MAYO DE 2043</t>
  </si>
  <si>
    <t>LOS DATOS  QUE SE PRESENTAN ES A PARTIR DE LA FECHA 05 DE MAYO DE 2044</t>
  </si>
  <si>
    <t>LOS DATOS  QUE SE PRESENTAN ES A PARTIR DE LA FECHA 05 DE MAYO DE 2045</t>
  </si>
  <si>
    <t>LOS DATOS  QUE SE PRESENTAN ES A PARTIR DE LA FECHA 05 DE MAYO DE 2046</t>
  </si>
  <si>
    <t>LOS DATOS  QUE SE PRESENTAN ES A PARTIR DE LA FECHA 05 DE MAYO DE 2047</t>
  </si>
  <si>
    <t>LOS DATOS  QUE SE PRESENTAN ES A PARTIR DE LA FECHA 05 DE MAYO DE 2048</t>
  </si>
  <si>
    <t>LOS DATOS  QUE SE PRESENTAN ES A PARTIR DE LA FECHA 05 DE MAYO DE 2049</t>
  </si>
  <si>
    <t>LOS DATOS  QUE SE PRESENTAN ES A PARTIR DE LA FECHA 05 DE MAYO DE 2050</t>
  </si>
  <si>
    <t>LOS DATOS  QUE SE PRESENTAN ES A PARTIR DE LA FECHA 05 DE MAYO DE 2051</t>
  </si>
  <si>
    <t>LOS DATOS  QUE SE PRESENTAN ES A PARTIR DE LA FECHA 05 DE MAYO DE 2052</t>
  </si>
  <si>
    <t>LOS DATOS  QUE SE PRESENTAN ES A PARTIR DE LA FECHA 05 DE MAYO DE 2053</t>
  </si>
  <si>
    <t>LOS DATOS  QUE SE PRESENTAN ES A PARTIR DE LA FECHA 05 DE MAYO DE 2054</t>
  </si>
  <si>
    <t>LOS DATOS  QUE SE PRESENTAN ES A PARTIR DE LA FECHA 05 DE MAYO DE 2055</t>
  </si>
  <si>
    <t>LOS DATOS  QUE SE PRESENTAN ES A PARTIR DE LA FECHA 05 DE MAYO DE 2056</t>
  </si>
  <si>
    <t>LOS DATOS  QUE SE PRESENTAN ES A PARTIR DE LA FECHA 05 DE MAYO DE 2057</t>
  </si>
  <si>
    <t>LOS DATOS  QUE SE PRESENTAN ES A PARTIR DE LA FECHA 05 DE MAYO DE 2058</t>
  </si>
  <si>
    <t>LOS DATOS  QUE SE PRESENTAN ES A PARTIR DE LA FECHA 05 DE MAYO DE 2059</t>
  </si>
  <si>
    <t>LOS DATOS  QUE SE PRESENTAN ES A PARTIR DE LA FECHA 05 DE MAYO DE 2060</t>
  </si>
  <si>
    <t>LOS DATOS  QUE SE PRESENTAN ES A PARTIR DE LA FECHA 05 DE MAYO DE 2061</t>
  </si>
  <si>
    <t>LOS DATOS  QUE SE PRESENTAN ES A PARTIR DE LA FECHA 05 DE MAYO DE 2062</t>
  </si>
  <si>
    <t>LOS DATOS  QUE SE PRESENTAN ES A PARTIR DE LA FECHA 05 DE MAYO DE 2063</t>
  </si>
  <si>
    <t>LOS DATOS  QUE SE PRESENTAN ES A PARTIR DE LA FECHA 05 DE MAYO DE 2064</t>
  </si>
  <si>
    <t>LOS DATOS  QUE SE PRESENTAN ES A PARTIR DE LA FECHA 05 DE MAYO DE 2065</t>
  </si>
  <si>
    <t>LOS DATOS  QUE SE PRESENTAN ES A PARTIR DE LA FECHA 05 DE MAYO DE 2066</t>
  </si>
  <si>
    <t>LOS DATOS  QUE SE PRESENTAN ES A PARTIR DE LA FECHA 05 DE MAYO DE 2067</t>
  </si>
  <si>
    <t>LOS DATOS  QUE SE PRESENTAN ES A PARTIR DE LA FECHA 05 DE MAYO DE 2068</t>
  </si>
  <si>
    <t>LOS DATOS  QUE SE PRESENTAN ES A PARTIR DE LA FECHA 05 DE MAYO DE 2069</t>
  </si>
  <si>
    <t>LOS DATOS  QUE SE PRESENTAN ES A PARTIR DE LA FECHA 05 DE MAYO DE 2070</t>
  </si>
  <si>
    <t>LOS DATOS  QUE SE PRESENTAN ES A PARTIR DE LA FECHA 05 DE MAYO DE 2071</t>
  </si>
  <si>
    <t>LOS DATOS  QUE SE PRESENTAN ES A PARTIR DE LA FECHA 05 DE MAYO DE 2072</t>
  </si>
  <si>
    <t>LOS DATOS  QUE SE PRESENTAN ES A PARTIR DE LA FECHA 05 DE MAYO DE 2073</t>
  </si>
  <si>
    <t>LOS DATOS  QUE SE PRESENTAN ES A PARTIR DE LA FECHA 05 DE MAYO DE 2074</t>
  </si>
  <si>
    <t>LOS DATOS  QUE SE PRESENTAN ES A PARTIR DE LA FECHA 05 DE MAYO DE 2075</t>
  </si>
  <si>
    <t>LOS DATOS  QUE SE PRESENTAN ES A PARTIR DE LA FECHA 05 DE MAYO DE 2076</t>
  </si>
  <si>
    <t>LOS DATOS  QUE SE PRESENTAN ES A PARTIR DE LA FECHA 05 DE MAYO DE 2077</t>
  </si>
  <si>
    <t>LOS DATOS  QUE SE PRESENTAN ES A PARTIR DE LA FECHA 05 DE MAYO DE 2078</t>
  </si>
  <si>
    <t>LOS DATOS  QUE SE PRESENTAN ES A PARTIR DE LA FECHA 05 DE MAYO DE 2079</t>
  </si>
  <si>
    <t>LOS DATOS  QUE SE PRESENTAN ES A PARTIR DE LA FECHA 05 DE MAYO DE 2080</t>
  </si>
  <si>
    <t>LOS DATOS  QUE SE PRESENTAN ES A PARTIR DE LA FECHA 05 DE MAYO DE 2081</t>
  </si>
  <si>
    <t>LOS DATOS  QUE SE PRESENTAN ES A PARTIR DE LA FECHA 05 DE MAYO DE 2082</t>
  </si>
  <si>
    <t>LOS DATOS  QUE SE PRESENTAN ES A PARTIR DE LA FECHA 05 DE MAYO DE 2083</t>
  </si>
  <si>
    <t>LOS DATOS  QUE SE PRESENTAN ES A PARTIR DE LA FECHA 05 DE MAYO DE 2084</t>
  </si>
  <si>
    <t>LOS DATOS  QUE SE PRESENTAN ES A PARTIR DE LA FECHA 05 DE MAYO DE 2085</t>
  </si>
  <si>
    <t>LOS DATOS  QUE SE PRESENTAN ES A PARTIR DE LA FECHA 05 DE MAYO DE 2086</t>
  </si>
  <si>
    <t>LOS DATOS  QUE SE PRESENTAN ES A PARTIR DE LA FECHA 05 DE MAYO DE 2087</t>
  </si>
  <si>
    <t>LOS DATOS  QUE SE PRESENTAN ES A PARTIR DE LA FECHA 05 DE MAYO DE 2088</t>
  </si>
  <si>
    <t>LOS DATOS  QUE SE PRESENTAN ES A PARTIR DE LA FECHA 05 DE MAYO DE 2089</t>
  </si>
  <si>
    <t>LOS DATOS  QUE SE PRESENTAN ES A PARTIR DE LA FECHA 05 DE MAYO DE 2090</t>
  </si>
  <si>
    <t>LOS DATOS  QUE SE PRESENTAN ES A PARTIR DE LA FECHA 05 DE MAYO DE 2091</t>
  </si>
  <si>
    <t>LOS DATOS  QUE SE PRESENTAN ES A PARTIR DE LA FECHA 05 DE MAYO DE 2092</t>
  </si>
  <si>
    <t>LOS DATOS  QUE SE PRESENTAN ES A PARTIR DE LA FECHA 05 DE MAYO DE 2093</t>
  </si>
  <si>
    <t>LOS DATOS  QUE SE PRESENTAN ES A PARTIR DE LA FECHA 05 DE MAYO DE 2094</t>
  </si>
  <si>
    <t>LOS DATOS  QUE SE PRESENTAN ES A PARTIR DE LA FECHA 05 DE MAYO DE 2095</t>
  </si>
  <si>
    <t>LOS DATOS  QUE SE PRESENTAN ES A PARTIR DE LA FECHA 05 DE MAYO DE 2096</t>
  </si>
  <si>
    <t>LOS DATOS  QUE SE PRESENTAN ES A PARTIR DE LA FECHA 05 DE MAYO DE 2097</t>
  </si>
  <si>
    <t>LOS DATOS  QUE SE PRESENTAN ES A PARTIR DE LA FECHA 05 DE MAYO DE 2098</t>
  </si>
  <si>
    <t>LOS DATOS  QUE SE PRESENTAN ES A PARTIR DE LA FECHA 05 DE MAYO DE 2099</t>
  </si>
  <si>
    <t>LOS DATOS  QUE SE PRESENTAN ES A PARTIR DE LA FECHA 05 DE MAYO DE 2100</t>
  </si>
  <si>
    <t>LOS DATOS  QUE SE PRESENTAN ES A PARTIR DE LA FECHA 05 DE MAYO DE 2101</t>
  </si>
  <si>
    <t>LOS DATOS  QUE SE PRESENTAN ES A PARTIR DE LA FECHA 05 DE MAYO DE 2102</t>
  </si>
  <si>
    <t>LOS DATOS  QUE SE PRESENTAN ES A PARTIR DE LA FECHA 05 DE MAYO DE 2103</t>
  </si>
  <si>
    <t>LOS DATOS  QUE SE PRESENTAN ES A PARTIR DE LA FECHA 05 DE MAYO DE 2104</t>
  </si>
  <si>
    <t>LOS DATOS  QUE SE PRESENTAN ES A PARTIR DE LA FECHA 05 DE MAYO DE 2105</t>
  </si>
  <si>
    <t>LOS DATOS  QUE SE PRESENTAN ES A PARTIR DE LA FECHA 05 DE MAYO DE 2106</t>
  </si>
  <si>
    <t>LOS DATOS  QUE SE PRESENTAN ES A PARTIR DE LA FECHA 05 DE MAYO DE 2107</t>
  </si>
  <si>
    <t>LOS DATOS  QUE SE PRESENTAN ES A PARTIR DE LA FECHA 05 DE MAYO DE 2108</t>
  </si>
  <si>
    <t>LOS DATOS  QUE SE PRESENTAN ES A PARTIR DE LA FECHA 05 DE MAYO DE 2109</t>
  </si>
  <si>
    <t>LOS DATOS  QUE SE PRESENTAN ES A PARTIR DE LA FECHA 05 DE MAYO DE 2110</t>
  </si>
  <si>
    <t>LOS DATOS  QUE SE PRESENTAN ES A PARTIR DE LA FECHA 05 DE MAYO DE 2111</t>
  </si>
  <si>
    <t>LOS DATOS  QUE SE PRESENTAN ES A PARTIR DE LA FECHA 05 DE MAYO DE 2112</t>
  </si>
  <si>
    <t>LOS DATOS  QUE SE PRESENTAN ES A PARTIR DE LA FECHA 05 DE MAYO DE 2113</t>
  </si>
  <si>
    <t>LOS DATOS  QUE SE PRESENTAN ES A PARTIR DE LA FECHA 05 DE MAYO DE 2114</t>
  </si>
  <si>
    <t>LOS DATOS  QUE SE PRESENTAN ES A PARTIR DE LA FECHA 05 DE MAYO DE 2115</t>
  </si>
  <si>
    <t>LOS DATOS  QUE SE PRESENTAN ES A PARTIR DE LA FECHA 05 DE MAYO DE 2116</t>
  </si>
  <si>
    <t>LOS DATOS  QUE SE PRESENTAN ES A PARTIR DE LA FECHA 05 DE MAYO DE 2117</t>
  </si>
  <si>
    <t>LOS DATOS  QUE SE PRESENTAN ES A PARTIR DE LA FECHA 05 DE MAYO DE 2118</t>
  </si>
  <si>
    <t>LOS DATOS  QUE SE PRESENTAN ES A PARTIR DE LA FECHA 05 DE MAYO DE 2119</t>
  </si>
  <si>
    <t>LOS DATOS  QUE SE PRESENTAN ES A PARTIR DE LA FECHA 05 DE MAYO DE 2120</t>
  </si>
  <si>
    <t>LOS DATOS  QUE SE PRESENTAN ES A PARTIR DE LA FECHA 05 DE MAYO DE 2121</t>
  </si>
  <si>
    <t>LOS DATOS  QUE SE PRESENTAN ES A PARTIR DE LA FECHA 05 DE MAYO DE 2122</t>
  </si>
  <si>
    <t>LOS DATOS  QUE SE PRESENTAN ES A PARTIR DE LA FECHA 05 DE MAYO DE 2123</t>
  </si>
  <si>
    <t>LOS DATOS  QUE SE PRESENTAN ES A PARTIR DE LA FECHA 05 DE MAYO DE 2124</t>
  </si>
  <si>
    <t>LOS DATOS  QUE SE PRESENTAN ES A PARTIR DE LA FECHA 05 DE MAYO DE 2125</t>
  </si>
  <si>
    <t>LOS DATOS  QUE SE PRESENTAN ES A PARTIR DE LA FECHA 05 DE MAYO DE 2126</t>
  </si>
  <si>
    <t>LOS DATOS  QUE SE PRESENTAN ES A PARTIR DE LA FECHA 05 DE MAYO DE 2127</t>
  </si>
  <si>
    <t>LOS DATOS  QUE SE PRESENTAN ES A PARTIR DE LA FECHA 05 DE MAYO DE 2128</t>
  </si>
  <si>
    <t>LOS DATOS  QUE SE PRESENTAN ES A PARTIR DE LA FECHA 05 DE MAYO DE 2129</t>
  </si>
  <si>
    <t>LOS DATOS  QUE SE PRESENTAN ES A PARTIR DE LA FECHA 05 DE MAYO DE 2130</t>
  </si>
  <si>
    <t>LOS DATOS  QUE SE PRESENTAN ES A PARTIR DE LA FECHA 05 DE MAYO DE 2131</t>
  </si>
  <si>
    <t>LOS DATOS  QUE SE PRESENTAN ES A PARTIR DE LA FECHA 05 DE MAYO DE 2132</t>
  </si>
  <si>
    <t>LOS DATOS  QUE SE PRESENTAN ES A PARTIR DE LA FECHA 05 DE MAYO DE 2133</t>
  </si>
  <si>
    <t>LOS DATOS  QUE SE PRESENTAN ES A PARTIR DE LA FECHA 05 DE MAYO DE 2134</t>
  </si>
  <si>
    <t>LOS DATOS  QUE SE PRESENTAN ES A PARTIR DE LA FECHA 05 DE MAYO DE 2135</t>
  </si>
  <si>
    <t>LOS DATOS  QUE SE PRESENTAN ES A PARTIR DE LA FECHA 05 DE MAYO DE 2136</t>
  </si>
  <si>
    <t>LOS DATOS  QUE SE PRESENTAN ES A PARTIR DE LA FECHA 05 DE MAYO DE 2137</t>
  </si>
  <si>
    <t>LOS DATOS  QUE SE PRESENTAN ES A PARTIR DE LA FECHA 05 DE MAYO DE 2138</t>
  </si>
  <si>
    <t>LOS DATOS  QUE SE PRESENTAN ES A PARTIR DE LA FECHA 05 DE MAYO DE 2139</t>
  </si>
  <si>
    <t>LOS DATOS  QUE SE PRESENTAN ES A PARTIR DE LA FECHA 05 DE MAYO DE 2140</t>
  </si>
  <si>
    <t>LOS DATOS  QUE SE PRESENTAN ES A PARTIR DE LA FECHA 05 DE MAYO DE 2141</t>
  </si>
  <si>
    <t>LOS DATOS  QUE SE PRESENTAN ES A PARTIR DE LA FECHA 05 DE MAYO DE 2142</t>
  </si>
  <si>
    <t>LOS DATOS  QUE SE PRESENTAN ES A PARTIR DE LA FECHA 05 DE MAYO DE 2143</t>
  </si>
  <si>
    <t>LOS DATOS  QUE SE PRESENTAN ES A PARTIR DE LA FECHA 05 DE MAYO DE 2144</t>
  </si>
  <si>
    <t>LOS DATOS  QUE SE PRESENTAN ES A PARTIR DE LA FECHA 05 DE MAYO DE 2145</t>
  </si>
  <si>
    <t>LOS DATOS  QUE SE PRESENTAN ES A PARTIR DE LA FECHA 05 DE MAYO DE 2146</t>
  </si>
  <si>
    <t>LOS DATOS  QUE SE PRESENTAN ES A PARTIR DE LA FECHA 05 DE MAYO DE 2147</t>
  </si>
  <si>
    <t>LOS DATOS  QUE SE PRESENTAN ES A PARTIR DE LA FECHA 05 DE MAYO DE 2148</t>
  </si>
  <si>
    <t>LOS DATOS  QUE SE PRESENTAN ES A PARTIR DE LA FECHA 05 DE MAYO DE 2149</t>
  </si>
  <si>
    <t>LOS DATOS  QUE SE PRESENTAN ES A PARTIR DE LA FECHA 05 DE MAYO DE 2150</t>
  </si>
  <si>
    <t>LOS DATOS  QUE SE PRESENTAN ES A PARTIR DE LA FECHA 05 DE MAYO DE 2151</t>
  </si>
  <si>
    <t>LOS DATOS  QUE SE PRESENTAN ES A PARTIR DE LA FECHA 05 DE MAYO DE 2152</t>
  </si>
  <si>
    <t>LOS DATOS  QUE SE PRESENTAN ES A PARTIR DE LA FECHA 05 DE MAYO DE 2153</t>
  </si>
  <si>
    <t>LOS DATOS  QUE SE PRESENTAN ES A PARTIR DE LA FECHA 05 DE MAYO DE 2154</t>
  </si>
  <si>
    <t>LOS DATOS  QUE SE PRESENTAN ES A PARTIR DE LA FECHA 05 DE MAYO DE 2155</t>
  </si>
  <si>
    <t>LOS DATOS  QUE SE PRESENTAN ES A PARTIR DE LA FECHA 05 DE MAYO DE 2156</t>
  </si>
  <si>
    <t>LOS DATOS  QUE SE PRESENTAN ES A PARTIR DE LA FECHA 05 DE MAYO DE 2157</t>
  </si>
  <si>
    <t>LOS DATOS  QUE SE PRESENTAN ES A PARTIR DE LA FECHA 05 DE MAYO DE 2158</t>
  </si>
  <si>
    <t>LOS DATOS  QUE SE PRESENTAN ES A PARTIR DE LA FECHA 05 DE MAYO DE 2159</t>
  </si>
  <si>
    <t>LOS DATOS  QUE SE PRESENTAN ES A PARTIR DE LA FECHA 05 DE MAYO DE 2160</t>
  </si>
  <si>
    <t>LOS DATOS  QUE SE PRESENTAN ES A PARTIR DE LA FECHA 05 DE MAYO DE 2161</t>
  </si>
  <si>
    <t>LOS DATOS  QUE SE PRESENTAN ES A PARTIR DE LA FECHA 05 DE MAYO DE 2162</t>
  </si>
  <si>
    <t>LOS DATOS  QUE SE PRESENTAN ES A PARTIR DE LA FECHA 05 DE MAYO DE 2163</t>
  </si>
  <si>
    <t>LOS DATOS  QUE SE PRESENTAN ES A PARTIR DE LA FECHA 05 DE MAYO DE 2164</t>
  </si>
  <si>
    <t>LOS DATOS  QUE SE PRESENTAN ES A PARTIR DE LA FECHA 05 DE MAYO DE 2165</t>
  </si>
  <si>
    <t>LOS DATOS  QUE SE PRESENTAN ES A PARTIR DE LA FECHA 05 DE MAYO DE 2166</t>
  </si>
  <si>
    <t>LOS DATOS  QUE SE PRESENTAN ES A PARTIR DE LA FECHA 05 DE MAYO DE 2167</t>
  </si>
  <si>
    <t>LOS DATOS  QUE SE PRESENTAN ES A PARTIR DE LA FECHA 05 DE MAYO DE 2168</t>
  </si>
  <si>
    <t>LOS DATOS  QUE SE PRESENTAN ES A PARTIR DE LA FECHA 05 DE MAYO DE 2169</t>
  </si>
  <si>
    <t>LOS DATOS  QUE SE PRESENTAN ES A PARTIR DE LA FECHA 05 DE MAYO DE 2170</t>
  </si>
  <si>
    <t>LOS DATOS  QUE SE PRESENTAN ES A PARTIR DE LA FECHA 05 DE MAYO DE 2171</t>
  </si>
  <si>
    <t>LOS DATOS  QUE SE PRESENTAN ES A PARTIR DE LA FECHA 05 DE MAYO DE 2172</t>
  </si>
  <si>
    <t>LOS DATOS  QUE SE PRESENTAN ES A PARTIR DE LA FECHA 05 DE MAYO DE 2173</t>
  </si>
  <si>
    <t>LOS DATOS  QUE SE PRESENTAN ES A PARTIR DE LA FECHA 05 DE MAYO DE 2174</t>
  </si>
  <si>
    <t>LOS DATOS  QUE SE PRESENTAN ES A PARTIR DE LA FECHA 05 DE MAYO DE 2175</t>
  </si>
  <si>
    <t>LOS DATOS  QUE SE PRESENTAN ES A PARTIR DE LA FECHA 05 DE MAYO DE 2176</t>
  </si>
  <si>
    <t>LOS DATOS  QUE SE PRESENTAN ES A PARTIR DE LA FECHA 05 DE MAYO DE 2177</t>
  </si>
  <si>
    <t>LOS DATOS  QUE SE PRESENTAN ES A PARTIR DE LA FECHA 05 DE MAYO DE 2178</t>
  </si>
  <si>
    <t>LOS DATOS  QUE SE PRESENTAN ES A PARTIR DE LA FECHA 05 DE MAYO DE 2179</t>
  </si>
  <si>
    <t>LOS DATOS  QUE SE PRESENTAN ES A PARTIR DE LA FECHA 05 DE MAYO DE 2180</t>
  </si>
  <si>
    <t>LOS DATOS  QUE SE PRESENTAN ES A PARTIR DE LA FECHA 05 DE MAYO DE 2181</t>
  </si>
  <si>
    <t>LOS DATOS  QUE SE PRESENTAN ES A PARTIR DE LA FECHA 05 DE MAYO DE 2182</t>
  </si>
  <si>
    <t>LOS DATOS  QUE SE PRESENTAN ES A PARTIR DE LA FECHA 05 DE MAYO DE 2183</t>
  </si>
  <si>
    <t>LOS DATOS  QUE SE PRESENTAN ES A PARTIR DE LA FECHA 05 DE MAYO DE 2184</t>
  </si>
  <si>
    <t>LOS DATOS  QUE SE PRESENTAN ES A PARTIR DE LA FECHA 05 DE MAYO DE 2185</t>
  </si>
  <si>
    <t>LOS DATOS  QUE SE PRESENTAN ES A PARTIR DE LA FECHA 05 DE MAYO DE 2186</t>
  </si>
  <si>
    <t>LOS DATOS  QUE SE PRESENTAN ES A PARTIR DE LA FECHA 05 DE MAYO DE 2187</t>
  </si>
  <si>
    <t>LOS DATOS  QUE SE PRESENTAN ES A PARTIR DE LA FECHA 05 DE MAYO DE 2188</t>
  </si>
  <si>
    <t>LOS DATOS  QUE SE PRESENTAN ES A PARTIR DE LA FECHA 05 DE MAYO DE 2189</t>
  </si>
  <si>
    <t>LOS DATOS  QUE SE PRESENTAN ES A PARTIR DE LA FECHA 05 DE MAYO DE 2190</t>
  </si>
  <si>
    <t>LOS DATOS  QUE SE PRESENTAN ES A PARTIR DE LA FECHA 05 DE MAYO DE 2191</t>
  </si>
  <si>
    <t>LOS DATOS  QUE SE PRESENTAN ES A PARTIR DE LA FECHA 05 DE MAYO DE 2192</t>
  </si>
  <si>
    <t>LOS DATOS  QUE SE PRESENTAN ES A PARTIR DE LA FECHA 05 DE MAYO DE 2193</t>
  </si>
  <si>
    <t>LOS DATOS  QUE SE PRESENTAN ES A PARTIR DE LA FECHA 05 DE MAYO DE 2194</t>
  </si>
  <si>
    <t>LOS DATOS  QUE SE PRESENTAN ES A PARTIR DE LA FECHA 05 DE MAYO DE 2195</t>
  </si>
  <si>
    <t>LOS DATOS  QUE SE PRESENTAN ES A PARTIR DE LA FECHA 05 DE MAYO DE 2196</t>
  </si>
  <si>
    <t>LOS DATOS  QUE SE PRESENTAN ES A PARTIR DE LA FECHA 05 DE MAYO DE 2197</t>
  </si>
  <si>
    <t>LOS DATOS  QUE SE PRESENTAN ES A PARTIR DE LA FECHA 05 DE MAYO DE 2198</t>
  </si>
  <si>
    <t>LOS DATOS  QUE SE PRESENTAN ES A PARTIR DE LA FECHA 05 DE MAYO DE 2199</t>
  </si>
  <si>
    <t>LOS DATOS  QUE SE PRESENTAN ES A PARTIR DE LA FECHA 05 DE MAYO DE 2200</t>
  </si>
  <si>
    <t>LOS DATOS  QUE SE PRESENTAN ES A PARTIR DE LA FECHA 05 DE MAYO DE 2201</t>
  </si>
  <si>
    <t>LOS DATOS  QUE SE PRESENTAN ES A PARTIR DE LA FECHA 05 DE MAYO DE 2202</t>
  </si>
  <si>
    <t>LOS DATOS  QUE SE PRESENTAN ES A PARTIR DE LA FECHA 05 DE MAYO DE 2203</t>
  </si>
  <si>
    <t>LOS DATOS  QUE SE PRESENTAN ES A PARTIR DE LA FECHA 05 DE MAYO DE 2204</t>
  </si>
  <si>
    <t>LOS DATOS  QUE SE PRESENTAN ES A PARTIR DE LA FECHA 05 DE MAYO DE 2205</t>
  </si>
  <si>
    <t>LOS DATOS  QUE SE PRESENTAN ES A PARTIR DE LA FECHA 05 DE MAYO DE 2206</t>
  </si>
  <si>
    <t>LOS DATOS  QUE SE PRESENTAN ES A PARTIR DE LA FECHA 05 DE MAYO DE 2207</t>
  </si>
  <si>
    <t>LOS DATOS  QUE SE PRESENTAN ES A PARTIR DE LA FECHA 05 DE MAYO DE 2208</t>
  </si>
  <si>
    <t>LOS DATOS  QUE SE PRESENTAN ES A PARTIR DE LA FECHA 05 DE MAYO DE 2209</t>
  </si>
  <si>
    <t>LOS DATOS  QUE SE PRESENTAN ES A PARTIR DE LA FECHA 05 DE MAYO DE 2210</t>
  </si>
  <si>
    <t>LOS DATOS  QUE SE PRESENTAN ES A PARTIR DE LA FECHA 05 DE MAYO DE 2211</t>
  </si>
  <si>
    <t>LOS DATOS  QUE SE PRESENTAN ES A PARTIR DE LA FECHA 05 DE MAYO DE 2212</t>
  </si>
  <si>
    <t>LOS DATOS  QUE SE PRESENTAN ES A PARTIR DE LA FECHA 05 DE MAYO DE 2213</t>
  </si>
  <si>
    <t>LOS DATOS  QUE SE PRESENTAN ES A PARTIR DE LA FECHA 05 DE MAYO DE 2214</t>
  </si>
  <si>
    <t>LOS DATOS  QUE SE PRESENTAN ES A PARTIR DE LA FECHA 05 DE MAYO DE 2215</t>
  </si>
  <si>
    <t>LOS DATOS  QUE SE PRESENTAN ES A PARTIR DE LA FECHA 05 DE MAYO DE 2216</t>
  </si>
  <si>
    <t>LOS DATOS  QUE SE PRESENTAN ES A PARTIR DE LA FECHA 05 DE MAYO DE 2217</t>
  </si>
  <si>
    <t>LOS DATOS  QUE SE PRESENTAN ES A PARTIR DE LA FECHA 05 DE MAYO DE 2218</t>
  </si>
  <si>
    <t>LOS DATOS  QUE SE PRESENTAN ES A PARTIR DE LA FECHA 05 DE MAYO DE 2219</t>
  </si>
  <si>
    <t>LOS DATOS  QUE SE PRESENTAN ES A PARTIR DE LA FECHA 05 DE MAYO DE 2220</t>
  </si>
  <si>
    <t>LOS DATOS  QUE SE PRESENTAN ES A PARTIR DE LA FECHA 05 DE MAYO DE 2221</t>
  </si>
  <si>
    <t>LOS DATOS  QUE SE PRESENTAN ES A PARTIR DE LA FECHA 05 DE MAYO DE 2222</t>
  </si>
  <si>
    <t>LOS DATOS  QUE SE PRESENTAN ES A PARTIR DE LA FECHA 05 DE MAYO DE 2223</t>
  </si>
  <si>
    <t>LOS DATOS  QUE SE PRESENTAN ES A PARTIR DE LA FECHA 05 DE MAYO DE 2224</t>
  </si>
  <si>
    <t>LOS DATOS  QUE SE PRESENTAN ES A PARTIR DE LA FECHA 05 DE MAYO DE 2225</t>
  </si>
  <si>
    <t>LOS DATOS  QUE SE PRESENTAN ES A PARTIR DE LA FECHA 05 DE MAYO DE 2226</t>
  </si>
  <si>
    <t>LOS DATOS  QUE SE PRESENTAN ES A PARTIR DE LA FECHA 05 DE MAYO DE 2227</t>
  </si>
  <si>
    <t>LOS DATOS  QUE SE PRESENTAN ES A PARTIR DE LA FECHA 05 DE MAYO DE 2228</t>
  </si>
  <si>
    <t>LOS DATOS  QUE SE PRESENTAN ES A PARTIR DE LA FECHA 05 DE MAYO DE 2229</t>
  </si>
  <si>
    <t>LOS DATOS  QUE SE PRESENTAN ES A PARTIR DE LA FECHA 05 DE MAYO DE 2230</t>
  </si>
  <si>
    <t>LOS DATOS  QUE SE PRESENTAN ES A PARTIR DE LA FECHA 05 DE MAYO DE 2231</t>
  </si>
  <si>
    <t>LOS DATOS  QUE SE PRESENTAN ES A PARTIR DE LA FECHA 05 DE MAYO DE 2232</t>
  </si>
  <si>
    <t>LOS DATOS  QUE SE PRESENTAN ES A PARTIR DE LA FECHA 05 DE MAYO DE 2233</t>
  </si>
  <si>
    <t>LOS DATOS  QUE SE PRESENTAN ES A PARTIR DE LA FECHA 05 DE MAYO DE 2234</t>
  </si>
  <si>
    <t>LOS DATOS  QUE SE PRESENTAN ES A PARTIR DE LA FECHA 05 DE MAYO DE 2235</t>
  </si>
  <si>
    <t>LOS DATOS  QUE SE PRESENTAN ES A PARTIR DE LA FECHA 05 DE MAYO DE 2236</t>
  </si>
  <si>
    <t>LOS DATOS  QUE SE PRESENTAN ES A PARTIR DE LA FECHA 05 DE MAYO DE 2237</t>
  </si>
  <si>
    <t>LOS DATOS  QUE SE PRESENTAN ES A PARTIR DE LA FECHA 05 DE MAYO DE 2238</t>
  </si>
  <si>
    <t>LOS DATOS  QUE SE PRESENTAN ES A PARTIR DE LA FECHA 05 DE MAYO DE 2239</t>
  </si>
  <si>
    <t>LOS DATOS  QUE SE PRESENTAN ES A PARTIR DE LA FECHA 05 DE MAYO DE 2240</t>
  </si>
  <si>
    <t>LOS DATOS  QUE SE PRESENTAN ES A PARTIR DE LA FECHA 05 DE MAYO DE 2241</t>
  </si>
  <si>
    <t>LOS DATOS  QUE SE PRESENTAN ES A PARTIR DE LA FECHA 05 DE MAYO DE 2242</t>
  </si>
  <si>
    <t>LOS DATOS  QUE SE PRESENTAN ES A PARTIR DE LA FECHA 05 DE MAYO DE 2243</t>
  </si>
  <si>
    <t>LOS DATOS  QUE SE PRESENTAN ES A PARTIR DE LA FECHA 05 DE MAYO DE 2244</t>
  </si>
  <si>
    <t>LOS DATOS  QUE SE PRESENTAN ES A PARTIR DE LA FECHA 05 DE MAYO DE 2245</t>
  </si>
  <si>
    <t>LOS DATOS  QUE SE PRESENTAN ES A PARTIR DE LA FECHA 05 DE MAYO DE 2246</t>
  </si>
  <si>
    <t>LOS DATOS  QUE SE PRESENTAN ES A PARTIR DE LA FECHA 05 DE MAYO DE 2247</t>
  </si>
  <si>
    <t>LOS DATOS  QUE SE PRESENTAN ES A PARTIR DE LA FECHA 05 DE MAYO DE 2248</t>
  </si>
  <si>
    <t>LOS DATOS  QUE SE PRESENTAN ES A PARTIR DE LA FECHA 05 DE MAYO DE 2249</t>
  </si>
  <si>
    <t>LOS DATOS  QUE SE PRESENTAN ES A PARTIR DE LA FECHA 05 DE MAYO DE 2250</t>
  </si>
  <si>
    <t>LOS DATOS  QUE SE PRESENTAN ES A PARTIR DE LA FECHA 05 DE MAYO DE 2251</t>
  </si>
  <si>
    <t>LOS DATOS  QUE SE PRESENTAN ES A PARTIR DE LA FECHA 05 DE MAYO DE 2252</t>
  </si>
  <si>
    <t>LOS DATOS  QUE SE PRESENTAN ES A PARTIR DE LA FECHA 05 DE MAYO DE 2253</t>
  </si>
  <si>
    <t>LOS DATOS  QUE SE PRESENTAN ES A PARTIR DE LA FECHA 05 DE MAYO DE 2254</t>
  </si>
  <si>
    <t>LOS DATOS  QUE SE PRESENTAN ES A PARTIR DE LA FECHA 05 DE MAYO DE 2255</t>
  </si>
  <si>
    <t>LOS DATOS  QUE SE PRESENTAN ES A PARTIR DE LA FECHA 05 DE MAYO DE 2256</t>
  </si>
  <si>
    <t>LOS DATOS  QUE SE PRESENTAN ES A PARTIR DE LA FECHA 05 DE MAYO DE 2257</t>
  </si>
  <si>
    <t>LOS DATOS  QUE SE PRESENTAN ES A PARTIR DE LA FECHA 05 DE MAYO DE 2258</t>
  </si>
  <si>
    <t>LOS DATOS  QUE SE PRESENTAN ES A PARTIR DE LA FECHA 05 DE MAYO DE 2259</t>
  </si>
  <si>
    <t>LOS DATOS  QUE SE PRESENTAN ES A PARTIR DE LA FECHA 05 DE MAYO DE 2260</t>
  </si>
  <si>
    <t>LOS DATOS  QUE SE PRESENTAN ES A PARTIR DE LA FECHA 05 DE MAYO DE 2261</t>
  </si>
  <si>
    <t>LOS DATOS  QUE SE PRESENTAN ES A PARTIR DE LA FECHA 05 DE MAYO DE 2262</t>
  </si>
  <si>
    <t>LOS DATOS  QUE SE PRESENTAN ES A PARTIR DE LA FECHA 05 DE MAYO DE 2263</t>
  </si>
  <si>
    <t>LOS DATOS  QUE SE PRESENTAN ES A PARTIR DE LA FECHA 05 DE MAYO DE 2264</t>
  </si>
  <si>
    <t>LOS DATOS  QUE SE PRESENTAN ES A PARTIR DE LA FECHA 05 DE MAYO DE 2265</t>
  </si>
  <si>
    <t>LOS DATOS  QUE SE PRESENTAN ES A PARTIR DE LA FECHA 05 DE MAYO DE 2266</t>
  </si>
  <si>
    <t>LOS DATOS  QUE SE PRESENTAN ES A PARTIR DE LA FECHA 05 DE MAYO DE 2267</t>
  </si>
  <si>
    <t>LOS DATOS  QUE SE PRESENTAN ES A PARTIR DE LA FECHA 05 DE MAYO DE 2268</t>
  </si>
  <si>
    <t>LOS DATOS  QUE SE PRESENTAN ES A PARTIR DE LA FECHA 05 DE MAYO DE 2269</t>
  </si>
  <si>
    <t>LOS DATOS  QUE SE PRESENTAN ES A PARTIR DE LA FECHA 05 DE MAYO DE 2270</t>
  </si>
  <si>
    <t>LOS DATOS  QUE SE PRESENTAN ES A PARTIR DE LA FECHA 05 DE MAYO DE 2271</t>
  </si>
  <si>
    <t>LOS DATOS  QUE SE PRESENTAN ES A PARTIR DE LA FECHA 05 DE MAYO DE 2272</t>
  </si>
  <si>
    <t>LOS DATOS  QUE SE PRESENTAN ES A PARTIR DE LA FECHA 05 DE MAYO DE 2273</t>
  </si>
  <si>
    <t>LOS DATOS  QUE SE PRESENTAN ES A PARTIR DE LA FECHA 05 DE MAYO DE 2274</t>
  </si>
  <si>
    <t>LOS DATOS  QUE SE PRESENTAN ES A PARTIR DE LA FECHA 05 DE MAYO DE 2275</t>
  </si>
  <si>
    <t>LOS DATOS  QUE SE PRESENTAN ES A PARTIR DE LA FECHA 05 DE MAYO DE 2276</t>
  </si>
  <si>
    <t>LOS DATOS  QUE SE PRESENTAN ES A PARTIR DE LA FECHA 05 DE MAYO DE 2277</t>
  </si>
  <si>
    <t>LOS DATOS  QUE SE PRESENTAN ES A PARTIR DE LA FECHA 05 DE MAYO DE 2278</t>
  </si>
  <si>
    <t>LOS DATOS  QUE SE PRESENTAN ES A PARTIR DE LA FECHA 05 DE MAYO DE 2279</t>
  </si>
  <si>
    <t>LOS DATOS  QUE SE PRESENTAN ES A PARTIR DE LA FECHA 05 DE MAYO DE 2280</t>
  </si>
  <si>
    <t>LOS DATOS  QUE SE PRESENTAN ES A PARTIR DE LA FECHA 05 DE MAYO DE 2281</t>
  </si>
  <si>
    <t>LOS DATOS  QUE SE PRESENTAN ES A PARTIR DE LA FECHA 05 DE MAYO DE 2282</t>
  </si>
  <si>
    <t>LOS DATOS  QUE SE PRESENTAN ES A PARTIR DE LA FECHA 05 DE MAYO DE 2283</t>
  </si>
  <si>
    <t>LOS DATOS  QUE SE PRESENTAN ES A PARTIR DE LA FECHA 05 DE MAYO DE 2284</t>
  </si>
  <si>
    <t>LOS DATOS  QUE SE PRESENTAN ES A PARTIR DE LA FECHA 05 DE MAYO DE 2285</t>
  </si>
  <si>
    <t>LOS DATOS  QUE SE PRESENTAN ES A PARTIR DE LA FECHA 05 DE MAYO DE 2286</t>
  </si>
  <si>
    <t>LOS DATOS  QUE SE PRESENTAN ES A PARTIR DE LA FECHA 05 DE MAYO DE 2287</t>
  </si>
  <si>
    <t>LOS DATOS  QUE SE PRESENTAN ES A PARTIR DE LA FECHA 05 DE MAYO DE 2288</t>
  </si>
  <si>
    <t>LOS DATOS  QUE SE PRESENTAN ES A PARTIR DE LA FECHA 05 DE MAYO DE 2289</t>
  </si>
  <si>
    <t>LOS DATOS  QUE SE PRESENTAN ES A PARTIR DE LA FECHA 05 DE MAYO DE 2290</t>
  </si>
  <si>
    <t>LOS DATOS  QUE SE PRESENTAN ES A PARTIR DE LA FECHA 05 DE MAYO DE 2291</t>
  </si>
  <si>
    <t>LOS DATOS  QUE SE PRESENTAN ES A PARTIR DE LA FECHA 05 DE MAYO DE 2292</t>
  </si>
  <si>
    <t>LOS DATOS  QUE SE PRESENTAN ES A PARTIR DE LA FECHA 05 DE MAYO DE 2293</t>
  </si>
  <si>
    <t>LOS DATOS  QUE SE PRESENTAN ES A PARTIR DE LA FECHA 05 DE MAYO DE 2294</t>
  </si>
  <si>
    <t>LOS DATOS  QUE SE PRESENTAN ES A PARTIR DE LA FECHA 05 DE MAYO DE 2295</t>
  </si>
  <si>
    <t>LOS DATOS  QUE SE PRESENTAN ES A PARTIR DE LA FECHA 05 DE MAYO DE 2296</t>
  </si>
  <si>
    <t>LOS DATOS  QUE SE PRESENTAN ES A PARTIR DE LA FECHA 05 DE MAYO DE 2297</t>
  </si>
  <si>
    <t>LOS DATOS  QUE SE PRESENTAN ES A PARTIR DE LA FECHA 05 DE MAYO DE 2298</t>
  </si>
  <si>
    <t>LOS DATOS  QUE SE PRESENTAN ES A PARTIR DE LA FECHA 05 DE MAYO DE 2299</t>
  </si>
  <si>
    <t>LOS DATOS  QUE SE PRESENTAN ES A PARTIR DE LA FECHA 05 DE MAYO DE 2300</t>
  </si>
  <si>
    <t>LOS DATOS  QUE SE PRESENTAN ES A PARTIR DE LA FECHA 05 DE MAYO DE 2301</t>
  </si>
  <si>
    <t>LOS DATOS  QUE SE PRESENTAN ES A PARTIR DE LA FECHA 05 DE MAYO DE 2302</t>
  </si>
  <si>
    <t>LOS DATOS  QUE SE PRESENTAN ES A PARTIR DE LA FECHA 05 DE MAYO DE 2303</t>
  </si>
  <si>
    <t>LOS DATOS  QUE SE PRESENTAN ES A PARTIR DE LA FECHA 05 DE MAYO DE 2304</t>
  </si>
  <si>
    <t>LOS DATOS  QUE SE PRESENTAN ES A PARTIR DE LA FECHA 05 DE MAYO DE 2305</t>
  </si>
  <si>
    <t>LOS DATOS  QUE SE PRESENTAN ES A PARTIR DE LA FECHA 05 DE MAYO DE 2306</t>
  </si>
  <si>
    <t>LOS DATOS  QUE SE PRESENTAN ES A PARTIR DE LA FECHA 05 DE MAYO DE 2307</t>
  </si>
  <si>
    <t>LOS DATOS  QUE SE PRESENTAN ES A PARTIR DE LA FECHA 05 DE MAYO DE 2308</t>
  </si>
  <si>
    <t>LOS DATOS  QUE SE PRESENTAN ES A PARTIR DE LA FECHA 05 DE MAYO DE 2309</t>
  </si>
  <si>
    <t>LOS DATOS  QUE SE PRESENTAN ES A PARTIR DE LA FECHA 05 DE MAYO DE 2310</t>
  </si>
  <si>
    <t>LOS DATOS  QUE SE PRESENTAN ES A PARTIR DE LA FECHA 05 DE MAYO DE 2311</t>
  </si>
  <si>
    <t>LOS DATOS  QUE SE PRESENTAN ES A PARTIR DE LA FECHA 05 DE MAYO DE 2312</t>
  </si>
  <si>
    <t>LOS DATOS  QUE SE PRESENTAN ES A PARTIR DE LA FECHA 05 DE MAYO DE 2313</t>
  </si>
  <si>
    <t>LOS DATOS  QUE SE PRESENTAN ES A PARTIR DE LA FECHA 05 DE MAYO DE 2314</t>
  </si>
  <si>
    <t>LOS DATOS  QUE SE PRESENTAN ES A PARTIR DE LA FECHA 05 DE MAYO DE 2315</t>
  </si>
  <si>
    <t>LOS DATOS  QUE SE PRESENTAN ES A PARTIR DE LA FECHA 05 DE MAYO DE 2316</t>
  </si>
  <si>
    <t>LOS DATOS  QUE SE PRESENTAN ES A PARTIR DE LA FECHA 05 DE MAYO DE 2317</t>
  </si>
  <si>
    <t>LOS DATOS  QUE SE PRESENTAN ES A PARTIR DE LA FECHA 05 DE MAYO DE 2318</t>
  </si>
  <si>
    <t>LOS DATOS  QUE SE PRESENTAN ES A PARTIR DE LA FECHA 05 DE MAYO DE 2319</t>
  </si>
  <si>
    <t>LOS DATOS  QUE SE PRESENTAN ES A PARTIR DE LA FECHA 05 DE MAYO DE 2320</t>
  </si>
  <si>
    <t>LOS DATOS  QUE SE PRESENTAN ES A PARTIR DE LA FECHA 05 DE MAYO DE 2321</t>
  </si>
  <si>
    <t>LOS DATOS  QUE SE PRESENTAN ES A PARTIR DE LA FECHA 05 DE MAYO DE 2322</t>
  </si>
  <si>
    <t>LOS DATOS  QUE SE PRESENTAN ES A PARTIR DE LA FECHA 05 DE MAYO DE 2323</t>
  </si>
  <si>
    <t>LOS DATOS  QUE SE PRESENTAN ES A PARTIR DE LA FECHA 05 DE MAYO DE 2324</t>
  </si>
  <si>
    <t>LOS DATOS  QUE SE PRESENTAN ES A PARTIR DE LA FECHA 05 DE MAYO DE 2325</t>
  </si>
  <si>
    <t>LOS DATOS  QUE SE PRESENTAN ES A PARTIR DE LA FECHA 05 DE MAYO DE 2326</t>
  </si>
  <si>
    <t>LOS DATOS  QUE SE PRESENTAN ES A PARTIR DE LA FECHA 05 DE MAYO DE 2327</t>
  </si>
  <si>
    <t>LOS DATOS  QUE SE PRESENTAN ES A PARTIR DE LA FECHA 05 DE MAYO DE 2328</t>
  </si>
  <si>
    <t>LOS DATOS  QUE SE PRESENTAN ES A PARTIR DE LA FECHA 05 DE MAYO DE 2329</t>
  </si>
  <si>
    <t>LOS DATOS  QUE SE PRESENTAN ES A PARTIR DE LA FECHA 05 DE MAYO DE 2330</t>
  </si>
  <si>
    <t>LOS DATOS  QUE SE PRESENTAN ES A PARTIR DE LA FECHA 05 DE MAYO DE 2331</t>
  </si>
  <si>
    <t>LOS DATOS  QUE SE PRESENTAN ES A PARTIR DE LA FECHA 05 DE MAYO DE 2332</t>
  </si>
  <si>
    <t>LOS DATOS  QUE SE PRESENTAN ES A PARTIR DE LA FECHA 05 DE MAYO DE 2333</t>
  </si>
  <si>
    <t>LOS DATOS  QUE SE PRESENTAN ES A PARTIR DE LA FECHA 05 DE MAYO DE 2334</t>
  </si>
  <si>
    <t>LOS DATOS  QUE SE PRESENTAN ES A PARTIR DE LA FECHA 05 DE MAYO DE 2335</t>
  </si>
  <si>
    <t>LOS DATOS  QUE SE PRESENTAN ES A PARTIR DE LA FECHA 05 DE MAYO DE 2336</t>
  </si>
  <si>
    <t>LOS DATOS  QUE SE PRESENTAN ES A PARTIR DE LA FECHA 05 DE MAYO DE 2337</t>
  </si>
  <si>
    <t>LOS DATOS  QUE SE PRESENTAN ES A PARTIR DE LA FECHA 05 DE MAYO DE 2338</t>
  </si>
  <si>
    <t>LOS DATOS  QUE SE PRESENTAN ES A PARTIR DE LA FECHA 05 DE MAYO DE 2339</t>
  </si>
  <si>
    <t>LOS DATOS  QUE SE PRESENTAN ES A PARTIR DE LA FECHA 05 DE MAYO DE 2340</t>
  </si>
  <si>
    <t>LOS DATOS  QUE SE PRESENTAN ES A PARTIR DE LA FECHA 05 DE MAYO DE 2341</t>
  </si>
  <si>
    <t>LOS DATOS  QUE SE PRESENTAN ES A PARTIR DE LA FECHA 05 DE MAYO DE 2342</t>
  </si>
  <si>
    <t>LOS DATOS  QUE SE PRESENTAN ES A PARTIR DE LA FECHA 05 DE MAYO DE 2343</t>
  </si>
  <si>
    <t>LOS DATOS  QUE SE PRESENTAN ES A PARTIR DE LA FECHA 05 DE MAYO DE 2344</t>
  </si>
  <si>
    <t>LOS DATOS  QUE SE PRESENTAN ES A PARTIR DE LA FECHA 05 DE MAYO DE 2345</t>
  </si>
  <si>
    <t>LOS DATOS  QUE SE PRESENTAN ES A PARTIR DE LA FECHA 05 DE MAYO DE 2346</t>
  </si>
  <si>
    <t>LOS DATOS  QUE SE PRESENTAN ES A PARTIR DE LA FECHA 05 DE MAYO DE 2347</t>
  </si>
  <si>
    <t>LOS DATOS  QUE SE PRESENTAN ES A PARTIR DE LA FECHA 05 DE MAYO DE 2348</t>
  </si>
  <si>
    <t>LOS DATOS  QUE SE PRESENTAN ES A PARTIR DE LA FECHA 05 DE MAYO DE 2349</t>
  </si>
  <si>
    <t>LOS DATOS  QUE SE PRESENTAN ES A PARTIR DE LA FECHA 05 DE MAYO DE 2350</t>
  </si>
  <si>
    <t>LOS DATOS  QUE SE PRESENTAN ES A PARTIR DE LA FECHA 05 DE MAYO DE 2351</t>
  </si>
  <si>
    <t>LOS DATOS  QUE SE PRESENTAN ES A PARTIR DE LA FECHA 05 DE MAYO DE 2352</t>
  </si>
  <si>
    <t>LOS DATOS  QUE SE PRESENTAN ES A PARTIR DE LA FECHA 05 DE MAYO DE 2353</t>
  </si>
  <si>
    <t>LOS DATOS  QUE SE PRESENTAN ES A PARTIR DE LA FECHA 05 DE MAYO DE 2354</t>
  </si>
  <si>
    <t>LOS DATOS  QUE SE PRESENTAN ES A PARTIR DE LA FECHA 05 DE MAYO DE 2355</t>
  </si>
  <si>
    <t>LOS DATOS  QUE SE PRESENTAN ES A PARTIR DE LA FECHA 05 DE MAYO DE 2356</t>
  </si>
  <si>
    <t>LOS DATOS  QUE SE PRESENTAN ES A PARTIR DE LA FECHA 05 DE MAYO DE 2357</t>
  </si>
  <si>
    <t>LOS DATOS  QUE SE PRESENTAN ES A PARTIR DE LA FECHA 05 DE MAYO DE 2358</t>
  </si>
  <si>
    <t>LOS DATOS  QUE SE PRESENTAN ES A PARTIR DE LA FECHA 05 DE MAYO DE 2359</t>
  </si>
  <si>
    <t>LOS DATOS  QUE SE PRESENTAN ES A PARTIR DE LA FECHA 05 DE MAYO DE 2360</t>
  </si>
  <si>
    <t>LOS DATOS  QUE SE PRESENTAN ES A PARTIR DE LA FECHA 05 DE MAYO DE 2361</t>
  </si>
  <si>
    <t>LOS DATOS  QUE SE PRESENTAN ES A PARTIR DE LA FECHA 05 DE MAYO DE 2362</t>
  </si>
  <si>
    <t>LOS DATOS  QUE SE PRESENTAN ES A PARTIR DE LA FECHA 05 DE MAYO DE 2363</t>
  </si>
  <si>
    <t>LOS DATOS  QUE SE PRESENTAN ES A PARTIR DE LA FECHA 05 DE MAYO DE 2364</t>
  </si>
  <si>
    <t>LOS DATOS  QUE SE PRESENTAN ES A PARTIR DE LA FECHA 05 DE MAYO DE 2365</t>
  </si>
  <si>
    <t>LOS DATOS  QUE SE PRESENTAN ES A PARTIR DE LA FECHA 05 DE MAYO DE 2366</t>
  </si>
  <si>
    <t>LOS DATOS  QUE SE PRESENTAN ES A PARTIR DE LA FECHA 05 DE MAYO DE 2367</t>
  </si>
  <si>
    <t>LOS DATOS  QUE SE PRESENTAN ES A PARTIR DE LA FECHA 05 DE MAYO DE 2368</t>
  </si>
  <si>
    <t>LOS DATOS  QUE SE PRESENTAN ES A PARTIR DE LA FECHA 05 DE MAYO DE 2369</t>
  </si>
  <si>
    <t>LOS DATOS  QUE SE PRESENTAN ES A PARTIR DE LA FECHA 05 DE MAYO DE 2370</t>
  </si>
  <si>
    <t>LOS DATOS  QUE SE PRESENTAN ES A PARTIR DE LA FECHA 05 DE MAYO DE 2371</t>
  </si>
  <si>
    <t>LOS DATOS  QUE SE PRESENTAN ES A PARTIR DE LA FECHA 05 DE MAYO DE 2372</t>
  </si>
  <si>
    <t>LOS DATOS  QUE SE PRESENTAN ES A PARTIR DE LA FECHA 05 DE MAYO DE 2373</t>
  </si>
  <si>
    <t>LOS DATOS  QUE SE PRESENTAN ES A PARTIR DE LA FECHA 05 DE MAYO DE 2374</t>
  </si>
  <si>
    <t>LOS DATOS  QUE SE PRESENTAN ES A PARTIR DE LA FECHA 05 DE MAYO DE 2375</t>
  </si>
  <si>
    <t>LOS DATOS  QUE SE PRESENTAN ES A PARTIR DE LA FECHA 05 DE MAYO DE 2376</t>
  </si>
  <si>
    <t>LOS DATOS  QUE SE PRESENTAN ES A PARTIR DE LA FECHA 05 DE MAYO DE 2377</t>
  </si>
  <si>
    <t>LOS DATOS  QUE SE PRESENTAN ES A PARTIR DE LA FECHA 05 DE MAYO DE 2378</t>
  </si>
  <si>
    <t>LOS DATOS  QUE SE PRESENTAN ES A PARTIR DE LA FECHA 05 DE MAYO DE 2379</t>
  </si>
  <si>
    <t>LOS DATOS  QUE SE PRESENTAN ES A PARTIR DE LA FECHA 05 DE MAYO DE 2380</t>
  </si>
  <si>
    <t>LOS DATOS  QUE SE PRESENTAN ES A PARTIR DE LA FECHA 05 DE MAYO DE 2381</t>
  </si>
  <si>
    <t>LOS DATOS  QUE SE PRESENTAN ES A PARTIR DE LA FECHA 05 DE MAYO DE 2382</t>
  </si>
  <si>
    <t>LOS DATOS  QUE SE PRESENTAN ES A PARTIR DE LA FECHA 05 DE MAYO DE 2383</t>
  </si>
  <si>
    <t>LOS DATOS  QUE SE PRESENTAN ES A PARTIR DE LA FECHA 05 DE MAYO DE 2384</t>
  </si>
  <si>
    <t>LOS DATOS  QUE SE PRESENTAN ES A PARTIR DE LA FECHA 05 DE MAYO DE 2385</t>
  </si>
  <si>
    <t>LOS DATOS  QUE SE PRESENTAN ES A PARTIR DE LA FECHA 05 DE MAYO DE 2386</t>
  </si>
  <si>
    <t>LOS DATOS  QUE SE PRESENTAN ES A PARTIR DE LA FECHA 05 DE MAYO DE 2387</t>
  </si>
  <si>
    <t>LOS DATOS  QUE SE PRESENTAN ES A PARTIR DE LA FECHA 05 DE MAYO DE 2388</t>
  </si>
  <si>
    <t>LOS DATOS  QUE SE PRESENTAN ES A PARTIR DE LA FECHA 05 DE MAYO DE 2389</t>
  </si>
  <si>
    <t>LOS DATOS  QUE SE PRESENTAN ES A PARTIR DE LA FECHA 05 DE MAYO DE 2390</t>
  </si>
  <si>
    <t>LOS DATOS  QUE SE PRESENTAN ES A PARTIR DE LA FECHA 05 DE MAYO DE 2391</t>
  </si>
  <si>
    <t>LOS DATOS  QUE SE PRESENTAN ES A PARTIR DE LA FECHA 05 DE MAYO DE 2392</t>
  </si>
  <si>
    <t>LOS DATOS  QUE SE PRESENTAN ES A PARTIR DE LA FECHA 05 DE MAYO DE 2393</t>
  </si>
  <si>
    <t>LOS DATOS  QUE SE PRESENTAN ES A PARTIR DE LA FECHA 05 DE MAYO DE 2394</t>
  </si>
  <si>
    <t>LOS DATOS  QUE SE PRESENTAN ES A PARTIR DE LA FECHA 05 DE MAYO DE 2395</t>
  </si>
  <si>
    <t>LOS DATOS  QUE SE PRESENTAN ES A PARTIR DE LA FECHA 05 DE MAYO DE 2396</t>
  </si>
  <si>
    <t>LOS DATOS  QUE SE PRESENTAN ES A PARTIR DE LA FECHA 05 DE MAYO DE 2397</t>
  </si>
  <si>
    <t>LOS DATOS  QUE SE PRESENTAN ES A PARTIR DE LA FECHA 05 DE MAYO DE 2398</t>
  </si>
  <si>
    <t>LOS DATOS  QUE SE PRESENTAN ES A PARTIR DE LA FECHA 05 DE MAYO DE 2399</t>
  </si>
  <si>
    <t>LOS DATOS  QUE SE PRESENTAN ES A PARTIR DE LA FECHA 05 DE MAYO DE 2400</t>
  </si>
  <si>
    <t>LOS DATOS  QUE SE PRESENTAN ES A PARTIR DE LA FECHA 05 DE MAYO DE 2401</t>
  </si>
  <si>
    <t>LOS DATOS  QUE SE PRESENTAN ES A PARTIR DE LA FECHA 05 DE MAYO DE 2402</t>
  </si>
  <si>
    <t>LOS DATOS  QUE SE PRESENTAN ES A PARTIR DE LA FECHA 05 DE MAYO DE 2403</t>
  </si>
  <si>
    <t>LOS DATOS  QUE SE PRESENTAN ES A PARTIR DE LA FECHA 05 DE MAYO DE 2404</t>
  </si>
  <si>
    <t>LOS DATOS  QUE SE PRESENTAN ES A PARTIR DE LA FECHA 05 DE MAYO DE 2405</t>
  </si>
  <si>
    <t>LOS DATOS  QUE SE PRESENTAN ES A PARTIR DE LA FECHA 05 DE MAYO DE 2406</t>
  </si>
  <si>
    <t>LOS DATOS  QUE SE PRESENTAN ES A PARTIR DE LA FECHA 05 DE MAYO DE 2407</t>
  </si>
  <si>
    <t>LOS DATOS  QUE SE PRESENTAN ES A PARTIR DE LA FECHA 05 DE MAYO DE 2408</t>
  </si>
  <si>
    <t>LOS DATOS  QUE SE PRESENTAN ES A PARTIR DE LA FECHA 05 DE MAYO DE 2409</t>
  </si>
  <si>
    <t>LOS DATOS  QUE SE PRESENTAN ES A PARTIR DE LA FECHA 05 DE MAYO DE 2410</t>
  </si>
  <si>
    <t>LOS DATOS  QUE SE PRESENTAN ES A PARTIR DE LA FECHA 05 DE MAYO DE 2411</t>
  </si>
  <si>
    <t>LOS DATOS  QUE SE PRESENTAN ES A PARTIR DE LA FECHA 05 DE MAYO DE 2412</t>
  </si>
  <si>
    <t>LOS DATOS  QUE SE PRESENTAN ES A PARTIR DE LA FECHA 05 DE MAYO DE 2413</t>
  </si>
  <si>
    <t>LOS DATOS  QUE SE PRESENTAN ES A PARTIR DE LA FECHA 05 DE MAYO DE 2414</t>
  </si>
  <si>
    <t>LOS DATOS  QUE SE PRESENTAN ES A PARTIR DE LA FECHA 05 DE MAYO DE 2415</t>
  </si>
  <si>
    <t>LOS DATOS  QUE SE PRESENTAN ES A PARTIR DE LA FECHA 05 DE MAYO DE 2416</t>
  </si>
  <si>
    <t>LOS DATOS  QUE SE PRESENTAN ES A PARTIR DE LA FECHA 05 DE MAYO DE 2417</t>
  </si>
  <si>
    <t>LOS DATOS  QUE SE PRESENTAN ES A PARTIR DE LA FECHA 05 DE MAYO DE 2418</t>
  </si>
  <si>
    <t>LOS DATOS  QUE SE PRESENTAN ES A PARTIR DE LA FECHA 05 DE MAYO DE 2419</t>
  </si>
  <si>
    <t>LOS DATOS  QUE SE PRESENTAN ES A PARTIR DE LA FECHA 05 DE MAYO DE 2420</t>
  </si>
  <si>
    <t>LOS DATOS  QUE SE PRESENTAN ES A PARTIR DE LA FECHA 05 DE MAYO DE 2421</t>
  </si>
  <si>
    <t>LOS DATOS  QUE SE PRESENTAN ES A PARTIR DE LA FECHA 05 DE MAYO DE 2422</t>
  </si>
  <si>
    <t>LOS DATOS  QUE SE PRESENTAN ES A PARTIR DE LA FECHA 05 DE MAYO DE 2423</t>
  </si>
  <si>
    <t>LOS DATOS  QUE SE PRESENTAN ES A PARTIR DE LA FECHA 05 DE MAYO DE 2424</t>
  </si>
  <si>
    <t>LOS DATOS  QUE SE PRESENTAN ES A PARTIR DE LA FECHA 05 DE MAYO DE 2425</t>
  </si>
  <si>
    <t>LOS DATOS  QUE SE PRESENTAN ES A PARTIR DE LA FECHA 05 DE MAYO DE 2426</t>
  </si>
  <si>
    <t>LOS DATOS  QUE SE PRESENTAN ES A PARTIR DE LA FECHA 05 DE MAYO DE 2427</t>
  </si>
  <si>
    <t>LOS DATOS  QUE SE PRESENTAN ES A PARTIR DE LA FECHA 05 DE MAYO DE 2428</t>
  </si>
  <si>
    <t>LOS DATOS  QUE SE PRESENTAN ES A PARTIR DE LA FECHA 05 DE MAYO DE 2429</t>
  </si>
  <si>
    <t>LOS DATOS  QUE SE PRESENTAN ES A PARTIR DE LA FECHA 05 DE MAYO DE 2430</t>
  </si>
  <si>
    <t>LOS DATOS  QUE SE PRESENTAN ES A PARTIR DE LA FECHA 05 DE MAYO DE 2431</t>
  </si>
  <si>
    <t>LOS DATOS  QUE SE PRESENTAN ES A PARTIR DE LA FECHA 05 DE MAYO DE 2432</t>
  </si>
  <si>
    <t>LOS DATOS  QUE SE PRESENTAN ES A PARTIR DE LA FECHA 05 DE MAYO DE 2433</t>
  </si>
  <si>
    <t>LOS DATOS  QUE SE PRESENTAN ES A PARTIR DE LA FECHA 05 DE MAYO DE 2434</t>
  </si>
  <si>
    <t>LOS DATOS  QUE SE PRESENTAN ES A PARTIR DE LA FECHA 05 DE MAYO DE 2435</t>
  </si>
  <si>
    <t>LOS DATOS  QUE SE PRESENTAN ES A PARTIR DE LA FECHA 05 DE MAYO DE 2436</t>
  </si>
  <si>
    <t>LOS DATOS  QUE SE PRESENTAN ES A PARTIR DE LA FECHA 05 DE MAYO DE 2437</t>
  </si>
  <si>
    <t>LOS DATOS  QUE SE PRESENTAN ES A PARTIR DE LA FECHA 05 DE MAYO DE 2438</t>
  </si>
  <si>
    <t>LOS DATOS  QUE SE PRESENTAN ES A PARTIR DE LA FECHA 05 DE MAYO DE 2439</t>
  </si>
  <si>
    <t>LOS DATOS  QUE SE PRESENTAN ES A PARTIR DE LA FECHA 05 DE MAYO DE 2440</t>
  </si>
  <si>
    <t>LOS DATOS  QUE SE PRESENTAN ES A PARTIR DE LA FECHA 05 DE MAYO DE 2441</t>
  </si>
  <si>
    <t>LOS DATOS  QUE SE PRESENTAN ES A PARTIR DE LA FECHA 05 DE MAYO DE 2442</t>
  </si>
  <si>
    <t>LOS DATOS  QUE SE PRESENTAN ES A PARTIR DE LA FECHA 05 DE MAYO DE 2443</t>
  </si>
  <si>
    <t>LOS DATOS  QUE SE PRESENTAN ES A PARTIR DE LA FECHA 05 DE MAYO DE 2444</t>
  </si>
  <si>
    <t>LOS DATOS  QUE SE PRESENTAN ES A PARTIR DE LA FECHA 05 DE MAYO DE 2445</t>
  </si>
  <si>
    <t>LOS DATOS  QUE SE PRESENTAN ES A PARTIR DE LA FECHA 05 DE MAYO DE 2446</t>
  </si>
  <si>
    <t>LOS DATOS  QUE SE PRESENTAN ES A PARTIR DE LA FECHA 05 DE MAYO DE 2447</t>
  </si>
  <si>
    <t>LOS DATOS  QUE SE PRESENTAN ES A PARTIR DE LA FECHA 05 DE MAYO DE 2448</t>
  </si>
  <si>
    <t>LOS DATOS  QUE SE PRESENTAN ES A PARTIR DE LA FECHA 05 DE MAYO DE 2449</t>
  </si>
  <si>
    <t>LOS DATOS  QUE SE PRESENTAN ES A PARTIR DE LA FECHA 05 DE MAYO DE 2450</t>
  </si>
  <si>
    <t>LOS DATOS  QUE SE PRESENTAN ES A PARTIR DE LA FECHA 05 DE MAYO DE 2451</t>
  </si>
  <si>
    <t>LOS DATOS  QUE SE PRESENTAN ES A PARTIR DE LA FECHA 05 DE MAYO DE 2452</t>
  </si>
  <si>
    <t>LOS DATOS  QUE SE PRESENTAN ES A PARTIR DE LA FECHA 05 DE MAYO DE 2453</t>
  </si>
  <si>
    <t>LOS DATOS  QUE SE PRESENTAN ES A PARTIR DE LA FECHA 05 DE MAYO DE 2454</t>
  </si>
  <si>
    <t>LOS DATOS  QUE SE PRESENTAN ES A PARTIR DE LA FECHA 05 DE MAYO DE 2455</t>
  </si>
  <si>
    <t>LOS DATOS  QUE SE PRESENTAN ES A PARTIR DE LA FECHA 05 DE MAYO DE 2456</t>
  </si>
  <si>
    <t>LOS DATOS  QUE SE PRESENTAN ES A PARTIR DE LA FECHA 05 DE MAYO DE 2457</t>
  </si>
  <si>
    <t>LOS DATOS  QUE SE PRESENTAN ES A PARTIR DE LA FECHA 05 DE MAYO DE 2458</t>
  </si>
  <si>
    <t>LOS DATOS  QUE SE PRESENTAN ES A PARTIR DE LA FECHA 05 DE MAYO DE 2459</t>
  </si>
  <si>
    <t>LOS DATOS  QUE SE PRESENTAN ES A PARTIR DE LA FECHA 05 DE MAYO DE 2460</t>
  </si>
  <si>
    <t>LOS DATOS  QUE SE PRESENTAN ES A PARTIR DE LA FECHA 05 DE MAYO DE 2461</t>
  </si>
  <si>
    <t>LOS DATOS  QUE SE PRESENTAN ES A PARTIR DE LA FECHA 05 DE MAYO DE 2462</t>
  </si>
  <si>
    <t>LOS DATOS  QUE SE PRESENTAN ES A PARTIR DE LA FECHA 05 DE MAYO DE 2463</t>
  </si>
  <si>
    <t>LOS DATOS  QUE SE PRESENTAN ES A PARTIR DE LA FECHA 05 DE MAYO DE 2464</t>
  </si>
  <si>
    <t>LOS DATOS  QUE SE PRESENTAN ES A PARTIR DE LA FECHA 05 DE MAYO DE 2465</t>
  </si>
  <si>
    <t>LOS DATOS  QUE SE PRESENTAN ES A PARTIR DE LA FECHA 05 DE MAYO DE 2466</t>
  </si>
  <si>
    <t>LOS DATOS  QUE SE PRESENTAN ES A PARTIR DE LA FECHA 05 DE MAYO DE 2467</t>
  </si>
  <si>
    <t>LOS DATOS  QUE SE PRESENTAN ES A PARTIR DE LA FECHA 05 DE MAYO DE 2468</t>
  </si>
  <si>
    <t>LOS DATOS  QUE SE PRESENTAN ES A PARTIR DE LA FECHA 05 DE MAYO DE 2469</t>
  </si>
  <si>
    <t>LOS DATOS  QUE SE PRESENTAN ES A PARTIR DE LA FECHA 05 DE MAYO DE 2470</t>
  </si>
  <si>
    <t>LOS DATOS  QUE SE PRESENTAN ES A PARTIR DE LA FECHA 05 DE MAYO DE 2471</t>
  </si>
  <si>
    <t>LOS DATOS  QUE SE PRESENTAN ES A PARTIR DE LA FECHA 05 DE MAYO DE 2472</t>
  </si>
  <si>
    <t>LOS DATOS  QUE SE PRESENTAN ES A PARTIR DE LA FECHA 05 DE MAYO DE 2473</t>
  </si>
  <si>
    <t>LOS DATOS  QUE SE PRESENTAN ES A PARTIR DE LA FECHA 05 DE MAYO DE 2474</t>
  </si>
  <si>
    <t>LOS DATOS  QUE SE PRESENTAN ES A PARTIR DE LA FECHA 05 DE MAYO DE 2475</t>
  </si>
  <si>
    <t>LOS DATOS  QUE SE PRESENTAN ES A PARTIR DE LA FECHA 05 DE MAYO DE 2476</t>
  </si>
  <si>
    <t>LOS DATOS  QUE SE PRESENTAN ES A PARTIR DE LA FECHA 05 DE MAYO DE 2477</t>
  </si>
  <si>
    <t>LOS DATOS  QUE SE PRESENTAN ES A PARTIR DE LA FECHA 05 DE MAYO DE 2478</t>
  </si>
  <si>
    <t>LOS DATOS  QUE SE PRESENTAN ES A PARTIR DE LA FECHA 05 DE MAYO DE 2479</t>
  </si>
  <si>
    <t>LOS DATOS  QUE SE PRESENTAN ES A PARTIR DE LA FECHA 05 DE MAYO DE 2480</t>
  </si>
  <si>
    <t>LOS DATOS  QUE SE PRESENTAN ES A PARTIR DE LA FECHA 05 DE MAYO DE 2481</t>
  </si>
  <si>
    <t>LOS DATOS  QUE SE PRESENTAN ES A PARTIR DE LA FECHA 05 DE MAYO DE 2482</t>
  </si>
  <si>
    <t>LOS DATOS  QUE SE PRESENTAN ES A PARTIR DE LA FECHA 05 DE MAYO DE 2483</t>
  </si>
  <si>
    <t>LOS DATOS  QUE SE PRESENTAN ES A PARTIR DE LA FECHA 05 DE MAYO DE 2484</t>
  </si>
  <si>
    <t>LOS DATOS  QUE SE PRESENTAN ES A PARTIR DE LA FECHA 05 DE MAYO DE 2485</t>
  </si>
  <si>
    <t>LOS DATOS  QUE SE PRESENTAN ES A PARTIR DE LA FECHA 05 DE MAYO DE 2486</t>
  </si>
  <si>
    <t>LOS DATOS  QUE SE PRESENTAN ES A PARTIR DE LA FECHA 05 DE MAYO DE 2487</t>
  </si>
  <si>
    <t>LOS DATOS  QUE SE PRESENTAN ES A PARTIR DE LA FECHA 05 DE MAYO DE 2488</t>
  </si>
  <si>
    <t>LOS DATOS  QUE SE PRESENTAN ES A PARTIR DE LA FECHA 05 DE MAYO DE 2489</t>
  </si>
  <si>
    <t>LOS DATOS  QUE SE PRESENTAN ES A PARTIR DE LA FECHA 05 DE MAYO DE 2490</t>
  </si>
  <si>
    <t>LOS DATOS  QUE SE PRESENTAN ES A PARTIR DE LA FECHA 05 DE MAYO DE 2491</t>
  </si>
  <si>
    <t>LOS DATOS  QUE SE PRESENTAN ES A PARTIR DE LA FECHA 05 DE MAYO DE 2492</t>
  </si>
  <si>
    <t>LOS DATOS  QUE SE PRESENTAN ES A PARTIR DE LA FECHA 05 DE MAYO DE 2493</t>
  </si>
  <si>
    <t>LOS DATOS  QUE SE PRESENTAN ES A PARTIR DE LA FECHA 05 DE MAYO DE 2494</t>
  </si>
  <si>
    <t>LOS DATOS  QUE SE PRESENTAN ES A PARTIR DE LA FECHA 05 DE MAYO DE 2495</t>
  </si>
  <si>
    <t>LOS DATOS  QUE SE PRESENTAN ES A PARTIR DE LA FECHA 05 DE MAYO DE 2496</t>
  </si>
  <si>
    <t>LOS DATOS  QUE SE PRESENTAN ES A PARTIR DE LA FECHA 05 DE MAYO DE 2497</t>
  </si>
  <si>
    <t>LOS DATOS  QUE SE PRESENTAN ES A PARTIR DE LA FECHA 05 DE MAYO DE 2498</t>
  </si>
  <si>
    <t>LOS DATOS  QUE SE PRESENTAN ES A PARTIR DE LA FECHA 05 DE MAYO DE 2499</t>
  </si>
  <si>
    <t>LOS DATOS  QUE SE PRESENTAN ES A PARTIR DE LA FECHA 05 DE MAYO DE 2500</t>
  </si>
  <si>
    <t>LOS DATOS  QUE SE PRESENTAN ES A PARTIR DE LA FECHA 05 DE MAYO DE 2501</t>
  </si>
  <si>
    <t>LOS DATOS  QUE SE PRESENTAN ES A PARTIR DE LA FECHA 05 DE MAYO DE 2502</t>
  </si>
  <si>
    <t>LOS DATOS  QUE SE PRESENTAN ES A PARTIR DE LA FECHA 05 DE MAYO DE 2503</t>
  </si>
  <si>
    <t>LOS DATOS  QUE SE PRESENTAN ES A PARTIR DE LA FECHA 05 DE MAYO DE 2504</t>
  </si>
  <si>
    <t>LOS DATOS  QUE SE PRESENTAN ES A PARTIR DE LA FECHA 05 DE MAYO DE 2505</t>
  </si>
  <si>
    <t>LOS DATOS  QUE SE PRESENTAN ES A PARTIR DE LA FECHA 05 DE MAYO DE 2506</t>
  </si>
  <si>
    <t>LOS DATOS  QUE SE PRESENTAN ES A PARTIR DE LA FECHA 05 DE MAYO DE 2507</t>
  </si>
  <si>
    <t>LOS DATOS  QUE SE PRESENTAN ES A PARTIR DE LA FECHA 05 DE MAYO DE 2508</t>
  </si>
  <si>
    <t>LOS DATOS  QUE SE PRESENTAN ES A PARTIR DE LA FECHA 05 DE MAYO DE 2509</t>
  </si>
  <si>
    <t>LOS DATOS  QUE SE PRESENTAN ES A PARTIR DE LA FECHA 05 DE MAYO DE 2510</t>
  </si>
  <si>
    <t>LOS DATOS  QUE SE PRESENTAN ES A PARTIR DE LA FECHA 05 DE MAYO DE 2511</t>
  </si>
  <si>
    <t>LOS DATOS  QUE SE PRESENTAN ES A PARTIR DE LA FECHA 05 DE MAYO DE 2512</t>
  </si>
  <si>
    <t>LOS DATOS  QUE SE PRESENTAN ES A PARTIR DE LA FECHA 05 DE MAYO DE 2513</t>
  </si>
  <si>
    <t>LOS DATOS  QUE SE PRESENTAN ES A PARTIR DE LA FECHA 05 DE MAYO DE 2514</t>
  </si>
  <si>
    <t>LOS DATOS  QUE SE PRESENTAN ES A PARTIR DE LA FECHA 05 DE MAYO DE 2515</t>
  </si>
  <si>
    <t>LOS DATOS  QUE SE PRESENTAN ES A PARTIR DE LA FECHA 05 DE MAYO DE 2516</t>
  </si>
  <si>
    <t>LOS DATOS  QUE SE PRESENTAN ES A PARTIR DE LA FECHA 05 DE MAYO DE 2517</t>
  </si>
  <si>
    <t>LOS DATOS  QUE SE PRESENTAN ES A PARTIR DE LA FECHA 05 DE MAYO DE 2518</t>
  </si>
  <si>
    <t>LOS DATOS  QUE SE PRESENTAN ES A PARTIR DE LA FECHA 05 DE MAYO DE 2519</t>
  </si>
  <si>
    <t>LOS DATOS  QUE SE PRESENTAN ES A PARTIR DE LA FECHA 05 DE MAYO DE 2520</t>
  </si>
  <si>
    <t>LOS DATOS  QUE SE PRESENTAN ES A PARTIR DE LA FECHA 05 DE MAYO DE 2521</t>
  </si>
  <si>
    <t>LOS DATOS  QUE SE PRESENTAN ES A PARTIR DE LA FECHA 05 DE MAYO DE 2522</t>
  </si>
  <si>
    <t>LOS DATOS  QUE SE PRESENTAN ES A PARTIR DE LA FECHA 05 DE MAYO DE 2523</t>
  </si>
  <si>
    <t>LOS DATOS  QUE SE PRESENTAN ES A PARTIR DE LA FECHA 05 DE MAYO DE 2524</t>
  </si>
  <si>
    <t>LOS DATOS  QUE SE PRESENTAN ES A PARTIR DE LA FECHA 05 DE MAYO DE 2525</t>
  </si>
  <si>
    <t>LOS DATOS  QUE SE PRESENTAN ES A PARTIR DE LA FECHA 05 DE MAYO DE 2526</t>
  </si>
  <si>
    <t>LOS DATOS  QUE SE PRESENTAN ES A PARTIR DE LA FECHA 05 DE MAYO DE 2527</t>
  </si>
  <si>
    <t>LOS DATOS  QUE SE PRESENTAN ES A PARTIR DE LA FECHA 05 DE MAYO DE 2528</t>
  </si>
  <si>
    <t>LOS DATOS  QUE SE PRESENTAN ES A PARTIR DE LA FECHA 05 DE MAYO DE 2529</t>
  </si>
  <si>
    <t>LOS DATOS  QUE SE PRESENTAN ES A PARTIR DE LA FECHA 05 DE MAYO DE 2530</t>
  </si>
  <si>
    <t>LOS DATOS  QUE SE PRESENTAN ES A PARTIR DE LA FECHA 05 DE MAYO DE 2531</t>
  </si>
  <si>
    <t>LOS DATOS  QUE SE PRESENTAN ES A PARTIR DE LA FECHA 05 DE MAYO DE 2532</t>
  </si>
  <si>
    <t>LOS DATOS  QUE SE PRESENTAN ES A PARTIR DE LA FECHA 05 DE MAYO DE 2533</t>
  </si>
  <si>
    <t>LOS DATOS  QUE SE PRESENTAN ES A PARTIR DE LA FECHA 05 DE MAYO DE 2534</t>
  </si>
  <si>
    <t>LOS DATOS  QUE SE PRESENTAN ES A PARTIR DE LA FECHA 05 DE MAYO DE 2535</t>
  </si>
  <si>
    <t>LOS DATOS  QUE SE PRESENTAN ES A PARTIR DE LA FECHA 05 DE MAYO DE 2536</t>
  </si>
  <si>
    <t>LOS DATOS  QUE SE PRESENTAN ES A PARTIR DE LA FECHA 05 DE MAYO DE 2537</t>
  </si>
  <si>
    <t>LOS DATOS  QUE SE PRESENTAN ES A PARTIR DE LA FECHA 05 DE MAYO DE 2538</t>
  </si>
  <si>
    <t>LOS DATOS  QUE SE PRESENTAN ES A PARTIR DE LA FECHA 05 DE MAYO DE 2539</t>
  </si>
  <si>
    <t>LOS DATOS  QUE SE PRESENTAN ES A PARTIR DE LA FECHA 05 DE MAYO DE 2540</t>
  </si>
  <si>
    <t>LOS DATOS  QUE SE PRESENTAN ES A PARTIR DE LA FECHA 05 DE MAYO DE 2541</t>
  </si>
  <si>
    <t>LOS DATOS  QUE SE PRESENTAN ES A PARTIR DE LA FECHA 05 DE MAYO DE 2542</t>
  </si>
  <si>
    <t>LOS DATOS  QUE SE PRESENTAN ES A PARTIR DE LA FECHA 05 DE MAYO DE 2543</t>
  </si>
  <si>
    <t>LOS DATOS  QUE SE PRESENTAN ES A PARTIR DE LA FECHA 05 DE MAYO DE 2544</t>
  </si>
  <si>
    <t>LOS DATOS  QUE SE PRESENTAN ES A PARTIR DE LA FECHA 05 DE MAYO DE 2545</t>
  </si>
  <si>
    <t>LOS DATOS  QUE SE PRESENTAN ES A PARTIR DE LA FECHA 05 DE MAYO DE 2546</t>
  </si>
  <si>
    <t>LOS DATOS  QUE SE PRESENTAN ES A PARTIR DE LA FECHA 05 DE MAYO DE 2547</t>
  </si>
  <si>
    <t>LOS DATOS  QUE SE PRESENTAN ES A PARTIR DE LA FECHA 05 DE MAYO DE 2548</t>
  </si>
  <si>
    <t>LOS DATOS  QUE SE PRESENTAN ES A PARTIR DE LA FECHA 05 DE MAYO DE 2549</t>
  </si>
  <si>
    <t>LOS DATOS  QUE SE PRESENTAN ES A PARTIR DE LA FECHA 05 DE MAYO DE 2550</t>
  </si>
  <si>
    <t>LOS DATOS  QUE SE PRESENTAN ES A PARTIR DE LA FECHA 05 DE MAYO DE 2551</t>
  </si>
  <si>
    <t>LOS DATOS  QUE SE PRESENTAN ES A PARTIR DE LA FECHA 05 DE MAYO DE 2552</t>
  </si>
  <si>
    <t>LOS DATOS  QUE SE PRESENTAN ES A PARTIR DE LA FECHA 05 DE MAYO DE 2553</t>
  </si>
  <si>
    <t>LOS DATOS  QUE SE PRESENTAN ES A PARTIR DE LA FECHA 05 DE MAYO DE 2554</t>
  </si>
  <si>
    <t>LOS DATOS  QUE SE PRESENTAN ES A PARTIR DE LA FECHA 05 DE MAYO DE 2555</t>
  </si>
  <si>
    <t>LOS DATOS  QUE SE PRESENTAN ES A PARTIR DE LA FECHA 05 DE MAYO DE 2556</t>
  </si>
  <si>
    <t>LOS DATOS  QUE SE PRESENTAN ES A PARTIR DE LA FECHA 05 DE MAYO DE 2557</t>
  </si>
  <si>
    <t>LOS DATOS  QUE SE PRESENTAN ES A PARTIR DE LA FECHA 05 DE MAYO DE 2558</t>
  </si>
  <si>
    <t>LOS DATOS  QUE SE PRESENTAN ES A PARTIR DE LA FECHA 05 DE MAYO DE 2559</t>
  </si>
  <si>
    <t>LOS DATOS  QUE SE PRESENTAN ES A PARTIR DE LA FECHA 05 DE MAYO DE 2560</t>
  </si>
  <si>
    <t>LOS DATOS  QUE SE PRESENTAN ES A PARTIR DE LA FECHA 05 DE MAYO DE 2561</t>
  </si>
  <si>
    <t>LOS DATOS  QUE SE PRESENTAN ES A PARTIR DE LA FECHA 05 DE MAYO DE 2562</t>
  </si>
  <si>
    <t>LOS DATOS  QUE SE PRESENTAN ES A PARTIR DE LA FECHA 05 DE MAYO DE 2563</t>
  </si>
  <si>
    <t>LOS DATOS  QUE SE PRESENTAN ES A PARTIR DE LA FECHA 05 DE MAYO DE 2564</t>
  </si>
  <si>
    <t>LOS DATOS  QUE SE PRESENTAN ES A PARTIR DE LA FECHA 05 DE MAYO DE 2565</t>
  </si>
  <si>
    <t>LOS DATOS  QUE SE PRESENTAN ES A PARTIR DE LA FECHA 05 DE MAYO DE 2566</t>
  </si>
  <si>
    <t>LOS DATOS  QUE SE PRESENTAN ES A PARTIR DE LA FECHA 05 DE MAYO DE 2567</t>
  </si>
  <si>
    <t>LOS DATOS  QUE SE PRESENTAN ES A PARTIR DE LA FECHA 05 DE MAYO DE 2568</t>
  </si>
  <si>
    <t>LOS DATOS  QUE SE PRESENTAN ES A PARTIR DE LA FECHA 05 DE MAYO DE 2569</t>
  </si>
  <si>
    <t>LOS DATOS  QUE SE PRESENTAN ES A PARTIR DE LA FECHA 05 DE MAYO DE 2570</t>
  </si>
  <si>
    <t>LOS DATOS  QUE SE PRESENTAN ES A PARTIR DE LA FECHA 05 DE MAYO DE 2571</t>
  </si>
  <si>
    <t>LOS DATOS  QUE SE PRESENTAN ES A PARTIR DE LA FECHA 05 DE MAYO DE 2572</t>
  </si>
  <si>
    <t>LOS DATOS  QUE SE PRESENTAN ES A PARTIR DE LA FECHA 05 DE MAYO DE 2573</t>
  </si>
  <si>
    <t>LOS DATOS  QUE SE PRESENTAN ES A PARTIR DE LA FECHA 05 DE MAYO DE 2574</t>
  </si>
  <si>
    <t>LOS DATOS  QUE SE PRESENTAN ES A PARTIR DE LA FECHA 05 DE MAYO DE 2575</t>
  </si>
  <si>
    <t>LOS DATOS  QUE SE PRESENTAN ES A PARTIR DE LA FECHA 05 DE MAYO DE 2576</t>
  </si>
  <si>
    <t>LOS DATOS  QUE SE PRESENTAN ES A PARTIR DE LA FECHA 05 DE MAYO DE 2577</t>
  </si>
  <si>
    <t>LOS DATOS  QUE SE PRESENTAN ES A PARTIR DE LA FECHA 05 DE MAYO DE 2578</t>
  </si>
  <si>
    <t>LOS DATOS  QUE SE PRESENTAN ES A PARTIR DE LA FECHA 05 DE MAYO DE 2579</t>
  </si>
  <si>
    <t>LOS DATOS  QUE SE PRESENTAN ES A PARTIR DE LA FECHA 05 DE MAYO DE 2580</t>
  </si>
  <si>
    <t>LOS DATOS  QUE SE PRESENTAN ES A PARTIR DE LA FECHA 05 DE MAYO DE 2581</t>
  </si>
  <si>
    <t>LOS DATOS  QUE SE PRESENTAN ES A PARTIR DE LA FECHA 05 DE MAYO DE 2582</t>
  </si>
  <si>
    <t>LOS DATOS  QUE SE PRESENTAN ES A PARTIR DE LA FECHA 05 DE MAYO DE 2583</t>
  </si>
  <si>
    <t>LOS DATOS  QUE SE PRESENTAN ES A PARTIR DE LA FECHA 05 DE MAYO DE 2584</t>
  </si>
  <si>
    <t>LOS DATOS  QUE SE PRESENTAN ES A PARTIR DE LA FECHA 05 DE MAYO DE 2585</t>
  </si>
  <si>
    <t>LOS DATOS  QUE SE PRESENTAN ES A PARTIR DE LA FECHA 05 DE MAYO DE 2586</t>
  </si>
  <si>
    <t>LOS DATOS  QUE SE PRESENTAN ES A PARTIR DE LA FECHA 05 DE MAYO DE 2587</t>
  </si>
  <si>
    <t>LOS DATOS  QUE SE PRESENTAN ES A PARTIR DE LA FECHA 05 DE MAYO DE 2588</t>
  </si>
  <si>
    <t>LOS DATOS  QUE SE PRESENTAN ES A PARTIR DE LA FECHA 05 DE MAYO DE 2589</t>
  </si>
  <si>
    <t>LOS DATOS  QUE SE PRESENTAN ES A PARTIR DE LA FECHA 05 DE MAYO DE 2590</t>
  </si>
  <si>
    <t>LOS DATOS  QUE SE PRESENTAN ES A PARTIR DE LA FECHA 05 DE MAYO DE 2591</t>
  </si>
  <si>
    <t>LOS DATOS  QUE SE PRESENTAN ES A PARTIR DE LA FECHA 05 DE MAYO DE 2592</t>
  </si>
  <si>
    <t>LOS DATOS  QUE SE PRESENTAN ES A PARTIR DE LA FECHA 05 DE MAYO DE 2593</t>
  </si>
  <si>
    <t>LOS DATOS  QUE SE PRESENTAN ES A PARTIR DE LA FECHA 05 DE MAYO DE 2594</t>
  </si>
  <si>
    <t>LOS DATOS  QUE SE PRESENTAN ES A PARTIR DE LA FECHA 05 DE MAYO DE 2595</t>
  </si>
  <si>
    <t>LOS DATOS  QUE SE PRESENTAN ES A PARTIR DE LA FECHA 05 DE MAYO DE 2596</t>
  </si>
  <si>
    <t>LOS DATOS  QUE SE PRESENTAN ES A PARTIR DE LA FECHA 05 DE MAYO DE 2597</t>
  </si>
  <si>
    <t>LOS DATOS  QUE SE PRESENTAN ES A PARTIR DE LA FECHA 05 DE MAYO DE 2598</t>
  </si>
  <si>
    <t>LOS DATOS  QUE SE PRESENTAN ES A PARTIR DE LA FECHA 05 DE MAYO DE 2599</t>
  </si>
  <si>
    <t>LOS DATOS  QUE SE PRESENTAN ES A PARTIR DE LA FECHA 05 DE MAYO DE 2600</t>
  </si>
  <si>
    <t>LOS DATOS  QUE SE PRESENTAN ES A PARTIR DE LA FECHA 05 DE MAYO DE 2601</t>
  </si>
  <si>
    <t>LOS DATOS  QUE SE PRESENTAN ES A PARTIR DE LA FECHA 05 DE MAYO DE 2602</t>
  </si>
  <si>
    <t>LOS DATOS  QUE SE PRESENTAN ES A PARTIR DE LA FECHA 05 DE MAYO DE 2603</t>
  </si>
  <si>
    <t>LOS DATOS  QUE SE PRESENTAN ES A PARTIR DE LA FECHA 05 DE MAYO DE 2604</t>
  </si>
  <si>
    <t>LOS DATOS  QUE SE PRESENTAN ES A PARTIR DE LA FECHA 05 DE MAYO DE 2605</t>
  </si>
  <si>
    <t>LOS DATOS  QUE SE PRESENTAN ES A PARTIR DE LA FECHA 05 DE MAYO DE 2606</t>
  </si>
  <si>
    <t>LOS DATOS  QUE SE PRESENTAN ES A PARTIR DE LA FECHA 05 DE MAYO DE 2607</t>
  </si>
  <si>
    <t>LOS DATOS  QUE SE PRESENTAN ES A PARTIR DE LA FECHA 05 DE MAYO DE 2608</t>
  </si>
  <si>
    <t>LOS DATOS  QUE SE PRESENTAN ES A PARTIR DE LA FECHA 05 DE MAYO DE 2609</t>
  </si>
  <si>
    <t>LOS DATOS  QUE SE PRESENTAN ES A PARTIR DE LA FECHA 05 DE MAYO DE 2610</t>
  </si>
  <si>
    <t>LOS DATOS  QUE SE PRESENTAN ES A PARTIR DE LA FECHA 05 DE MAYO DE 2611</t>
  </si>
  <si>
    <t>LOS DATOS  QUE SE PRESENTAN ES A PARTIR DE LA FECHA 05 DE MAYO DE 2612</t>
  </si>
  <si>
    <t>LOS DATOS  QUE SE PRESENTAN ES A PARTIR DE LA FECHA 05 DE MAYO DE 2613</t>
  </si>
  <si>
    <t>LOS DATOS  QUE SE PRESENTAN ES A PARTIR DE LA FECHA 05 DE MAYO DE 2614</t>
  </si>
  <si>
    <t>LOS DATOS  QUE SE PRESENTAN ES A PARTIR DE LA FECHA 05 DE MAYO DE 2615</t>
  </si>
  <si>
    <t>LOS DATOS  QUE SE PRESENTAN ES A PARTIR DE LA FECHA 05 DE MAYO DE 2616</t>
  </si>
  <si>
    <t>LOS DATOS  QUE SE PRESENTAN ES A PARTIR DE LA FECHA 05 DE MAYO DE 2617</t>
  </si>
  <si>
    <t>LOS DATOS  QUE SE PRESENTAN ES A PARTIR DE LA FECHA 05 DE MAYO DE 2618</t>
  </si>
  <si>
    <t>LOS DATOS  QUE SE PRESENTAN ES A PARTIR DE LA FECHA 05 DE MAYO DE 2619</t>
  </si>
  <si>
    <t>LOS DATOS  QUE SE PRESENTAN ES A PARTIR DE LA FECHA 05 DE MAYO DE 2620</t>
  </si>
  <si>
    <t>LOS DATOS  QUE SE PRESENTAN ES A PARTIR DE LA FECHA 05 DE MAYO DE 2621</t>
  </si>
  <si>
    <t>LOS DATOS  QUE SE PRESENTAN ES A PARTIR DE LA FECHA 05 DE MAYO DE 2622</t>
  </si>
  <si>
    <t>LOS DATOS  QUE SE PRESENTAN ES A PARTIR DE LA FECHA 05 DE MAYO DE 2623</t>
  </si>
  <si>
    <t>LOS DATOS  QUE SE PRESENTAN ES A PARTIR DE LA FECHA 05 DE MAYO DE 2624</t>
  </si>
  <si>
    <t>LOS DATOS  QUE SE PRESENTAN ES A PARTIR DE LA FECHA 05 DE MAYO DE 2625</t>
  </si>
  <si>
    <t>LOS DATOS  QUE SE PRESENTAN ES A PARTIR DE LA FECHA 05 DE MAYO DE 2626</t>
  </si>
  <si>
    <t>LOS DATOS  QUE SE PRESENTAN ES A PARTIR DE LA FECHA 05 DE MAYO DE 2627</t>
  </si>
  <si>
    <t>LOS DATOS  QUE SE PRESENTAN ES A PARTIR DE LA FECHA 05 DE MAYO DE 2628</t>
  </si>
  <si>
    <t>LOS DATOS  QUE SE PRESENTAN ES A PARTIR DE LA FECHA 05 DE MAYO DE 2629</t>
  </si>
  <si>
    <t>LOS DATOS  QUE SE PRESENTAN ES A PARTIR DE LA FECHA 05 DE MAYO DE 2630</t>
  </si>
  <si>
    <t>LOS DATOS  QUE SE PRESENTAN ES A PARTIR DE LA FECHA 05 DE MAYO DE 2631</t>
  </si>
  <si>
    <t>LOS DATOS  QUE SE PRESENTAN ES A PARTIR DE LA FECHA 05 DE MAYO DE 2632</t>
  </si>
  <si>
    <t>LOS DATOS  QUE SE PRESENTAN ES A PARTIR DE LA FECHA 05 DE MAYO DE 2633</t>
  </si>
  <si>
    <t>LOS DATOS  QUE SE PRESENTAN ES A PARTIR DE LA FECHA 05 DE MAYO DE 2634</t>
  </si>
  <si>
    <t>LOS DATOS  QUE SE PRESENTAN ES A PARTIR DE LA FECHA 05 DE MAYO DE 2635</t>
  </si>
  <si>
    <t>LOS DATOS  QUE SE PRESENTAN ES A PARTIR DE LA FECHA 05 DE MAYO DE 2636</t>
  </si>
  <si>
    <t>LOS DATOS  QUE SE PRESENTAN ES A PARTIR DE LA FECHA 05 DE MAYO DE 2637</t>
  </si>
  <si>
    <t>LOS DATOS  QUE SE PRESENTAN ES A PARTIR DE LA FECHA 05 DE MAYO DE 2638</t>
  </si>
  <si>
    <t>LOS DATOS  QUE SE PRESENTAN ES A PARTIR DE LA FECHA 05 DE MAYO DE 2639</t>
  </si>
  <si>
    <t>LOS DATOS  QUE SE PRESENTAN ES A PARTIR DE LA FECHA 05 DE MAYO DE 2640</t>
  </si>
  <si>
    <t>LOS DATOS  QUE SE PRESENTAN ES A PARTIR DE LA FECHA 05 DE MAYO DE 2641</t>
  </si>
  <si>
    <t>LOS DATOS  QUE SE PRESENTAN ES A PARTIR DE LA FECHA 05 DE MAYO DE 2642</t>
  </si>
  <si>
    <t>LOS DATOS  QUE SE PRESENTAN ES A PARTIR DE LA FECHA 05 DE MAYO DE 2643</t>
  </si>
  <si>
    <t>LOS DATOS  QUE SE PRESENTAN ES A PARTIR DE LA FECHA 05 DE MAYO DE 2644</t>
  </si>
  <si>
    <t>LOS DATOS  QUE SE PRESENTAN ES A PARTIR DE LA FECHA 05 DE MAYO DE 2645</t>
  </si>
  <si>
    <t>LOS DATOS  QUE SE PRESENTAN ES A PARTIR DE LA FECHA 05 DE MAYO DE 2646</t>
  </si>
  <si>
    <t>LOS DATOS  QUE SE PRESENTAN ES A PARTIR DE LA FECHA 05 DE MAYO DE 2647</t>
  </si>
  <si>
    <t>LOS DATOS  QUE SE PRESENTAN ES A PARTIR DE LA FECHA 05 DE MAYO DE 2648</t>
  </si>
  <si>
    <t>LOS DATOS  QUE SE PRESENTAN ES A PARTIR DE LA FECHA 05 DE MAYO DE 2649</t>
  </si>
  <si>
    <t>LOS DATOS  QUE SE PRESENTAN ES A PARTIR DE LA FECHA 05 DE MAYO DE 2650</t>
  </si>
  <si>
    <t>LOS DATOS  QUE SE PRESENTAN ES A PARTIR DE LA FECHA 05 DE MAYO DE 2651</t>
  </si>
  <si>
    <t>LOS DATOS  QUE SE PRESENTAN ES A PARTIR DE LA FECHA 05 DE MAYO DE 2652</t>
  </si>
  <si>
    <t>LOS DATOS  QUE SE PRESENTAN ES A PARTIR DE LA FECHA 05 DE MAYO DE 2653</t>
  </si>
  <si>
    <t>LOS DATOS  QUE SE PRESENTAN ES A PARTIR DE LA FECHA 05 DE MAYO DE 2654</t>
  </si>
  <si>
    <t>LOS DATOS  QUE SE PRESENTAN ES A PARTIR DE LA FECHA 05 DE MAYO DE 2655</t>
  </si>
  <si>
    <t>LOS DATOS  QUE SE PRESENTAN ES A PARTIR DE LA FECHA 05 DE MAYO DE 2656</t>
  </si>
  <si>
    <t>LOS DATOS  QUE SE PRESENTAN ES A PARTIR DE LA FECHA 05 DE MAYO DE 2657</t>
  </si>
  <si>
    <t>LOS DATOS  QUE SE PRESENTAN ES A PARTIR DE LA FECHA 05 DE MAYO DE 2658</t>
  </si>
  <si>
    <t>LOS DATOS  QUE SE PRESENTAN ES A PARTIR DE LA FECHA 05 DE MAYO DE 2659</t>
  </si>
  <si>
    <t>LOS DATOS  QUE SE PRESENTAN ES A PARTIR DE LA FECHA 05 DE MAYO DE 2660</t>
  </si>
  <si>
    <t>LOS DATOS  QUE SE PRESENTAN ES A PARTIR DE LA FECHA 05 DE MAYO DE 2661</t>
  </si>
  <si>
    <t>LOS DATOS  QUE SE PRESENTAN ES A PARTIR DE LA FECHA 05 DE MAYO DE 2662</t>
  </si>
  <si>
    <t>LOS DATOS  QUE SE PRESENTAN ES A PARTIR DE LA FECHA 05 DE MAYO DE 2663</t>
  </si>
  <si>
    <t>LOS DATOS  QUE SE PRESENTAN ES A PARTIR DE LA FECHA 05 DE MAYO DE 2664</t>
  </si>
  <si>
    <t>LOS DATOS  QUE SE PRESENTAN ES A PARTIR DE LA FECHA 05 DE MAYO DE 2665</t>
  </si>
  <si>
    <t>LOS DATOS  QUE SE PRESENTAN ES A PARTIR DE LA FECHA 05 DE MAYO DE 2666</t>
  </si>
  <si>
    <t>LOS DATOS  QUE SE PRESENTAN ES A PARTIR DE LA FECHA 05 DE MAYO DE 2667</t>
  </si>
  <si>
    <t>LOS DATOS  QUE SE PRESENTAN ES A PARTIR DE LA FECHA 05 DE MAYO DE 2668</t>
  </si>
  <si>
    <t>LOS DATOS  QUE SE PRESENTAN ES A PARTIR DE LA FECHA 05 DE MAYO DE 2669</t>
  </si>
  <si>
    <t>LOS DATOS  QUE SE PRESENTAN ES A PARTIR DE LA FECHA 05 DE MAYO DE 2670</t>
  </si>
  <si>
    <t>LOS DATOS  QUE SE PRESENTAN ES A PARTIR DE LA FECHA 05 DE MAYO DE 2671</t>
  </si>
  <si>
    <t>LOS DATOS  QUE SE PRESENTAN ES A PARTIR DE LA FECHA 05 DE MAYO DE 2672</t>
  </si>
  <si>
    <t>LOS DATOS  QUE SE PRESENTAN ES A PARTIR DE LA FECHA 05 DE MAYO DE 2673</t>
  </si>
  <si>
    <t>LOS DATOS  QUE SE PRESENTAN ES A PARTIR DE LA FECHA 05 DE MAYO DE 2674</t>
  </si>
  <si>
    <t>LOS DATOS  QUE SE PRESENTAN ES A PARTIR DE LA FECHA 05 DE MAYO DE 2675</t>
  </si>
  <si>
    <t>LOS DATOS  QUE SE PRESENTAN ES A PARTIR DE LA FECHA 05 DE MAYO DE 2676</t>
  </si>
  <si>
    <t>LOS DATOS  QUE SE PRESENTAN ES A PARTIR DE LA FECHA 05 DE MAYO DE 2677</t>
  </si>
  <si>
    <t>LOS DATOS  QUE SE PRESENTAN ES A PARTIR DE LA FECHA 05 DE MAYO DE 2678</t>
  </si>
  <si>
    <t>LOS DATOS  QUE SE PRESENTAN ES A PARTIR DE LA FECHA 05 DE MAYO DE 2679</t>
  </si>
  <si>
    <t>LOS DATOS  QUE SE PRESENTAN ES A PARTIR DE LA FECHA 05 DE MAYO DE 2680</t>
  </si>
  <si>
    <t>LOS DATOS  QUE SE PRESENTAN ES A PARTIR DE LA FECHA 05 DE MAYO DE 2681</t>
  </si>
  <si>
    <t>LOS DATOS  QUE SE PRESENTAN ES A PARTIR DE LA FECHA 05 DE MAYO DE 2682</t>
  </si>
  <si>
    <t>LOS DATOS  QUE SE PRESENTAN ES A PARTIR DE LA FECHA 05 DE MAYO DE 2683</t>
  </si>
  <si>
    <t>LOS DATOS  QUE SE PRESENTAN ES A PARTIR DE LA FECHA 05 DE MAYO DE 2684</t>
  </si>
  <si>
    <t>LOS DATOS  QUE SE PRESENTAN ES A PARTIR DE LA FECHA 05 DE MAYO DE 2685</t>
  </si>
  <si>
    <t>LOS DATOS  QUE SE PRESENTAN ES A PARTIR DE LA FECHA 05 DE MAYO DE 2686</t>
  </si>
  <si>
    <t>LOS DATOS  QUE SE PRESENTAN ES A PARTIR DE LA FECHA 05 DE MAYO DE 2687</t>
  </si>
  <si>
    <t>LOS DATOS  QUE SE PRESENTAN ES A PARTIR DE LA FECHA 05 DE MAYO DE 2688</t>
  </si>
  <si>
    <t>LOS DATOS  QUE SE PRESENTAN ES A PARTIR DE LA FECHA 05 DE MAYO DE 2689</t>
  </si>
  <si>
    <t>LOS DATOS  QUE SE PRESENTAN ES A PARTIR DE LA FECHA 05 DE MAYO DE 2690</t>
  </si>
  <si>
    <t>LOS DATOS  QUE SE PRESENTAN ES A PARTIR DE LA FECHA 05 DE MAYO DE 2691</t>
  </si>
  <si>
    <t>LOS DATOS  QUE SE PRESENTAN ES A PARTIR DE LA FECHA 05 DE MAYO DE 2692</t>
  </si>
  <si>
    <t>LOS DATOS  QUE SE PRESENTAN ES A PARTIR DE LA FECHA 05 DE MAYO DE 2693</t>
  </si>
  <si>
    <t>LOS DATOS  QUE SE PRESENTAN ES A PARTIR DE LA FECHA 05 DE MAYO DE 2694</t>
  </si>
  <si>
    <t>LOS DATOS  QUE SE PRESENTAN ES A PARTIR DE LA FECHA 05 DE MAYO DE 2695</t>
  </si>
  <si>
    <t>LOS DATOS  QUE SE PRESENTAN ES A PARTIR DE LA FECHA 05 DE MAYO DE 2696</t>
  </si>
  <si>
    <t>LOS DATOS  QUE SE PRESENTAN ES A PARTIR DE LA FECHA 05 DE MAYO DE 2697</t>
  </si>
  <si>
    <t>LOS DATOS  QUE SE PRESENTAN ES A PARTIR DE LA FECHA 05 DE MAYO DE 2698</t>
  </si>
  <si>
    <t>LOS DATOS  QUE SE PRESENTAN ES A PARTIR DE LA FECHA 05 DE MAYO DE 2699</t>
  </si>
  <si>
    <t>LOS DATOS  QUE SE PRESENTAN ES A PARTIR DE LA FECHA 05 DE MAYO DE 2700</t>
  </si>
  <si>
    <t>LOS DATOS  QUE SE PRESENTAN ES A PARTIR DE LA FECHA 05 DE MAYO DE 2701</t>
  </si>
  <si>
    <t>LOS DATOS  QUE SE PRESENTAN ES A PARTIR DE LA FECHA 05 DE MAYO DE 2702</t>
  </si>
  <si>
    <t>LOS DATOS  QUE SE PRESENTAN ES A PARTIR DE LA FECHA 05 DE MAYO DE 2703</t>
  </si>
  <si>
    <t>LOS DATOS  QUE SE PRESENTAN ES A PARTIR DE LA FECHA 05 DE MAYO DE 2704</t>
  </si>
  <si>
    <t>LOS DATOS  QUE SE PRESENTAN ES A PARTIR DE LA FECHA 05 DE MAYO DE 2705</t>
  </si>
  <si>
    <t>LOS DATOS  QUE SE PRESENTAN ES A PARTIR DE LA FECHA 05 DE MAYO DE 2706</t>
  </si>
  <si>
    <t>LOS DATOS  QUE SE PRESENTAN ES A PARTIR DE LA FECHA 05 DE MAYO DE 2707</t>
  </si>
  <si>
    <t>LOS DATOS  QUE SE PRESENTAN ES A PARTIR DE LA FECHA 05 DE MAYO DE 2708</t>
  </si>
  <si>
    <t>LOS DATOS  QUE SE PRESENTAN ES A PARTIR DE LA FECHA 05 DE MAYO DE 2709</t>
  </si>
  <si>
    <t>LOS DATOS  QUE SE PRESENTAN ES A PARTIR DE LA FECHA 05 DE MAYO DE 2710</t>
  </si>
  <si>
    <t>LOS DATOS  QUE SE PRESENTAN ES A PARTIR DE LA FECHA 05 DE MAYO DE 2711</t>
  </si>
  <si>
    <t>LOS DATOS  QUE SE PRESENTAN ES A PARTIR DE LA FECHA 05 DE MAYO DE 2712</t>
  </si>
  <si>
    <t>LOS DATOS  QUE SE PRESENTAN ES A PARTIR DE LA FECHA 05 DE MAYO DE 2713</t>
  </si>
  <si>
    <t>LOS DATOS  QUE SE PRESENTAN ES A PARTIR DE LA FECHA 05 DE MAYO DE 2714</t>
  </si>
  <si>
    <t>LOS DATOS  QUE SE PRESENTAN ES A PARTIR DE LA FECHA 05 DE MAYO DE 2715</t>
  </si>
  <si>
    <t>LOS DATOS  QUE SE PRESENTAN ES A PARTIR DE LA FECHA 05 DE MAYO DE 2716</t>
  </si>
  <si>
    <t>LOS DATOS  QUE SE PRESENTAN ES A PARTIR DE LA FECHA 05 DE MAYO DE 2717</t>
  </si>
  <si>
    <t>LOS DATOS  QUE SE PRESENTAN ES A PARTIR DE LA FECHA 05 DE MAYO DE 2718</t>
  </si>
  <si>
    <t>LOS DATOS  QUE SE PRESENTAN ES A PARTIR DE LA FECHA 05 DE MAYO DE 2719</t>
  </si>
  <si>
    <t>LOS DATOS  QUE SE PRESENTAN ES A PARTIR DE LA FECHA 05 DE MAYO DE 2720</t>
  </si>
  <si>
    <t>LOS DATOS  QUE SE PRESENTAN ES A PARTIR DE LA FECHA 05 DE MAYO DE 2721</t>
  </si>
  <si>
    <t>LOS DATOS  QUE SE PRESENTAN ES A PARTIR DE LA FECHA 05 DE MAYO DE 2722</t>
  </si>
  <si>
    <t>LOS DATOS  QUE SE PRESENTAN ES A PARTIR DE LA FECHA 05 DE MAYO DE 2723</t>
  </si>
  <si>
    <t>LOS DATOS  QUE SE PRESENTAN ES A PARTIR DE LA FECHA 05 DE MAYO DE 2724</t>
  </si>
  <si>
    <t>LOS DATOS  QUE SE PRESENTAN ES A PARTIR DE LA FECHA 05 DE MAYO DE 2725</t>
  </si>
  <si>
    <t>LOS DATOS  QUE SE PRESENTAN ES A PARTIR DE LA FECHA 05 DE MAYO DE 2726</t>
  </si>
  <si>
    <t>LOS DATOS  QUE SE PRESENTAN ES A PARTIR DE LA FECHA 05 DE MAYO DE 2727</t>
  </si>
  <si>
    <t>LOS DATOS  QUE SE PRESENTAN ES A PARTIR DE LA FECHA 05 DE MAYO DE 2728</t>
  </si>
  <si>
    <t>LOS DATOS  QUE SE PRESENTAN ES A PARTIR DE LA FECHA 05 DE MAYO DE 2729</t>
  </si>
  <si>
    <t>LOS DATOS  QUE SE PRESENTAN ES A PARTIR DE LA FECHA 05 DE MAYO DE 2730</t>
  </si>
  <si>
    <t>LOS DATOS  QUE SE PRESENTAN ES A PARTIR DE LA FECHA 05 DE MAYO DE 2731</t>
  </si>
  <si>
    <t>LOS DATOS  QUE SE PRESENTAN ES A PARTIR DE LA FECHA 05 DE MAYO DE 2732</t>
  </si>
  <si>
    <t>LOS DATOS  QUE SE PRESENTAN ES A PARTIR DE LA FECHA 05 DE MAYO DE 2733</t>
  </si>
  <si>
    <t>LOS DATOS  QUE SE PRESENTAN ES A PARTIR DE LA FECHA 05 DE MAYO DE 2734</t>
  </si>
  <si>
    <t>LOS DATOS  QUE SE PRESENTAN ES A PARTIR DE LA FECHA 05 DE MAYO DE 2735</t>
  </si>
  <si>
    <t>LOS DATOS  QUE SE PRESENTAN ES A PARTIR DE LA FECHA 05 DE MAYO DE 2736</t>
  </si>
  <si>
    <t>LOS DATOS  QUE SE PRESENTAN ES A PARTIR DE LA FECHA 05 DE MAYO DE 2737</t>
  </si>
  <si>
    <t>LOS DATOS  QUE SE PRESENTAN ES A PARTIR DE LA FECHA 05 DE MAYO DE 2738</t>
  </si>
  <si>
    <t>LOS DATOS  QUE SE PRESENTAN ES A PARTIR DE LA FECHA 05 DE MAYO DE 2739</t>
  </si>
  <si>
    <t>LOS DATOS  QUE SE PRESENTAN ES A PARTIR DE LA FECHA 05 DE MAYO DE 2740</t>
  </si>
  <si>
    <t>LOS DATOS  QUE SE PRESENTAN ES A PARTIR DE LA FECHA 05 DE MAYO DE 2741</t>
  </si>
  <si>
    <t>LOS DATOS  QUE SE PRESENTAN ES A PARTIR DE LA FECHA 05 DE MAYO DE 2742</t>
  </si>
  <si>
    <t>LOS DATOS  QUE SE PRESENTAN ES A PARTIR DE LA FECHA 05 DE MAYO DE 2743</t>
  </si>
  <si>
    <t>LOS DATOS  QUE SE PRESENTAN ES A PARTIR DE LA FECHA 05 DE MAYO DE 2744</t>
  </si>
  <si>
    <t>LOS DATOS  QUE SE PRESENTAN ES A PARTIR DE LA FECHA 05 DE MAYO DE 2745</t>
  </si>
  <si>
    <t>LOS DATOS  QUE SE PRESENTAN ES A PARTIR DE LA FECHA 05 DE MAYO DE 2746</t>
  </si>
  <si>
    <t>LOS DATOS  QUE SE PRESENTAN ES A PARTIR DE LA FECHA 05 DE MAYO DE 2747</t>
  </si>
  <si>
    <t>LOS DATOS  QUE SE PRESENTAN ES A PARTIR DE LA FECHA 05 DE MAYO DE 2748</t>
  </si>
  <si>
    <t>LOS DATOS  QUE SE PRESENTAN ES A PARTIR DE LA FECHA 05 DE MAYO DE 2749</t>
  </si>
  <si>
    <t>LOS DATOS  QUE SE PRESENTAN ES A PARTIR DE LA FECHA 05 DE MAYO DE 2750</t>
  </si>
  <si>
    <t>LOS DATOS  QUE SE PRESENTAN ES A PARTIR DE LA FECHA 05 DE MAYO DE 2751</t>
  </si>
  <si>
    <t>LOS DATOS  QUE SE PRESENTAN ES A PARTIR DE LA FECHA 05 DE MAYO DE 2752</t>
  </si>
  <si>
    <t>LOS DATOS  QUE SE PRESENTAN ES A PARTIR DE LA FECHA 05 DE MAYO DE 2753</t>
  </si>
  <si>
    <t>LOS DATOS  QUE SE PRESENTAN ES A PARTIR DE LA FECHA 05 DE MAYO DE 2754</t>
  </si>
  <si>
    <t>LOS DATOS  QUE SE PRESENTAN ES A PARTIR DE LA FECHA 05 DE MAYO DE 2755</t>
  </si>
  <si>
    <t>LOS DATOS  QUE SE PRESENTAN ES A PARTIR DE LA FECHA 05 DE MAYO DE 2756</t>
  </si>
  <si>
    <t>LOS DATOS  QUE SE PRESENTAN ES A PARTIR DE LA FECHA 05 DE MAYO DE 2757</t>
  </si>
  <si>
    <t>LOS DATOS  QUE SE PRESENTAN ES A PARTIR DE LA FECHA 05 DE MAYO DE 2758</t>
  </si>
  <si>
    <t>LOS DATOS  QUE SE PRESENTAN ES A PARTIR DE LA FECHA 05 DE MAYO DE 2759</t>
  </si>
  <si>
    <t>LOS DATOS  QUE SE PRESENTAN ES A PARTIR DE LA FECHA 05 DE MAYO DE 2760</t>
  </si>
  <si>
    <t>LOS DATOS  QUE SE PRESENTAN ES A PARTIR DE LA FECHA 05 DE MAYO DE 2761</t>
  </si>
  <si>
    <t>LOS DATOS  QUE SE PRESENTAN ES A PARTIR DE LA FECHA 05 DE MAYO DE 2762</t>
  </si>
  <si>
    <t>LOS DATOS  QUE SE PRESENTAN ES A PARTIR DE LA FECHA 05 DE MAYO DE 2763</t>
  </si>
  <si>
    <t>LOS DATOS  QUE SE PRESENTAN ES A PARTIR DE LA FECHA 05 DE MAYO DE 2764</t>
  </si>
  <si>
    <t>LOS DATOS  QUE SE PRESENTAN ES A PARTIR DE LA FECHA 05 DE MAYO DE 2765</t>
  </si>
  <si>
    <t>LOS DATOS  QUE SE PRESENTAN ES A PARTIR DE LA FECHA 05 DE MAYO DE 2766</t>
  </si>
  <si>
    <t>LOS DATOS  QUE SE PRESENTAN ES A PARTIR DE LA FECHA 05 DE MAYO DE 2767</t>
  </si>
  <si>
    <t>LOS DATOS  QUE SE PRESENTAN ES A PARTIR DE LA FECHA 05 DE MAYO DE 2768</t>
  </si>
  <si>
    <t>LOS DATOS  QUE SE PRESENTAN ES A PARTIR DE LA FECHA 05 DE MAYO DE 2769</t>
  </si>
  <si>
    <t>LOS DATOS  QUE SE PRESENTAN ES A PARTIR DE LA FECHA 05 DE MAYO DE 2770</t>
  </si>
  <si>
    <t>LOS DATOS  QUE SE PRESENTAN ES A PARTIR DE LA FECHA 05 DE MAYO DE 2771</t>
  </si>
  <si>
    <t>LOS DATOS  QUE SE PRESENTAN ES A PARTIR DE LA FECHA 05 DE MAYO DE 2772</t>
  </si>
  <si>
    <t>LOS DATOS  QUE SE PRESENTAN ES A PARTIR DE LA FECHA 05 DE MAYO DE 2773</t>
  </si>
  <si>
    <t>LOS DATOS  QUE SE PRESENTAN ES A PARTIR DE LA FECHA 05 DE MAYO DE 2774</t>
  </si>
  <si>
    <t>LOS DATOS  QUE SE PRESENTAN ES A PARTIR DE LA FECHA 05 DE MAYO DE 2775</t>
  </si>
  <si>
    <t>LOS DATOS  QUE SE PRESENTAN ES A PARTIR DE LA FECHA 05 DE MAYO DE 2776</t>
  </si>
  <si>
    <t>LOS DATOS  QUE SE PRESENTAN ES A PARTIR DE LA FECHA 05 DE MAYO DE 2777</t>
  </si>
  <si>
    <t>LOS DATOS  QUE SE PRESENTAN ES A PARTIR DE LA FECHA 05 DE MAYO DE 2778</t>
  </si>
  <si>
    <t>LOS DATOS  QUE SE PRESENTAN ES A PARTIR DE LA FECHA 05 DE MAYO DE 2779</t>
  </si>
  <si>
    <t>LOS DATOS  QUE SE PRESENTAN ES A PARTIR DE LA FECHA 05 DE MAYO DE 2780</t>
  </si>
  <si>
    <t>LOS DATOS  QUE SE PRESENTAN ES A PARTIR DE LA FECHA 05 DE MAYO DE 2781</t>
  </si>
  <si>
    <t>LOS DATOS  QUE SE PRESENTAN ES A PARTIR DE LA FECHA 05 DE MAYO DE 2782</t>
  </si>
  <si>
    <t>LOS DATOS  QUE SE PRESENTAN ES A PARTIR DE LA FECHA 05 DE MAYO DE 2783</t>
  </si>
  <si>
    <t>LOS DATOS  QUE SE PRESENTAN ES A PARTIR DE LA FECHA 05 DE MAYO DE 2784</t>
  </si>
  <si>
    <t>LOS DATOS  QUE SE PRESENTAN ES A PARTIR DE LA FECHA 05 DE MAYO DE 2785</t>
  </si>
  <si>
    <t>LOS DATOS  QUE SE PRESENTAN ES A PARTIR DE LA FECHA 05 DE MAYO DE 2786</t>
  </si>
  <si>
    <t>LOS DATOS  QUE SE PRESENTAN ES A PARTIR DE LA FECHA 05 DE MAYO DE 2787</t>
  </si>
  <si>
    <t>LOS DATOS  QUE SE PRESENTAN ES A PARTIR DE LA FECHA 05 DE MAYO DE 2788</t>
  </si>
  <si>
    <t>LOS DATOS  QUE SE PRESENTAN ES A PARTIR DE LA FECHA 05 DE MAYO DE 2789</t>
  </si>
  <si>
    <t>LOS DATOS  QUE SE PRESENTAN ES A PARTIR DE LA FECHA 05 DE MAYO DE 2790</t>
  </si>
  <si>
    <t>LOS DATOS  QUE SE PRESENTAN ES A PARTIR DE LA FECHA 05 DE MAYO DE 2791</t>
  </si>
  <si>
    <t>LOS DATOS  QUE SE PRESENTAN ES A PARTIR DE LA FECHA 05 DE MAYO DE 2792</t>
  </si>
  <si>
    <t>LOS DATOS  QUE SE PRESENTAN ES A PARTIR DE LA FECHA 05 DE MAYO DE 2793</t>
  </si>
  <si>
    <t>LOS DATOS  QUE SE PRESENTAN ES A PARTIR DE LA FECHA 05 DE MAYO DE 2794</t>
  </si>
  <si>
    <t>LOS DATOS  QUE SE PRESENTAN ES A PARTIR DE LA FECHA 05 DE MAYO DE 2795</t>
  </si>
  <si>
    <t>LOS DATOS  QUE SE PRESENTAN ES A PARTIR DE LA FECHA 05 DE MAYO DE 2796</t>
  </si>
  <si>
    <t>LOS DATOS  QUE SE PRESENTAN ES A PARTIR DE LA FECHA 05 DE MAYO DE 2797</t>
  </si>
  <si>
    <t>LOS DATOS  QUE SE PRESENTAN ES A PARTIR DE LA FECHA 05 DE MAYO DE 2798</t>
  </si>
  <si>
    <t>LOS DATOS  QUE SE PRESENTAN ES A PARTIR DE LA FECHA 05 DE MAYO DE 2799</t>
  </si>
  <si>
    <t>LOS DATOS  QUE SE PRESENTAN ES A PARTIR DE LA FECHA 05 DE MAYO DE 2800</t>
  </si>
  <si>
    <t>LOS DATOS  QUE SE PRESENTAN ES A PARTIR DE LA FECHA 05 DE MAYO DE 2801</t>
  </si>
  <si>
    <t>LOS DATOS  QUE SE PRESENTAN ES A PARTIR DE LA FECHA 05 DE MAYO DE 2802</t>
  </si>
  <si>
    <t>LOS DATOS  QUE SE PRESENTAN ES A PARTIR DE LA FECHA 05 DE MAYO DE 2803</t>
  </si>
  <si>
    <t>LOS DATOS  QUE SE PRESENTAN ES A PARTIR DE LA FECHA 05 DE MAYO DE 2804</t>
  </si>
  <si>
    <t>LOS DATOS  QUE SE PRESENTAN ES A PARTIR DE LA FECHA 05 DE MAYO DE 2805</t>
  </si>
  <si>
    <t>LOS DATOS  QUE SE PRESENTAN ES A PARTIR DE LA FECHA 05 DE MAYO DE 2806</t>
  </si>
  <si>
    <t>LOS DATOS  QUE SE PRESENTAN ES A PARTIR DE LA FECHA 05 DE MAYO DE 2807</t>
  </si>
  <si>
    <t>LOS DATOS  QUE SE PRESENTAN ES A PARTIR DE LA FECHA 05 DE MAYO DE 2808</t>
  </si>
  <si>
    <t>LOS DATOS  QUE SE PRESENTAN ES A PARTIR DE LA FECHA 05 DE MAYO DE 2809</t>
  </si>
  <si>
    <t>LOS DATOS  QUE SE PRESENTAN ES A PARTIR DE LA FECHA 05 DE MAYO DE 2810</t>
  </si>
  <si>
    <t>LOS DATOS  QUE SE PRESENTAN ES A PARTIR DE LA FECHA 05 DE MAYO DE 2811</t>
  </si>
  <si>
    <t>LOS DATOS  QUE SE PRESENTAN ES A PARTIR DE LA FECHA 05 DE MAYO DE 2812</t>
  </si>
  <si>
    <t>LOS DATOS  QUE SE PRESENTAN ES A PARTIR DE LA FECHA 05 DE MAYO DE 2813</t>
  </si>
  <si>
    <t>LOS DATOS  QUE SE PRESENTAN ES A PARTIR DE LA FECHA 05 DE MAYO DE 2814</t>
  </si>
  <si>
    <t>LOS DATOS  QUE SE PRESENTAN ES A PARTIR DE LA FECHA 05 DE MAYO DE 2815</t>
  </si>
  <si>
    <t>LOS DATOS  QUE SE PRESENTAN ES A PARTIR DE LA FECHA 05 DE MAYO DE 2816</t>
  </si>
  <si>
    <t>LOS DATOS  QUE SE PRESENTAN ES A PARTIR DE LA FECHA 05 DE MAYO DE 2817</t>
  </si>
  <si>
    <t>LOS DATOS  QUE SE PRESENTAN ES A PARTIR DE LA FECHA 05 DE MAYO DE 2818</t>
  </si>
  <si>
    <t>LOS DATOS  QUE SE PRESENTAN ES A PARTIR DE LA FECHA 05 DE MAYO DE 2819</t>
  </si>
  <si>
    <t>LOS DATOS  QUE SE PRESENTAN ES A PARTIR DE LA FECHA 05 DE MAYO DE 2820</t>
  </si>
  <si>
    <t>LOS DATOS  QUE SE PRESENTAN ES A PARTIR DE LA FECHA 05 DE MAYO DE 2821</t>
  </si>
  <si>
    <t>LOS DATOS  QUE SE PRESENTAN ES A PARTIR DE LA FECHA 05 DE MAYO DE 2822</t>
  </si>
  <si>
    <t>LOS DATOS  QUE SE PRESENTAN ES A PARTIR DE LA FECHA 05 DE MAYO DE 2823</t>
  </si>
  <si>
    <t>LOS DATOS  QUE SE PRESENTAN ES A PARTIR DE LA FECHA 05 DE MAYO DE 2824</t>
  </si>
  <si>
    <t>LOS DATOS  QUE SE PRESENTAN ES A PARTIR DE LA FECHA 05 DE MAYO DE 2825</t>
  </si>
  <si>
    <t>LOS DATOS  QUE SE PRESENTAN ES A PARTIR DE LA FECHA 05 DE MAYO DE 2826</t>
  </si>
  <si>
    <t>LOS DATOS  QUE SE PRESENTAN ES A PARTIR DE LA FECHA 05 DE MAYO DE 2827</t>
  </si>
  <si>
    <t>LOS DATOS  QUE SE PRESENTAN ES A PARTIR DE LA FECHA 05 DE MAYO DE 2828</t>
  </si>
  <si>
    <t>LOS DATOS  QUE SE PRESENTAN ES A PARTIR DE LA FECHA 05 DE MAYO DE 2829</t>
  </si>
  <si>
    <t>LOS DATOS  QUE SE PRESENTAN ES A PARTIR DE LA FECHA 05 DE MAYO DE 2830</t>
  </si>
  <si>
    <t>LOS DATOS  QUE SE PRESENTAN ES A PARTIR DE LA FECHA 05 DE MAYO DE 2831</t>
  </si>
  <si>
    <t>LOS DATOS  QUE SE PRESENTAN ES A PARTIR DE LA FECHA 05 DE MAYO DE 2832</t>
  </si>
  <si>
    <t>LOS DATOS  QUE SE PRESENTAN ES A PARTIR DE LA FECHA 05 DE MAYO DE 2833</t>
  </si>
  <si>
    <t>LOS DATOS  QUE SE PRESENTAN ES A PARTIR DE LA FECHA 05 DE MAYO DE 2834</t>
  </si>
  <si>
    <t>LOS DATOS  QUE SE PRESENTAN ES A PARTIR DE LA FECHA 05 DE MAYO DE 2835</t>
  </si>
  <si>
    <t>LOS DATOS  QUE SE PRESENTAN ES A PARTIR DE LA FECHA 05 DE MAYO DE 2836</t>
  </si>
  <si>
    <t>LOS DATOS  QUE SE PRESENTAN ES A PARTIR DE LA FECHA 05 DE MAYO DE 2837</t>
  </si>
  <si>
    <t>LOS DATOS  QUE SE PRESENTAN ES A PARTIR DE LA FECHA 05 DE MAYO DE 2838</t>
  </si>
  <si>
    <t>LOS DATOS  QUE SE PRESENTAN ES A PARTIR DE LA FECHA 05 DE MAYO DE 2839</t>
  </si>
  <si>
    <t>LOS DATOS  QUE SE PRESENTAN ES A PARTIR DE LA FECHA 05 DE MAYO DE 2840</t>
  </si>
  <si>
    <t>LOS DATOS  QUE SE PRESENTAN ES A PARTIR DE LA FECHA 05 DE MAYO DE 2841</t>
  </si>
  <si>
    <t>LOS DATOS  QUE SE PRESENTAN ES A PARTIR DE LA FECHA 05 DE MAYO DE 2842</t>
  </si>
  <si>
    <t>LOS DATOS  QUE SE PRESENTAN ES A PARTIR DE LA FECHA 05 DE MAYO DE 2843</t>
  </si>
  <si>
    <t>LOS DATOS  QUE SE PRESENTAN ES A PARTIR DE LA FECHA 05 DE MAYO DE 2844</t>
  </si>
  <si>
    <t>LOS DATOS  QUE SE PRESENTAN ES A PARTIR DE LA FECHA 05 DE MAYO DE 2845</t>
  </si>
  <si>
    <t>LOS DATOS  QUE SE PRESENTAN ES A PARTIR DE LA FECHA 05 DE MAYO DE 2846</t>
  </si>
  <si>
    <t>LOS DATOS  QUE SE PRESENTAN ES A PARTIR DE LA FECHA 05 DE MAYO DE 2847</t>
  </si>
  <si>
    <t>LOS DATOS  QUE SE PRESENTAN ES A PARTIR DE LA FECHA 05 DE MAYO DE 2848</t>
  </si>
  <si>
    <t>LOS DATOS  QUE SE PRESENTAN ES A PARTIR DE LA FECHA 05 DE MAYO DE 2849</t>
  </si>
  <si>
    <t>LOS DATOS  QUE SE PRESENTAN ES A PARTIR DE LA FECHA 05 DE MAYO DE 2850</t>
  </si>
  <si>
    <t>LOS DATOS  QUE SE PRESENTAN ES A PARTIR DE LA FECHA 05 DE MAYO DE 2851</t>
  </si>
  <si>
    <t>LOS DATOS  QUE SE PRESENTAN ES A PARTIR DE LA FECHA 05 DE MAYO DE 2852</t>
  </si>
  <si>
    <t>LOS DATOS  QUE SE PRESENTAN ES A PARTIR DE LA FECHA 05 DE MAYO DE 2853</t>
  </si>
  <si>
    <t>LOS DATOS  QUE SE PRESENTAN ES A PARTIR DE LA FECHA 05 DE MAYO DE 2854</t>
  </si>
  <si>
    <t>LOS DATOS  QUE SE PRESENTAN ES A PARTIR DE LA FECHA 05 DE MAYO DE 2855</t>
  </si>
  <si>
    <t>LOS DATOS  QUE SE PRESENTAN ES A PARTIR DE LA FECHA 05 DE MAYO DE 2856</t>
  </si>
  <si>
    <t>LOS DATOS  QUE SE PRESENTAN ES A PARTIR DE LA FECHA 05 DE MAYO DE 2857</t>
  </si>
  <si>
    <t>LOS DATOS  QUE SE PRESENTAN ES A PARTIR DE LA FECHA 05 DE MAYO DE 2858</t>
  </si>
  <si>
    <t>LOS DATOS  QUE SE PRESENTAN ES A PARTIR DE LA FECHA 05 DE MAYO DE 2859</t>
  </si>
  <si>
    <t>LOS DATOS  QUE SE PRESENTAN ES A PARTIR DE LA FECHA 05 DE MAYO DE 2860</t>
  </si>
  <si>
    <t>LOS DATOS  QUE SE PRESENTAN ES A PARTIR DE LA FECHA 05 DE MAYO DE 2861</t>
  </si>
  <si>
    <t>LOS DATOS  QUE SE PRESENTAN ES A PARTIR DE LA FECHA 05 DE MAYO DE 2862</t>
  </si>
  <si>
    <t>LOS DATOS  QUE SE PRESENTAN ES A PARTIR DE LA FECHA 05 DE MAYO DE 2863</t>
  </si>
  <si>
    <t>LOS DATOS  QUE SE PRESENTAN ES A PARTIR DE LA FECHA 05 DE MAYO DE 2864</t>
  </si>
  <si>
    <t>LOS DATOS  QUE SE PRESENTAN ES A PARTIR DE LA FECHA 05 DE MAYO DE 2865</t>
  </si>
  <si>
    <t>LOS DATOS  QUE SE PRESENTAN ES A PARTIR DE LA FECHA 05 DE MAYO DE 2866</t>
  </si>
  <si>
    <t>LOS DATOS  QUE SE PRESENTAN ES A PARTIR DE LA FECHA 05 DE MAYO DE 2867</t>
  </si>
  <si>
    <t>LOS DATOS  QUE SE PRESENTAN ES A PARTIR DE LA FECHA 05 DE MAYO DE 2868</t>
  </si>
  <si>
    <t>LOS DATOS  QUE SE PRESENTAN ES A PARTIR DE LA FECHA 05 DE MAYO DE 2869</t>
  </si>
  <si>
    <t>LOS DATOS  QUE SE PRESENTAN ES A PARTIR DE LA FECHA 05 DE MAYO DE 2870</t>
  </si>
  <si>
    <t>LOS DATOS  QUE SE PRESENTAN ES A PARTIR DE LA FECHA 05 DE MAYO DE 2871</t>
  </si>
  <si>
    <t>LOS DATOS  QUE SE PRESENTAN ES A PARTIR DE LA FECHA 05 DE MAYO DE 2872</t>
  </si>
  <si>
    <t>LOS DATOS  QUE SE PRESENTAN ES A PARTIR DE LA FECHA 05 DE MAYO DE 2873</t>
  </si>
  <si>
    <t>LOS DATOS  QUE SE PRESENTAN ES A PARTIR DE LA FECHA 05 DE MAYO DE 2874</t>
  </si>
  <si>
    <t>LOS DATOS  QUE SE PRESENTAN ES A PARTIR DE LA FECHA 05 DE MAYO DE 2875</t>
  </si>
  <si>
    <t>LOS DATOS  QUE SE PRESENTAN ES A PARTIR DE LA FECHA 05 DE MAYO DE 2876</t>
  </si>
  <si>
    <t>LOS DATOS  QUE SE PRESENTAN ES A PARTIR DE LA FECHA 05 DE MAYO DE 2877</t>
  </si>
  <si>
    <t>LOS DATOS  QUE SE PRESENTAN ES A PARTIR DE LA FECHA 05 DE MAYO DE 2878</t>
  </si>
  <si>
    <t>LOS DATOS  QUE SE PRESENTAN ES A PARTIR DE LA FECHA 05 DE MAYO DE 2879</t>
  </si>
  <si>
    <t>LOS DATOS  QUE SE PRESENTAN ES A PARTIR DE LA FECHA 05 DE MAYO DE 2880</t>
  </si>
  <si>
    <t>LOS DATOS  QUE SE PRESENTAN ES A PARTIR DE LA FECHA 05 DE MAYO DE 2881</t>
  </si>
  <si>
    <t>LOS DATOS  QUE SE PRESENTAN ES A PARTIR DE LA FECHA 05 DE MAYO DE 2882</t>
  </si>
  <si>
    <t>LOS DATOS  QUE SE PRESENTAN ES A PARTIR DE LA FECHA 05 DE MAYO DE 2883</t>
  </si>
  <si>
    <t>LOS DATOS  QUE SE PRESENTAN ES A PARTIR DE LA FECHA 05 DE MAYO DE 2884</t>
  </si>
  <si>
    <t>LOS DATOS  QUE SE PRESENTAN ES A PARTIR DE LA FECHA 05 DE MAYO DE 2885</t>
  </si>
  <si>
    <t>LOS DATOS  QUE SE PRESENTAN ES A PARTIR DE LA FECHA 05 DE MAYO DE 2886</t>
  </si>
  <si>
    <t>LOS DATOS  QUE SE PRESENTAN ES A PARTIR DE LA FECHA 05 DE MAYO DE 2887</t>
  </si>
  <si>
    <t>LOS DATOS  QUE SE PRESENTAN ES A PARTIR DE LA FECHA 05 DE MAYO DE 2888</t>
  </si>
  <si>
    <t>LOS DATOS  QUE SE PRESENTAN ES A PARTIR DE LA FECHA 05 DE MAYO DE 2889</t>
  </si>
  <si>
    <t>LOS DATOS  QUE SE PRESENTAN ES A PARTIR DE LA FECHA 05 DE MAYO DE 2890</t>
  </si>
  <si>
    <t>LOS DATOS  QUE SE PRESENTAN ES A PARTIR DE LA FECHA 05 DE MAYO DE 2891</t>
  </si>
  <si>
    <t>LOS DATOS  QUE SE PRESENTAN ES A PARTIR DE LA FECHA 05 DE MAYO DE 2892</t>
  </si>
  <si>
    <t>LOS DATOS  QUE SE PRESENTAN ES A PARTIR DE LA FECHA 05 DE MAYO DE 2893</t>
  </si>
  <si>
    <t>LOS DATOS  QUE SE PRESENTAN ES A PARTIR DE LA FECHA 05 DE MAYO DE 2894</t>
  </si>
  <si>
    <t>LOS DATOS  QUE SE PRESENTAN ES A PARTIR DE LA FECHA 05 DE MAYO DE 2895</t>
  </si>
  <si>
    <t>LOS DATOS  QUE SE PRESENTAN ES A PARTIR DE LA FECHA 05 DE MAYO DE 2896</t>
  </si>
  <si>
    <t>LOS DATOS  QUE SE PRESENTAN ES A PARTIR DE LA FECHA 05 DE MAYO DE 2897</t>
  </si>
  <si>
    <t>LOS DATOS  QUE SE PRESENTAN ES A PARTIR DE LA FECHA 05 DE MAYO DE 2898</t>
  </si>
  <si>
    <t>LOS DATOS  QUE SE PRESENTAN ES A PARTIR DE LA FECHA 05 DE MAYO DE 2899</t>
  </si>
  <si>
    <t>LOS DATOS  QUE SE PRESENTAN ES A PARTIR DE LA FECHA 05 DE MAYO DE 2900</t>
  </si>
  <si>
    <t>LOS DATOS  QUE SE PRESENTAN ES A PARTIR DE LA FECHA 05 DE MAYO DE 2901</t>
  </si>
  <si>
    <t>LOS DATOS  QUE SE PRESENTAN ES A PARTIR DE LA FECHA 05 DE MAYO DE 2902</t>
  </si>
  <si>
    <t>LOS DATOS  QUE SE PRESENTAN ES A PARTIR DE LA FECHA 05 DE MAYO DE 2903</t>
  </si>
  <si>
    <t>LOS DATOS  QUE SE PRESENTAN ES A PARTIR DE LA FECHA 05 DE MAYO DE 2904</t>
  </si>
  <si>
    <t>LOS DATOS  QUE SE PRESENTAN ES A PARTIR DE LA FECHA 05 DE MAYO DE 2905</t>
  </si>
  <si>
    <t>LOS DATOS  QUE SE PRESENTAN ES A PARTIR DE LA FECHA 05 DE MAYO DE 2906</t>
  </si>
  <si>
    <t>LOS DATOS  QUE SE PRESENTAN ES A PARTIR DE LA FECHA 05 DE MAYO DE 2907</t>
  </si>
  <si>
    <t>LOS DATOS  QUE SE PRESENTAN ES A PARTIR DE LA FECHA 05 DE MAYO DE 2908</t>
  </si>
  <si>
    <t>LOS DATOS  QUE SE PRESENTAN ES A PARTIR DE LA FECHA 05 DE MAYO DE 2909</t>
  </si>
  <si>
    <t>LOS DATOS  QUE SE PRESENTAN ES A PARTIR DE LA FECHA 05 DE MAYO DE 2910</t>
  </si>
  <si>
    <t>LOS DATOS  QUE SE PRESENTAN ES A PARTIR DE LA FECHA 05 DE MAYO DE 2911</t>
  </si>
  <si>
    <t>LOS DATOS  QUE SE PRESENTAN ES A PARTIR DE LA FECHA 05 DE MAYO DE 2912</t>
  </si>
  <si>
    <t>LOS DATOS  QUE SE PRESENTAN ES A PARTIR DE LA FECHA 05 DE MAYO DE 2913</t>
  </si>
  <si>
    <t>LOS DATOS  QUE SE PRESENTAN ES A PARTIR DE LA FECHA 05 DE MAYO DE 2914</t>
  </si>
  <si>
    <t>LOS DATOS  QUE SE PRESENTAN ES A PARTIR DE LA FECHA 05 DE MAYO DE 2915</t>
  </si>
  <si>
    <t>LOS DATOS  QUE SE PRESENTAN ES A PARTIR DE LA FECHA 05 DE MAYO DE 2916</t>
  </si>
  <si>
    <t>LOS DATOS  QUE SE PRESENTAN ES A PARTIR DE LA FECHA 05 DE MAYO DE 2917</t>
  </si>
  <si>
    <t>LOS DATOS  QUE SE PRESENTAN ES A PARTIR DE LA FECHA 05 DE MAYO DE 2918</t>
  </si>
  <si>
    <t>LOS DATOS  QUE SE PRESENTAN ES A PARTIR DE LA FECHA 05 DE MAYO DE 2919</t>
  </si>
  <si>
    <t>LOS DATOS  QUE SE PRESENTAN ES A PARTIR DE LA FECHA 05 DE MAYO DE 2920</t>
  </si>
  <si>
    <t>LOS DATOS  QUE SE PRESENTAN ES A PARTIR DE LA FECHA 05 DE MAYO DE 2921</t>
  </si>
  <si>
    <t>LOS DATOS  QUE SE PRESENTAN ES A PARTIR DE LA FECHA 05 DE MAYO DE 2922</t>
  </si>
  <si>
    <t>LOS DATOS  QUE SE PRESENTAN ES A PARTIR DE LA FECHA 05 DE MAYO DE 2923</t>
  </si>
  <si>
    <t>LOS DATOS  QUE SE PRESENTAN ES A PARTIR DE LA FECHA 05 DE MAYO DE 2924</t>
  </si>
  <si>
    <t>LOS DATOS  QUE SE PRESENTAN ES A PARTIR DE LA FECHA 05 DE MAYO DE 2925</t>
  </si>
  <si>
    <t>LOS DATOS  QUE SE PRESENTAN ES A PARTIR DE LA FECHA 05 DE MAYO DE 2926</t>
  </si>
  <si>
    <t>LOS DATOS  QUE SE PRESENTAN ES A PARTIR DE LA FECHA 05 DE MAYO DE 2927</t>
  </si>
  <si>
    <t>LOS DATOS  QUE SE PRESENTAN ES A PARTIR DE LA FECHA 05 DE MAYO DE 2928</t>
  </si>
  <si>
    <t>LOS DATOS  QUE SE PRESENTAN ES A PARTIR DE LA FECHA 05 DE MAYO DE 2929</t>
  </si>
  <si>
    <t>LOS DATOS  QUE SE PRESENTAN ES A PARTIR DE LA FECHA 05 DE MAYO DE 2930</t>
  </si>
  <si>
    <t>LOS DATOS  QUE SE PRESENTAN ES A PARTIR DE LA FECHA 05 DE MAYO DE 2931</t>
  </si>
  <si>
    <t>LOS DATOS  QUE SE PRESENTAN ES A PARTIR DE LA FECHA 05 DE MAYO DE 2932</t>
  </si>
  <si>
    <t>LOS DATOS  QUE SE PRESENTAN ES A PARTIR DE LA FECHA 05 DE MAYO DE 2933</t>
  </si>
  <si>
    <t>LOS DATOS  QUE SE PRESENTAN ES A PARTIR DE LA FECHA 05 DE MAYO DE 2934</t>
  </si>
  <si>
    <t>LOS DATOS  QUE SE PRESENTAN ES A PARTIR DE LA FECHA 05 DE MAYO DE 2935</t>
  </si>
  <si>
    <t>LOS DATOS  QUE SE PRESENTAN ES A PARTIR DE LA FECHA 05 DE MAYO DE 2936</t>
  </si>
  <si>
    <t>LOS DATOS  QUE SE PRESENTAN ES A PARTIR DE LA FECHA 05 DE MAYO DE 2937</t>
  </si>
  <si>
    <t>LOS DATOS  QUE SE PRESENTAN ES A PARTIR DE LA FECHA 05 DE MAYO DE 2938</t>
  </si>
  <si>
    <t>LOS DATOS  QUE SE PRESENTAN ES A PARTIR DE LA FECHA 05 DE MAYO DE 2939</t>
  </si>
  <si>
    <t>LOS DATOS  QUE SE PRESENTAN ES A PARTIR DE LA FECHA 05 DE MAYO DE 2940</t>
  </si>
  <si>
    <t>LOS DATOS  QUE SE PRESENTAN ES A PARTIR DE LA FECHA 05 DE MAYO DE 2941</t>
  </si>
  <si>
    <t>LOS DATOS  QUE SE PRESENTAN ES A PARTIR DE LA FECHA 05 DE MAYO DE 2942</t>
  </si>
  <si>
    <t>LOS DATOS  QUE SE PRESENTAN ES A PARTIR DE LA FECHA 05 DE MAYO DE 2943</t>
  </si>
  <si>
    <t>LOS DATOS  QUE SE PRESENTAN ES A PARTIR DE LA FECHA 05 DE MAYO DE 2944</t>
  </si>
  <si>
    <t>LOS DATOS  QUE SE PRESENTAN ES A PARTIR DE LA FECHA 05 DE MAYO DE 2945</t>
  </si>
  <si>
    <t>LOS DATOS  QUE SE PRESENTAN ES A PARTIR DE LA FECHA 05 DE MAYO DE 2946</t>
  </si>
  <si>
    <t>LOS DATOS  QUE SE PRESENTAN ES A PARTIR DE LA FECHA 05 DE MAYO DE 2947</t>
  </si>
  <si>
    <t>LOS DATOS  QUE SE PRESENTAN ES A PARTIR DE LA FECHA 05 DE MAYO DE 2948</t>
  </si>
  <si>
    <t>LOS DATOS  QUE SE PRESENTAN ES A PARTIR DE LA FECHA 05 DE MAYO DE 2949</t>
  </si>
  <si>
    <t>LOS DATOS  QUE SE PRESENTAN ES A PARTIR DE LA FECHA 05 DE MAYO DE 2950</t>
  </si>
  <si>
    <t>LOS DATOS  QUE SE PRESENTAN ES A PARTIR DE LA FECHA 05 DE MAYO DE 2951</t>
  </si>
  <si>
    <t>LOS DATOS  QUE SE PRESENTAN ES A PARTIR DE LA FECHA 05 DE MAYO DE 2952</t>
  </si>
  <si>
    <t>LOS DATOS  QUE SE PRESENTAN ES A PARTIR DE LA FECHA 05 DE MAYO DE 2953</t>
  </si>
  <si>
    <t>LOS DATOS  QUE SE PRESENTAN ES A PARTIR DE LA FECHA 05 DE MAYO DE 2954</t>
  </si>
  <si>
    <t>LOS DATOS  QUE SE PRESENTAN ES A PARTIR DE LA FECHA 05 DE MAYO DE 2955</t>
  </si>
  <si>
    <t>LOS DATOS  QUE SE PRESENTAN ES A PARTIR DE LA FECHA 05 DE MAYO DE 2956</t>
  </si>
  <si>
    <t>LOS DATOS  QUE SE PRESENTAN ES A PARTIR DE LA FECHA 05 DE MAYO DE 2957</t>
  </si>
  <si>
    <t>LOS DATOS  QUE SE PRESENTAN ES A PARTIR DE LA FECHA 05 DE MAYO DE 2958</t>
  </si>
  <si>
    <t>LOS DATOS  QUE SE PRESENTAN ES A PARTIR DE LA FECHA 05 DE MAYO DE 2959</t>
  </si>
  <si>
    <t>LOS DATOS  QUE SE PRESENTAN ES A PARTIR DE LA FECHA 05 DE MAYO DE 2960</t>
  </si>
  <si>
    <t>LOS DATOS  QUE SE PRESENTAN ES A PARTIR DE LA FECHA 05 DE MAYO DE 2961</t>
  </si>
  <si>
    <t>LOS DATOS  QUE SE PRESENTAN ES A PARTIR DE LA FECHA 05 DE MAYO DE 2962</t>
  </si>
  <si>
    <t>LOS DATOS  QUE SE PRESENTAN ES A PARTIR DE LA FECHA 05 DE MAYO DE 2963</t>
  </si>
  <si>
    <t>LOS DATOS  QUE SE PRESENTAN ES A PARTIR DE LA FECHA 05 DE MAYO DE 2964</t>
  </si>
  <si>
    <t>LOS DATOS  QUE SE PRESENTAN ES A PARTIR DE LA FECHA 05 DE MAYO DE 2965</t>
  </si>
  <si>
    <t>LOS DATOS  QUE SE PRESENTAN ES A PARTIR DE LA FECHA 05 DE MAYO DE 2966</t>
  </si>
  <si>
    <t>LOS DATOS  QUE SE PRESENTAN ES A PARTIR DE LA FECHA 05 DE MAYO DE 2967</t>
  </si>
  <si>
    <t>LOS DATOS  QUE SE PRESENTAN ES A PARTIR DE LA FECHA 05 DE MAYO DE 2968</t>
  </si>
  <si>
    <t>LOS DATOS  QUE SE PRESENTAN ES A PARTIR DE LA FECHA 05 DE MAYO DE 2969</t>
  </si>
  <si>
    <t>LOS DATOS  QUE SE PRESENTAN ES A PARTIR DE LA FECHA 05 DE MAYO DE 2970</t>
  </si>
  <si>
    <t>LOS DATOS  QUE SE PRESENTAN ES A PARTIR DE LA FECHA 05 DE MAYO DE 2971</t>
  </si>
  <si>
    <t>LOS DATOS  QUE SE PRESENTAN ES A PARTIR DE LA FECHA 05 DE MAYO DE 2972</t>
  </si>
  <si>
    <t>LOS DATOS  QUE SE PRESENTAN ES A PARTIR DE LA FECHA 05 DE MAYO DE 2973</t>
  </si>
  <si>
    <t>LOS DATOS  QUE SE PRESENTAN ES A PARTIR DE LA FECHA 05 DE MAYO DE 2974</t>
  </si>
  <si>
    <t>LOS DATOS  QUE SE PRESENTAN ES A PARTIR DE LA FECHA 05 DE MAYO DE 2975</t>
  </si>
  <si>
    <t>LOS DATOS  QUE SE PRESENTAN ES A PARTIR DE LA FECHA 05 DE MAYO DE 2976</t>
  </si>
  <si>
    <t>LOS DATOS  QUE SE PRESENTAN ES A PARTIR DE LA FECHA 05 DE MAYO DE 2977</t>
  </si>
  <si>
    <t>LOS DATOS  QUE SE PRESENTAN ES A PARTIR DE LA FECHA 05 DE MAYO DE 2978</t>
  </si>
  <si>
    <t>LOS DATOS  QUE SE PRESENTAN ES A PARTIR DE LA FECHA 05 DE MAYO DE 2979</t>
  </si>
  <si>
    <t>LOS DATOS  QUE SE PRESENTAN ES A PARTIR DE LA FECHA 05 DE MAYO DE 2980</t>
  </si>
  <si>
    <t>LOS DATOS  QUE SE PRESENTAN ES A PARTIR DE LA FECHA 05 DE MAYO DE 2981</t>
  </si>
  <si>
    <t>LOS DATOS  QUE SE PRESENTAN ES A PARTIR DE LA FECHA 05 DE MAYO DE 2982</t>
  </si>
  <si>
    <t>LOS DATOS  QUE SE PRESENTAN ES A PARTIR DE LA FECHA 05 DE MAYO DE 2983</t>
  </si>
  <si>
    <t>LOS DATOS  QUE SE PRESENTAN ES A PARTIR DE LA FECHA 05 DE MAYO DE 2984</t>
  </si>
  <si>
    <t>LOS DATOS  QUE SE PRESENTAN ES A PARTIR DE LA FECHA 05 DE MAYO DE 2985</t>
  </si>
  <si>
    <t>LOS DATOS  QUE SE PRESENTAN ES A PARTIR DE LA FECHA 05 DE MAYO DE 2986</t>
  </si>
  <si>
    <t>LOS DATOS  QUE SE PRESENTAN ES A PARTIR DE LA FECHA 05 DE MAYO DE 2987</t>
  </si>
  <si>
    <t>LOS DATOS  QUE SE PRESENTAN ES A PARTIR DE LA FECHA 05 DE MAYO DE 2988</t>
  </si>
  <si>
    <t>LOS DATOS  QUE SE PRESENTAN ES A PARTIR DE LA FECHA 05 DE MAYO DE 2989</t>
  </si>
  <si>
    <t>LOS DATOS  QUE SE PRESENTAN ES A PARTIR DE LA FECHA 05 DE MAYO DE 2990</t>
  </si>
  <si>
    <t>LOS DATOS  QUE SE PRESENTAN ES A PARTIR DE LA FECHA 05 DE MAYO DE 2991</t>
  </si>
  <si>
    <t>LOS DATOS  QUE SE PRESENTAN ES A PARTIR DE LA FECHA 05 DE MAYO DE 2992</t>
  </si>
  <si>
    <t>LOS DATOS  QUE SE PRESENTAN ES A PARTIR DE LA FECHA 05 DE MAYO DE 2993</t>
  </si>
  <si>
    <t>LOS DATOS  QUE SE PRESENTAN ES A PARTIR DE LA FECHA 05 DE MAYO DE 2994</t>
  </si>
  <si>
    <t>LOS DATOS  QUE SE PRESENTAN ES A PARTIR DE LA FECHA 05 DE MAYO DE 2995</t>
  </si>
  <si>
    <t>LOS DATOS  QUE SE PRESENTAN ES A PARTIR DE LA FECHA 05 DE MAYO DE 2996</t>
  </si>
  <si>
    <t>LOS DATOS  QUE SE PRESENTAN ES A PARTIR DE LA FECHA 05 DE MAYO DE 2997</t>
  </si>
  <si>
    <t>LOS DATOS  QUE SE PRESENTAN ES A PARTIR DE LA FECHA 05 DE MAYO DE 2998</t>
  </si>
  <si>
    <t>LOS DATOS  QUE SE PRESENTAN ES A PARTIR DE LA FECHA 05 DE MAYO DE 2999</t>
  </si>
  <si>
    <t>LOS DATOS  QUE SE PRESENTAN ES A PARTIR DE LA FECHA 05 DE MAYO DE 3000</t>
  </si>
  <si>
    <t>LOS DATOS  QUE SE PRESENTAN ES A PARTIR DE LA FECHA 05 DE MAYO DE 3001</t>
  </si>
  <si>
    <t>LOS DATOS  QUE SE PRESENTAN ES A PARTIR DE LA FECHA 05 DE MAYO DE 3002</t>
  </si>
  <si>
    <t>LOS DATOS  QUE SE PRESENTAN ES A PARTIR DE LA FECHA 05 DE MAYO DE 3003</t>
  </si>
  <si>
    <t>LOS DATOS  QUE SE PRESENTAN ES A PARTIR DE LA FECHA 05 DE MAYO DE 3004</t>
  </si>
  <si>
    <t>LOS DATOS  QUE SE PRESENTAN ES A PARTIR DE LA FECHA 05 DE MAYO DE 3005</t>
  </si>
  <si>
    <t>LOS DATOS  QUE SE PRESENTAN ES A PARTIR DE LA FECHA 05 DE MAYO DE 3006</t>
  </si>
  <si>
    <t>LOS DATOS  QUE SE PRESENTAN ES A PARTIR DE LA FECHA 05 DE MAYO DE 3007</t>
  </si>
  <si>
    <t>LOS DATOS  QUE SE PRESENTAN ES A PARTIR DE LA FECHA 05 DE MAYO DE 3008</t>
  </si>
  <si>
    <t>LOS DATOS  QUE SE PRESENTAN ES A PARTIR DE LA FECHA 05 DE MAYO DE 3009</t>
  </si>
  <si>
    <t>LOS DATOS  QUE SE PRESENTAN ES A PARTIR DE LA FECHA 05 DE MAYO DE 3010</t>
  </si>
  <si>
    <t>LOS DATOS  QUE SE PRESENTAN ES A PARTIR DE LA FECHA 05 DE MAYO DE 3011</t>
  </si>
  <si>
    <t>LOS DATOS  QUE SE PRESENTAN ES A PARTIR DE LA FECHA 05 DE MAYO DE 3012</t>
  </si>
  <si>
    <t>LOS DATOS  QUE SE PRESENTAN ES A PARTIR DE LA FECHA 05 DE MAYO DE 3013</t>
  </si>
  <si>
    <t>LOS DATOS  QUE SE PRESENTAN ES A PARTIR DE LA FECHA 05 DE MAYO DE 3014</t>
  </si>
  <si>
    <t>LOS DATOS  QUE SE PRESENTAN ES A PARTIR DE LA FECHA 05 DE MAYO DE 3015</t>
  </si>
  <si>
    <t>LOS DATOS  QUE SE PRESENTAN ES A PARTIR DE LA FECHA 05 DE MAYO DE 3016</t>
  </si>
  <si>
    <t>LOS DATOS  QUE SE PRESENTAN ES A PARTIR DE LA FECHA 05 DE MAYO DE 3017</t>
  </si>
  <si>
    <t>LOS DATOS  QUE SE PRESENTAN ES A PARTIR DE LA FECHA 05 DE MAYO DE 3018</t>
  </si>
  <si>
    <t>LOS DATOS  QUE SE PRESENTAN ES A PARTIR DE LA FECHA 05 DE MAYO DE 3019</t>
  </si>
  <si>
    <t>LOS DATOS  QUE SE PRESENTAN ES A PARTIR DE LA FECHA 05 DE MAYO DE 3020</t>
  </si>
  <si>
    <t>LOS DATOS  QUE SE PRESENTAN ES A PARTIR DE LA FECHA 05 DE MAYO DE 3021</t>
  </si>
  <si>
    <t>LOS DATOS  QUE SE PRESENTAN ES A PARTIR DE LA FECHA 05 DE MAYO DE 3022</t>
  </si>
  <si>
    <t>LOS DATOS  QUE SE PRESENTAN ES A PARTIR DE LA FECHA 05 DE MAYO DE 3023</t>
  </si>
  <si>
    <t>LOS DATOS  QUE SE PRESENTAN ES A PARTIR DE LA FECHA 05 DE MAYO DE 3024</t>
  </si>
  <si>
    <t>LOS DATOS  QUE SE PRESENTAN ES A PARTIR DE LA FECHA 05 DE MAYO DE 3025</t>
  </si>
  <si>
    <t>LOS DATOS  QUE SE PRESENTAN ES A PARTIR DE LA FECHA 05 DE MAYO DE 3026</t>
  </si>
  <si>
    <t>LOS DATOS  QUE SE PRESENTAN ES A PARTIR DE LA FECHA 05 DE MAYO DE 3027</t>
  </si>
  <si>
    <t>LOS DATOS  QUE SE PRESENTAN ES A PARTIR DE LA FECHA 05 DE MAYO DE 3028</t>
  </si>
  <si>
    <t>LOS DATOS  QUE SE PRESENTAN ES A PARTIR DE LA FECHA 05 DE MAYO DE 3029</t>
  </si>
  <si>
    <t>LOS DATOS  QUE SE PRESENTAN ES A PARTIR DE LA FECHA 05 DE MAYO DE 3030</t>
  </si>
  <si>
    <t>LOS DATOS  QUE SE PRESENTAN ES A PARTIR DE LA FECHA 05 DE MAYO DE 3031</t>
  </si>
  <si>
    <t>LOS DATOS  QUE SE PRESENTAN ES A PARTIR DE LA FECHA 05 DE MAYO DE 3032</t>
  </si>
  <si>
    <t>LOS DATOS  QUE SE PRESENTAN ES A PARTIR DE LA FECHA 05 DE MAYO DE 3033</t>
  </si>
  <si>
    <t>LOS DATOS  QUE SE PRESENTAN ES A PARTIR DE LA FECHA 05 DE MAYO DE 3034</t>
  </si>
  <si>
    <t>LOS DATOS  QUE SE PRESENTAN ES A PARTIR DE LA FECHA 05 DE MAYO DE 3035</t>
  </si>
  <si>
    <t>LOS DATOS  QUE SE PRESENTAN ES A PARTIR DE LA FECHA 05 DE MAYO DE 3036</t>
  </si>
  <si>
    <t>LOS DATOS  QUE SE PRESENTAN ES A PARTIR DE LA FECHA 05 DE MAYO DE 3037</t>
  </si>
  <si>
    <t>LOS DATOS  QUE SE PRESENTAN ES A PARTIR DE LA FECHA 05 DE MAYO DE 3038</t>
  </si>
  <si>
    <t>LOS DATOS  QUE SE PRESENTAN ES A PARTIR DE LA FECHA 05 DE MAYO DE 3039</t>
  </si>
  <si>
    <t>LOS DATOS  QUE SE PRESENTAN ES A PARTIR DE LA FECHA 05 DE MAYO DE 3040</t>
  </si>
  <si>
    <t>LOS DATOS  QUE SE PRESENTAN ES A PARTIR DE LA FECHA 05 DE MAYO DE 3041</t>
  </si>
  <si>
    <t>LOS DATOS  QUE SE PRESENTAN ES A PARTIR DE LA FECHA 05 DE MAYO DE 3042</t>
  </si>
  <si>
    <t>LOS DATOS  QUE SE PRESENTAN ES A PARTIR DE LA FECHA 05 DE MAYO DE 3043</t>
  </si>
  <si>
    <t>LOS DATOS  QUE SE PRESENTAN ES A PARTIR DE LA FECHA 05 DE MAYO DE 3044</t>
  </si>
  <si>
    <t>LOS DATOS  QUE SE PRESENTAN ES A PARTIR DE LA FECHA 05 DE MAYO DE 3045</t>
  </si>
  <si>
    <t>LOS DATOS  QUE SE PRESENTAN ES A PARTIR DE LA FECHA 05 DE MAYO DE 3046</t>
  </si>
  <si>
    <t>LOS DATOS  QUE SE PRESENTAN ES A PARTIR DE LA FECHA 05 DE MAYO DE 3047</t>
  </si>
  <si>
    <t>LOS DATOS  QUE SE PRESENTAN ES A PARTIR DE LA FECHA 05 DE MAYO DE 3048</t>
  </si>
  <si>
    <t>LOS DATOS  QUE SE PRESENTAN ES A PARTIR DE LA FECHA 05 DE MAYO DE 3049</t>
  </si>
  <si>
    <t>LOS DATOS  QUE SE PRESENTAN ES A PARTIR DE LA FECHA 05 DE MAYO DE 3050</t>
  </si>
  <si>
    <t>LOS DATOS  QUE SE PRESENTAN ES A PARTIR DE LA FECHA 05 DE MAYO DE 3051</t>
  </si>
  <si>
    <t>LOS DATOS  QUE SE PRESENTAN ES A PARTIR DE LA FECHA 05 DE MAYO DE 3052</t>
  </si>
  <si>
    <t>LOS DATOS  QUE SE PRESENTAN ES A PARTIR DE LA FECHA 05 DE MAYO DE 3053</t>
  </si>
  <si>
    <t>LOS DATOS  QUE SE PRESENTAN ES A PARTIR DE LA FECHA 05 DE MAYO DE 3054</t>
  </si>
  <si>
    <t>LOS DATOS  QUE SE PRESENTAN ES A PARTIR DE LA FECHA 05 DE MAYO DE 3055</t>
  </si>
  <si>
    <t>LOS DATOS  QUE SE PRESENTAN ES A PARTIR DE LA FECHA 05 DE MAYO DE 3056</t>
  </si>
  <si>
    <t>LOS DATOS  QUE SE PRESENTAN ES A PARTIR DE LA FECHA 05 DE MAYO DE 3057</t>
  </si>
  <si>
    <t>LOS DATOS  QUE SE PRESENTAN ES A PARTIR DE LA FECHA 05 DE MAYO DE 3058</t>
  </si>
  <si>
    <t>LOS DATOS  QUE SE PRESENTAN ES A PARTIR DE LA FECHA 05 DE MAYO DE 3059</t>
  </si>
  <si>
    <t>LOS DATOS  QUE SE PRESENTAN ES A PARTIR DE LA FECHA 05 DE MAYO DE 3060</t>
  </si>
  <si>
    <t>LOS DATOS  QUE SE PRESENTAN ES A PARTIR DE LA FECHA 05 DE MAYO DE 3061</t>
  </si>
  <si>
    <t>LOS DATOS  QUE SE PRESENTAN ES A PARTIR DE LA FECHA 05 DE MAYO DE 3062</t>
  </si>
  <si>
    <t>LOS DATOS  QUE SE PRESENTAN ES A PARTIR DE LA FECHA 05 DE MAYO DE 3063</t>
  </si>
  <si>
    <t>LOS DATOS  QUE SE PRESENTAN ES A PARTIR DE LA FECHA 05 DE MAYO DE 3064</t>
  </si>
  <si>
    <t>LOS DATOS  QUE SE PRESENTAN ES A PARTIR DE LA FECHA 05 DE MAYO DE 3065</t>
  </si>
  <si>
    <t>LOS DATOS  QUE SE PRESENTAN ES A PARTIR DE LA FECHA 05 DE MAYO DE 3066</t>
  </si>
  <si>
    <t>LOS DATOS  QUE SE PRESENTAN ES A PARTIR DE LA FECHA 05 DE MAYO DE 3067</t>
  </si>
  <si>
    <t>LOS DATOS  QUE SE PRESENTAN ES A PARTIR DE LA FECHA 05 DE MAYO DE 3068</t>
  </si>
  <si>
    <t>LOS DATOS  QUE SE PRESENTAN ES A PARTIR DE LA FECHA 05 DE MAYO DE 3069</t>
  </si>
  <si>
    <t>LOS DATOS  QUE SE PRESENTAN ES A PARTIR DE LA FECHA 05 DE MAYO DE 3070</t>
  </si>
  <si>
    <t>LOS DATOS  QUE SE PRESENTAN ES A PARTIR DE LA FECHA 05 DE MAYO DE 3071</t>
  </si>
  <si>
    <t>LOS DATOS  QUE SE PRESENTAN ES A PARTIR DE LA FECHA 05 DE MAYO DE 3072</t>
  </si>
  <si>
    <t>LOS DATOS  QUE SE PRESENTAN ES A PARTIR DE LA FECHA 05 DE MAYO DE 3073</t>
  </si>
  <si>
    <t>LOS DATOS  QUE SE PRESENTAN ES A PARTIR DE LA FECHA 05 DE MAYO DE 3074</t>
  </si>
  <si>
    <t>LOS DATOS  QUE SE PRESENTAN ES A PARTIR DE LA FECHA 05 DE MAYO DE 3075</t>
  </si>
  <si>
    <t>LOS DATOS  QUE SE PRESENTAN ES A PARTIR DE LA FECHA 05 DE MAYO DE 3076</t>
  </si>
  <si>
    <t>LOS DATOS  QUE SE PRESENTAN ES A PARTIR DE LA FECHA 05 DE MAYO DE 3077</t>
  </si>
  <si>
    <t>LOS DATOS  QUE SE PRESENTAN ES A PARTIR DE LA FECHA 05 DE MAYO DE 3078</t>
  </si>
  <si>
    <t>LOS DATOS  QUE SE PRESENTAN ES A PARTIR DE LA FECHA 05 DE MAYO DE 3079</t>
  </si>
  <si>
    <t>LOS DATOS  QUE SE PRESENTAN ES A PARTIR DE LA FECHA 05 DE MAYO DE 3080</t>
  </si>
  <si>
    <t>LOS DATOS  QUE SE PRESENTAN ES A PARTIR DE LA FECHA 05 DE MAYO DE 3081</t>
  </si>
  <si>
    <t>LOS DATOS  QUE SE PRESENTAN ES A PARTIR DE LA FECHA 05 DE MAYO DE 3082</t>
  </si>
  <si>
    <t>LOS DATOS  QUE SE PRESENTAN ES A PARTIR DE LA FECHA 05 DE MAYO DE 3083</t>
  </si>
  <si>
    <t>LOS DATOS  QUE SE PRESENTAN ES A PARTIR DE LA FECHA 05 DE MAYO DE 3084</t>
  </si>
  <si>
    <t>LOS DATOS  QUE SE PRESENTAN ES A PARTIR DE LA FECHA 05 DE MAYO DE 3085</t>
  </si>
  <si>
    <t>LOS DATOS  QUE SE PRESENTAN ES A PARTIR DE LA FECHA 05 DE MAYO DE 3086</t>
  </si>
  <si>
    <t>LOS DATOS  QUE SE PRESENTAN ES A PARTIR DE LA FECHA 05 DE MAYO DE 3087</t>
  </si>
  <si>
    <t>LOS DATOS  QUE SE PRESENTAN ES A PARTIR DE LA FECHA 05 DE MAYO DE 3088</t>
  </si>
  <si>
    <t>LOS DATOS  QUE SE PRESENTAN ES A PARTIR DE LA FECHA 05 DE MAYO DE 3089</t>
  </si>
  <si>
    <t>LOS DATOS  QUE SE PRESENTAN ES A PARTIR DE LA FECHA 05 DE MAYO DE 3090</t>
  </si>
  <si>
    <t>LOS DATOS  QUE SE PRESENTAN ES A PARTIR DE LA FECHA 05 DE MAYO DE 3091</t>
  </si>
  <si>
    <t>LOS DATOS  QUE SE PRESENTAN ES A PARTIR DE LA FECHA 05 DE MAYO DE 3092</t>
  </si>
  <si>
    <t>LOS DATOS  QUE SE PRESENTAN ES A PARTIR DE LA FECHA 05 DE MAYO DE 3093</t>
  </si>
  <si>
    <t>LOS DATOS  QUE SE PRESENTAN ES A PARTIR DE LA FECHA 05 DE MAYO DE 3094</t>
  </si>
  <si>
    <t>LOS DATOS  QUE SE PRESENTAN ES A PARTIR DE LA FECHA 05 DE MAYO DE 3095</t>
  </si>
  <si>
    <t>LOS DATOS  QUE SE PRESENTAN ES A PARTIR DE LA FECHA 05 DE MAYO DE 3096</t>
  </si>
  <si>
    <t>LOS DATOS  QUE SE PRESENTAN ES A PARTIR DE LA FECHA 05 DE MAYO DE 3097</t>
  </si>
  <si>
    <t>LOS DATOS  QUE SE PRESENTAN ES A PARTIR DE LA FECHA 05 DE MAYO DE 3098</t>
  </si>
  <si>
    <t>LOS DATOS  QUE SE PRESENTAN ES A PARTIR DE LA FECHA 05 DE MAYO DE 3099</t>
  </si>
  <si>
    <t>LOS DATOS  QUE SE PRESENTAN ES A PARTIR DE LA FECHA 05 DE MAYO DE 3100</t>
  </si>
  <si>
    <t>LOS DATOS  QUE SE PRESENTAN ES A PARTIR DE LA FECHA 05 DE MAYO DE 3101</t>
  </si>
  <si>
    <t>LOS DATOS  QUE SE PRESENTAN ES A PARTIR DE LA FECHA 05 DE MAYO DE 3102</t>
  </si>
  <si>
    <t>LOS DATOS  QUE SE PRESENTAN ES A PARTIR DE LA FECHA 05 DE MAYO DE 3103</t>
  </si>
  <si>
    <t>LOS DATOS  QUE SE PRESENTAN ES A PARTIR DE LA FECHA 05 DE MAYO DE 3104</t>
  </si>
  <si>
    <t>LOS DATOS  QUE SE PRESENTAN ES A PARTIR DE LA FECHA 05 DE MAYO DE 3105</t>
  </si>
  <si>
    <t>LOS DATOS  QUE SE PRESENTAN ES A PARTIR DE LA FECHA 05 DE MAYO DE 3106</t>
  </si>
  <si>
    <t>LOS DATOS  QUE SE PRESENTAN ES A PARTIR DE LA FECHA 05 DE MAYO DE 3107</t>
  </si>
  <si>
    <t>LOS DATOS  QUE SE PRESENTAN ES A PARTIR DE LA FECHA 05 DE MAYO DE 3108</t>
  </si>
  <si>
    <t>LOS DATOS  QUE SE PRESENTAN ES A PARTIR DE LA FECHA 05 DE MAYO DE 3109</t>
  </si>
  <si>
    <t>LOS DATOS  QUE SE PRESENTAN ES A PARTIR DE LA FECHA 05 DE MAYO DE 3110</t>
  </si>
  <si>
    <t>LOS DATOS  QUE SE PRESENTAN ES A PARTIR DE LA FECHA 05 DE MAYO DE 3111</t>
  </si>
  <si>
    <t>LOS DATOS  QUE SE PRESENTAN ES A PARTIR DE LA FECHA 05 DE MAYO DE 3112</t>
  </si>
  <si>
    <t>LOS DATOS  QUE SE PRESENTAN ES A PARTIR DE LA FECHA 05 DE MAYO DE 3113</t>
  </si>
  <si>
    <t>LOS DATOS  QUE SE PRESENTAN ES A PARTIR DE LA FECHA 05 DE MAYO DE 3114</t>
  </si>
  <si>
    <t>LOS DATOS  QUE SE PRESENTAN ES A PARTIR DE LA FECHA 05 DE MAYO DE 3115</t>
  </si>
  <si>
    <t>LOS DATOS  QUE SE PRESENTAN ES A PARTIR DE LA FECHA 05 DE MAYO DE 3116</t>
  </si>
  <si>
    <t>LOS DATOS  QUE SE PRESENTAN ES A PARTIR DE LA FECHA 05 DE MAYO DE 3117</t>
  </si>
  <si>
    <t>LOS DATOS  QUE SE PRESENTAN ES A PARTIR DE LA FECHA 05 DE MAYO DE 3118</t>
  </si>
  <si>
    <t>LOS DATOS  QUE SE PRESENTAN ES A PARTIR DE LA FECHA 05 DE MAYO DE 3119</t>
  </si>
  <si>
    <t>LOS DATOS  QUE SE PRESENTAN ES A PARTIR DE LA FECHA 05 DE MAYO DE 3120</t>
  </si>
  <si>
    <t>LOS DATOS  QUE SE PRESENTAN ES A PARTIR DE LA FECHA 05 DE MAYO DE 3121</t>
  </si>
  <si>
    <t>LOS DATOS  QUE SE PRESENTAN ES A PARTIR DE LA FECHA 05 DE MAYO DE 3122</t>
  </si>
  <si>
    <t>LOS DATOS  QUE SE PRESENTAN ES A PARTIR DE LA FECHA 05 DE MAYO DE 3123</t>
  </si>
  <si>
    <t>LOS DATOS  QUE SE PRESENTAN ES A PARTIR DE LA FECHA 05 DE MAYO DE 3124</t>
  </si>
  <si>
    <t>LOS DATOS  QUE SE PRESENTAN ES A PARTIR DE LA FECHA 05 DE MAYO DE 3125</t>
  </si>
  <si>
    <t>LOS DATOS  QUE SE PRESENTAN ES A PARTIR DE LA FECHA 05 DE MAYO DE 3126</t>
  </si>
  <si>
    <t>LOS DATOS  QUE SE PRESENTAN ES A PARTIR DE LA FECHA 05 DE MAYO DE 3127</t>
  </si>
  <si>
    <t>LOS DATOS  QUE SE PRESENTAN ES A PARTIR DE LA FECHA 05 DE MAYO DE 3128</t>
  </si>
  <si>
    <t>LOS DATOS  QUE SE PRESENTAN ES A PARTIR DE LA FECHA 05 DE MAYO DE 3129</t>
  </si>
  <si>
    <t>LOS DATOS  QUE SE PRESENTAN ES A PARTIR DE LA FECHA 05 DE MAYO DE 3130</t>
  </si>
  <si>
    <t>LOS DATOS  QUE SE PRESENTAN ES A PARTIR DE LA FECHA 05 DE MAYO DE 3131</t>
  </si>
  <si>
    <t>LOS DATOS  QUE SE PRESENTAN ES A PARTIR DE LA FECHA 05 DE MAYO DE 3132</t>
  </si>
  <si>
    <t>LOS DATOS  QUE SE PRESENTAN ES A PARTIR DE LA FECHA 05 DE MAYO DE 3133</t>
  </si>
  <si>
    <t>LOS DATOS  QUE SE PRESENTAN ES A PARTIR DE LA FECHA 05 DE MAYO DE 3134</t>
  </si>
  <si>
    <t>LOS DATOS  QUE SE PRESENTAN ES A PARTIR DE LA FECHA 05 DE MAYO DE 3135</t>
  </si>
  <si>
    <t>LOS DATOS  QUE SE PRESENTAN ES A PARTIR DE LA FECHA 05 DE MAYO DE 3136</t>
  </si>
  <si>
    <t>LOS DATOS  QUE SE PRESENTAN ES A PARTIR DE LA FECHA 05 DE MAYO DE 3137</t>
  </si>
  <si>
    <t>LOS DATOS  QUE SE PRESENTAN ES A PARTIR DE LA FECHA 05 DE MAYO DE 3138</t>
  </si>
  <si>
    <t>LOS DATOS  QUE SE PRESENTAN ES A PARTIR DE LA FECHA 05 DE MAYO DE 3139</t>
  </si>
  <si>
    <t>LOS DATOS  QUE SE PRESENTAN ES A PARTIR DE LA FECHA 05 DE MAYO DE 3140</t>
  </si>
  <si>
    <t>LOS DATOS  QUE SE PRESENTAN ES A PARTIR DE LA FECHA 05 DE MAYO DE 3141</t>
  </si>
  <si>
    <t>LOS DATOS  QUE SE PRESENTAN ES A PARTIR DE LA FECHA 05 DE MAYO DE 3142</t>
  </si>
  <si>
    <t>LOS DATOS  QUE SE PRESENTAN ES A PARTIR DE LA FECHA 05 DE MAYO DE 3143</t>
  </si>
  <si>
    <t>LOS DATOS  QUE SE PRESENTAN ES A PARTIR DE LA FECHA 05 DE MAYO DE 3144</t>
  </si>
  <si>
    <t>LOS DATOS  QUE SE PRESENTAN ES A PARTIR DE LA FECHA 05 DE MAYO DE 3145</t>
  </si>
  <si>
    <t>LOS DATOS  QUE SE PRESENTAN ES A PARTIR DE LA FECHA 05 DE MAYO DE 3146</t>
  </si>
  <si>
    <t>LOS DATOS  QUE SE PRESENTAN ES A PARTIR DE LA FECHA 05 DE MAYO DE 3147</t>
  </si>
  <si>
    <t>LOS DATOS  QUE SE PRESENTAN ES A PARTIR DE LA FECHA 05 DE MAYO DE 3148</t>
  </si>
  <si>
    <t>LOS DATOS  QUE SE PRESENTAN ES A PARTIR DE LA FECHA 05 DE MAYO DE 3149</t>
  </si>
  <si>
    <t>LOS DATOS  QUE SE PRESENTAN ES A PARTIR DE LA FECHA 05 DE MAYO DE 3150</t>
  </si>
  <si>
    <t>LOS DATOS  QUE SE PRESENTAN ES A PARTIR DE LA FECHA 05 DE MAYO DE 3151</t>
  </si>
  <si>
    <t>LOS DATOS  QUE SE PRESENTAN ES A PARTIR DE LA FECHA 05 DE MAYO DE 3152</t>
  </si>
  <si>
    <t>LOS DATOS  QUE SE PRESENTAN ES A PARTIR DE LA FECHA 05 DE MAYO DE 3153</t>
  </si>
  <si>
    <t>LOS DATOS  QUE SE PRESENTAN ES A PARTIR DE LA FECHA 05 DE MAYO DE 3154</t>
  </si>
  <si>
    <t>LOS DATOS  QUE SE PRESENTAN ES A PARTIR DE LA FECHA 05 DE MAYO DE 3155</t>
  </si>
  <si>
    <t>LOS DATOS  QUE SE PRESENTAN ES A PARTIR DE LA FECHA 05 DE MAYO DE 3156</t>
  </si>
  <si>
    <t>LOS DATOS  QUE SE PRESENTAN ES A PARTIR DE LA FECHA 05 DE MAYO DE 3157</t>
  </si>
  <si>
    <t>LOS DATOS  QUE SE PRESENTAN ES A PARTIR DE LA FECHA 05 DE MAYO DE 3158</t>
  </si>
  <si>
    <t>LOS DATOS  QUE SE PRESENTAN ES A PARTIR DE LA FECHA 05 DE MAYO DE 3159</t>
  </si>
  <si>
    <t>LOS DATOS  QUE SE PRESENTAN ES A PARTIR DE LA FECHA 05 DE MAYO DE 3160</t>
  </si>
  <si>
    <t>LOS DATOS  QUE SE PRESENTAN ES A PARTIR DE LA FECHA 05 DE MAYO DE 3161</t>
  </si>
  <si>
    <t>LOS DATOS  QUE SE PRESENTAN ES A PARTIR DE LA FECHA 05 DE MAYO DE 3162</t>
  </si>
  <si>
    <t>LOS DATOS  QUE SE PRESENTAN ES A PARTIR DE LA FECHA 05 DE MAYO DE 3163</t>
  </si>
  <si>
    <t>LOS DATOS  QUE SE PRESENTAN ES A PARTIR DE LA FECHA 05 DE MAYO DE 3164</t>
  </si>
  <si>
    <t>LOS DATOS  QUE SE PRESENTAN ES A PARTIR DE LA FECHA 05 DE MAYO DE 3165</t>
  </si>
  <si>
    <t>LOS DATOS  QUE SE PRESENTAN ES A PARTIR DE LA FECHA 05 DE MAYO DE 3166</t>
  </si>
  <si>
    <t>LOS DATOS  QUE SE PRESENTAN ES A PARTIR DE LA FECHA 05 DE MAYO DE 3167</t>
  </si>
  <si>
    <t>LOS DATOS  QUE SE PRESENTAN ES A PARTIR DE LA FECHA 05 DE MAYO DE 3168</t>
  </si>
  <si>
    <t>LOS DATOS  QUE SE PRESENTAN ES A PARTIR DE LA FECHA 05 DE MAYO DE 3169</t>
  </si>
  <si>
    <t>LOS DATOS  QUE SE PRESENTAN ES A PARTIR DE LA FECHA 05 DE MAYO DE 3170</t>
  </si>
  <si>
    <t>LOS DATOS  QUE SE PRESENTAN ES A PARTIR DE LA FECHA 05 DE MAYO DE 3171</t>
  </si>
  <si>
    <t>LOS DATOS  QUE SE PRESENTAN ES A PARTIR DE LA FECHA 05 DE MAYO DE 3172</t>
  </si>
  <si>
    <t>LOS DATOS  QUE SE PRESENTAN ES A PARTIR DE LA FECHA 05 DE MAYO DE 3173</t>
  </si>
  <si>
    <t>LOS DATOS  QUE SE PRESENTAN ES A PARTIR DE LA FECHA 05 DE MAYO DE 3174</t>
  </si>
  <si>
    <t>LOS DATOS  QUE SE PRESENTAN ES A PARTIR DE LA FECHA 05 DE MAYO DE 3175</t>
  </si>
  <si>
    <t>LOS DATOS  QUE SE PRESENTAN ES A PARTIR DE LA FECHA 05 DE MAYO DE 3176</t>
  </si>
  <si>
    <t>LOS DATOS  QUE SE PRESENTAN ES A PARTIR DE LA FECHA 05 DE MAYO DE 3177</t>
  </si>
  <si>
    <t>LOS DATOS  QUE SE PRESENTAN ES A PARTIR DE LA FECHA 05 DE MAYO DE 3178</t>
  </si>
  <si>
    <t>LOS DATOS  QUE SE PRESENTAN ES A PARTIR DE LA FECHA 05 DE MAYO DE 3179</t>
  </si>
  <si>
    <t>LOS DATOS  QUE SE PRESENTAN ES A PARTIR DE LA FECHA 05 DE MAYO DE 3180</t>
  </si>
  <si>
    <t>LOS DATOS  QUE SE PRESENTAN ES A PARTIR DE LA FECHA 05 DE MAYO DE 3181</t>
  </si>
  <si>
    <t>LOS DATOS  QUE SE PRESENTAN ES A PARTIR DE LA FECHA 05 DE MAYO DE 3182</t>
  </si>
  <si>
    <t>LOS DATOS  QUE SE PRESENTAN ES A PARTIR DE LA FECHA 05 DE MAYO DE 3183</t>
  </si>
  <si>
    <t>LOS DATOS  QUE SE PRESENTAN ES A PARTIR DE LA FECHA 05 DE MAYO DE 3184</t>
  </si>
  <si>
    <t>LOS DATOS  QUE SE PRESENTAN ES A PARTIR DE LA FECHA 05 DE MAYO DE 3185</t>
  </si>
  <si>
    <t>LOS DATOS  QUE SE PRESENTAN ES A PARTIR DE LA FECHA 05 DE MAYO DE 3186</t>
  </si>
  <si>
    <t>LOS DATOS  QUE SE PRESENTAN ES A PARTIR DE LA FECHA 05 DE MAYO DE 3187</t>
  </si>
  <si>
    <t>LOS DATOS  QUE SE PRESENTAN ES A PARTIR DE LA FECHA 05 DE MAYO DE 3188</t>
  </si>
  <si>
    <t>LOS DATOS  QUE SE PRESENTAN ES A PARTIR DE LA FECHA 05 DE MAYO DE 3189</t>
  </si>
  <si>
    <t>LOS DATOS  QUE SE PRESENTAN ES A PARTIR DE LA FECHA 05 DE MAYO DE 3190</t>
  </si>
  <si>
    <t>LOS DATOS  QUE SE PRESENTAN ES A PARTIR DE LA FECHA 05 DE MAYO DE 3191</t>
  </si>
  <si>
    <t>LOS DATOS  QUE SE PRESENTAN ES A PARTIR DE LA FECHA 05 DE MAYO DE 3192</t>
  </si>
  <si>
    <t>LOS DATOS  QUE SE PRESENTAN ES A PARTIR DE LA FECHA 05 DE MAYO DE 3193</t>
  </si>
  <si>
    <t>LOS DATOS  QUE SE PRESENTAN ES A PARTIR DE LA FECHA 05 DE MAYO DE 3194</t>
  </si>
  <si>
    <t>LOS DATOS  QUE SE PRESENTAN ES A PARTIR DE LA FECHA 05 DE MAYO DE 3195</t>
  </si>
  <si>
    <t>LOS DATOS  QUE SE PRESENTAN ES A PARTIR DE LA FECHA 05 DE MAYO DE 3196</t>
  </si>
  <si>
    <t>LOS DATOS  QUE SE PRESENTAN ES A PARTIR DE LA FECHA 05 DE MAYO DE 3197</t>
  </si>
  <si>
    <t>LOS DATOS  QUE SE PRESENTAN ES A PARTIR DE LA FECHA 05 DE MAYO DE 3198</t>
  </si>
  <si>
    <t>LOS DATOS  QUE SE PRESENTAN ES A PARTIR DE LA FECHA 05 DE MAYO DE 3199</t>
  </si>
  <si>
    <t>LOS DATOS  QUE SE PRESENTAN ES A PARTIR DE LA FECHA 05 DE MAYO DE 3200</t>
  </si>
  <si>
    <t>LOS DATOS  QUE SE PRESENTAN ES A PARTIR DE LA FECHA 05 DE MAYO DE 3201</t>
  </si>
  <si>
    <t>LOS DATOS  QUE SE PRESENTAN ES A PARTIR DE LA FECHA 05 DE MAYO DE 3202</t>
  </si>
  <si>
    <t>LOS DATOS  QUE SE PRESENTAN ES A PARTIR DE LA FECHA 05 DE MAYO DE 3203</t>
  </si>
  <si>
    <t>LOS DATOS  QUE SE PRESENTAN ES A PARTIR DE LA FECHA 05 DE MAYO DE 3204</t>
  </si>
  <si>
    <t>LOS DATOS  QUE SE PRESENTAN ES A PARTIR DE LA FECHA 05 DE MAYO DE 3205</t>
  </si>
  <si>
    <t>LOS DATOS  QUE SE PRESENTAN ES A PARTIR DE LA FECHA 05 DE MAYO DE 3206</t>
  </si>
  <si>
    <t>LOS DATOS  QUE SE PRESENTAN ES A PARTIR DE LA FECHA 05 DE MAYO DE 3207</t>
  </si>
  <si>
    <t>LOS DATOS  QUE SE PRESENTAN ES A PARTIR DE LA FECHA 05 DE MAYO DE 3208</t>
  </si>
  <si>
    <t>LOS DATOS  QUE SE PRESENTAN ES A PARTIR DE LA FECHA 05 DE MAYO DE 3209</t>
  </si>
  <si>
    <t>LOS DATOS  QUE SE PRESENTAN ES A PARTIR DE LA FECHA 05 DE MAYO DE 3210</t>
  </si>
  <si>
    <t>LOS DATOS  QUE SE PRESENTAN ES A PARTIR DE LA FECHA 05 DE MAYO DE 3211</t>
  </si>
  <si>
    <t>LOS DATOS  QUE SE PRESENTAN ES A PARTIR DE LA FECHA 05 DE MAYO DE 3212</t>
  </si>
  <si>
    <t>LOS DATOS  QUE SE PRESENTAN ES A PARTIR DE LA FECHA 05 DE MAYO DE 3213</t>
  </si>
  <si>
    <t>LOS DATOS  QUE SE PRESENTAN ES A PARTIR DE LA FECHA 05 DE MAYO DE 3214</t>
  </si>
  <si>
    <t>LOS DATOS  QUE SE PRESENTAN ES A PARTIR DE LA FECHA 05 DE MAYO DE 3215</t>
  </si>
  <si>
    <t>LOS DATOS  QUE SE PRESENTAN ES A PARTIR DE LA FECHA 05 DE MAYO DE 3216</t>
  </si>
  <si>
    <t>LOS DATOS  QUE SE PRESENTAN ES A PARTIR DE LA FECHA 05 DE MAYO DE 3217</t>
  </si>
  <si>
    <t>LOS DATOS  QUE SE PRESENTAN ES A PARTIR DE LA FECHA 05 DE MAYO DE 3218</t>
  </si>
  <si>
    <t>LOS DATOS  QUE SE PRESENTAN ES A PARTIR DE LA FECHA 05 DE MAYO DE 3219</t>
  </si>
  <si>
    <t>LOS DATOS  QUE SE PRESENTAN ES A PARTIR DE LA FECHA 05 DE MAYO DE 3220</t>
  </si>
  <si>
    <t>LOS DATOS  QUE SE PRESENTAN ES A PARTIR DE LA FECHA 05 DE MAYO DE 3221</t>
  </si>
  <si>
    <t>LOS DATOS  QUE SE PRESENTAN ES A PARTIR DE LA FECHA 05 DE MAYO DE 3222</t>
  </si>
  <si>
    <t>LOS DATOS  QUE SE PRESENTAN ES A PARTIR DE LA FECHA 05 DE MAYO DE 3223</t>
  </si>
  <si>
    <t>LOS DATOS  QUE SE PRESENTAN ES A PARTIR DE LA FECHA 05 DE MAYO DE 3224</t>
  </si>
  <si>
    <t>LOS DATOS  QUE SE PRESENTAN ES A PARTIR DE LA FECHA 05 DE MAYO DE 3225</t>
  </si>
  <si>
    <t>LOS DATOS  QUE SE PRESENTAN ES A PARTIR DE LA FECHA 05 DE MAYO DE 3226</t>
  </si>
  <si>
    <t>LOS DATOS  QUE SE PRESENTAN ES A PARTIR DE LA FECHA 05 DE MAYO DE 3227</t>
  </si>
  <si>
    <t>LOS DATOS  QUE SE PRESENTAN ES A PARTIR DE LA FECHA 05 DE MAYO DE 3228</t>
  </si>
  <si>
    <t>LOS DATOS  QUE SE PRESENTAN ES A PARTIR DE LA FECHA 05 DE MAYO DE 3229</t>
  </si>
  <si>
    <t>LOS DATOS  QUE SE PRESENTAN ES A PARTIR DE LA FECHA 05 DE MAYO DE 3230</t>
  </si>
  <si>
    <t>LOS DATOS  QUE SE PRESENTAN ES A PARTIR DE LA FECHA 05 DE MAYO DE 3231</t>
  </si>
  <si>
    <t>LOS DATOS  QUE SE PRESENTAN ES A PARTIR DE LA FECHA 05 DE MAYO DE 3232</t>
  </si>
  <si>
    <t>LOS DATOS  QUE SE PRESENTAN ES A PARTIR DE LA FECHA 05 DE MAYO DE 3233</t>
  </si>
  <si>
    <t>LOS DATOS  QUE SE PRESENTAN ES A PARTIR DE LA FECHA 05 DE MAYO DE 3234</t>
  </si>
  <si>
    <t>LOS DATOS  QUE SE PRESENTAN ES A PARTIR DE LA FECHA 05 DE MAYO DE 3235</t>
  </si>
  <si>
    <t>LOS DATOS  QUE SE PRESENTAN ES A PARTIR DE LA FECHA 05 DE MAYO DE 3236</t>
  </si>
  <si>
    <t>LOS DATOS  QUE SE PRESENTAN ES A PARTIR DE LA FECHA 05 DE MAYO DE 3237</t>
  </si>
  <si>
    <t>LOS DATOS  QUE SE PRESENTAN ES A PARTIR DE LA FECHA 05 DE MAYO DE 3238</t>
  </si>
  <si>
    <t>LOS DATOS  QUE SE PRESENTAN ES A PARTIR DE LA FECHA 05 DE MAYO DE 3239</t>
  </si>
  <si>
    <t>LOS DATOS  QUE SE PRESENTAN ES A PARTIR DE LA FECHA 05 DE MAYO DE 3240</t>
  </si>
  <si>
    <t>LOS DATOS  QUE SE PRESENTAN ES A PARTIR DE LA FECHA 05 DE MAYO DE 3241</t>
  </si>
  <si>
    <t>LOS DATOS  QUE SE PRESENTAN ES A PARTIR DE LA FECHA 05 DE MAYO DE 3242</t>
  </si>
  <si>
    <t>LOS DATOS  QUE SE PRESENTAN ES A PARTIR DE LA FECHA 05 DE MAYO DE 3243</t>
  </si>
  <si>
    <t>LOS DATOS  QUE SE PRESENTAN ES A PARTIR DE LA FECHA 05 DE MAYO DE 3244</t>
  </si>
  <si>
    <t>LOS DATOS  QUE SE PRESENTAN ES A PARTIR DE LA FECHA 05 DE MAYO DE 3245</t>
  </si>
  <si>
    <t>LOS DATOS  QUE SE PRESENTAN ES A PARTIR DE LA FECHA 05 DE MAYO DE 3246</t>
  </si>
  <si>
    <t>LOS DATOS  QUE SE PRESENTAN ES A PARTIR DE LA FECHA 05 DE MAYO DE 3247</t>
  </si>
  <si>
    <t>LOS DATOS  QUE SE PRESENTAN ES A PARTIR DE LA FECHA 05 DE MAYO DE 3248</t>
  </si>
  <si>
    <t>LOS DATOS  QUE SE PRESENTAN ES A PARTIR DE LA FECHA 05 DE MAYO DE 3249</t>
  </si>
  <si>
    <t>LOS DATOS  QUE SE PRESENTAN ES A PARTIR DE LA FECHA 05 DE MAYO DE 3250</t>
  </si>
  <si>
    <t>LOS DATOS  QUE SE PRESENTAN ES A PARTIR DE LA FECHA 05 DE MAYO DE 3251</t>
  </si>
  <si>
    <t>LOS DATOS  QUE SE PRESENTAN ES A PARTIR DE LA FECHA 05 DE MAYO DE 3252</t>
  </si>
  <si>
    <t>LOS DATOS  QUE SE PRESENTAN ES A PARTIR DE LA FECHA 05 DE MAYO DE 3253</t>
  </si>
  <si>
    <t>LOS DATOS  QUE SE PRESENTAN ES A PARTIR DE LA FECHA 05 DE MAYO DE 3254</t>
  </si>
  <si>
    <t>LOS DATOS  QUE SE PRESENTAN ES A PARTIR DE LA FECHA 05 DE MAYO DE 3255</t>
  </si>
  <si>
    <t>LOS DATOS  QUE SE PRESENTAN ES A PARTIR DE LA FECHA 05 DE MAYO DE 3256</t>
  </si>
  <si>
    <t>LOS DATOS  QUE SE PRESENTAN ES A PARTIR DE LA FECHA 05 DE MAYO DE 3257</t>
  </si>
  <si>
    <t>LOS DATOS  QUE SE PRESENTAN ES A PARTIR DE LA FECHA 05 DE MAYO DE 3258</t>
  </si>
  <si>
    <t>LOS DATOS  QUE SE PRESENTAN ES A PARTIR DE LA FECHA 05 DE MAYO DE 3259</t>
  </si>
  <si>
    <t>LOS DATOS  QUE SE PRESENTAN ES A PARTIR DE LA FECHA 05 DE MAYO DE 3260</t>
  </si>
  <si>
    <t>LOS DATOS  QUE SE PRESENTAN ES A PARTIR DE LA FECHA 05 DE MAYO DE 3261</t>
  </si>
  <si>
    <t>LOS DATOS  QUE SE PRESENTAN ES A PARTIR DE LA FECHA 05 DE MAYO DE 3262</t>
  </si>
  <si>
    <t>LOS DATOS  QUE SE PRESENTAN ES A PARTIR DE LA FECHA 05 DE MAYO DE 3263</t>
  </si>
  <si>
    <t>LOS DATOS  QUE SE PRESENTAN ES A PARTIR DE LA FECHA 05 DE MAYO DE 3264</t>
  </si>
  <si>
    <t>LOS DATOS  QUE SE PRESENTAN ES A PARTIR DE LA FECHA 05 DE MAYO DE 3265</t>
  </si>
  <si>
    <t>LOS DATOS  QUE SE PRESENTAN ES A PARTIR DE LA FECHA 05 DE MAYO DE 3266</t>
  </si>
  <si>
    <t>LOS DATOS  QUE SE PRESENTAN ES A PARTIR DE LA FECHA 05 DE MAYO DE 3267</t>
  </si>
  <si>
    <t>LOS DATOS  QUE SE PRESENTAN ES A PARTIR DE LA FECHA 05 DE MAYO DE 3268</t>
  </si>
  <si>
    <t>LOS DATOS  QUE SE PRESENTAN ES A PARTIR DE LA FECHA 05 DE MAYO DE 3269</t>
  </si>
  <si>
    <t>LOS DATOS  QUE SE PRESENTAN ES A PARTIR DE LA FECHA 05 DE MAYO DE 3270</t>
  </si>
  <si>
    <t>LOS DATOS  QUE SE PRESENTAN ES A PARTIR DE LA FECHA 05 DE MAYO DE 3271</t>
  </si>
  <si>
    <t>LOS DATOS  QUE SE PRESENTAN ES A PARTIR DE LA FECHA 05 DE MAYO DE 3272</t>
  </si>
  <si>
    <t>LOS DATOS  QUE SE PRESENTAN ES A PARTIR DE LA FECHA 05 DE MAYO DE 3273</t>
  </si>
  <si>
    <t>LOS DATOS  QUE SE PRESENTAN ES A PARTIR DE LA FECHA 05 DE MAYO DE 3274</t>
  </si>
  <si>
    <t>LOS DATOS  QUE SE PRESENTAN ES A PARTIR DE LA FECHA 05 DE MAYO DE 3275</t>
  </si>
  <si>
    <t>LOS DATOS  QUE SE PRESENTAN ES A PARTIR DE LA FECHA 05 DE MAYO DE 3276</t>
  </si>
  <si>
    <t>LOS DATOS  QUE SE PRESENTAN ES A PARTIR DE LA FECHA 05 DE MAYO DE 3277</t>
  </si>
  <si>
    <t>LOS DATOS  QUE SE PRESENTAN ES A PARTIR DE LA FECHA 05 DE MAYO DE 3278</t>
  </si>
  <si>
    <t>LOS DATOS  QUE SE PRESENTAN ES A PARTIR DE LA FECHA 05 DE MAYO DE 3279</t>
  </si>
  <si>
    <t>LOS DATOS  QUE SE PRESENTAN ES A PARTIR DE LA FECHA 05 DE MAYO DE 3280</t>
  </si>
  <si>
    <t>LOS DATOS  QUE SE PRESENTAN ES A PARTIR DE LA FECHA 05 DE MAYO DE 3281</t>
  </si>
  <si>
    <t>LOS DATOS  QUE SE PRESENTAN ES A PARTIR DE LA FECHA 05 DE MAYO DE 3282</t>
  </si>
  <si>
    <t>LOS DATOS  QUE SE PRESENTAN ES A PARTIR DE LA FECHA 05 DE MAYO DE 3283</t>
  </si>
  <si>
    <t>LOS DATOS  QUE SE PRESENTAN ES A PARTIR DE LA FECHA 05 DE MAYO DE 3284</t>
  </si>
  <si>
    <t>LOS DATOS  QUE SE PRESENTAN ES A PARTIR DE LA FECHA 05 DE MAYO DE 3285</t>
  </si>
  <si>
    <t>LOS DATOS  QUE SE PRESENTAN ES A PARTIR DE LA FECHA 05 DE MAYO DE 3286</t>
  </si>
  <si>
    <t>LOS DATOS  QUE SE PRESENTAN ES A PARTIR DE LA FECHA 05 DE MAYO DE 3287</t>
  </si>
  <si>
    <t>LOS DATOS  QUE SE PRESENTAN ES A PARTIR DE LA FECHA 05 DE MAYO DE 3288</t>
  </si>
  <si>
    <t>LOS DATOS  QUE SE PRESENTAN ES A PARTIR DE LA FECHA 05 DE MAYO DE 3289</t>
  </si>
  <si>
    <t>LOS DATOS  QUE SE PRESENTAN ES A PARTIR DE LA FECHA 05 DE MAYO DE 3290</t>
  </si>
  <si>
    <t>LOS DATOS  QUE SE PRESENTAN ES A PARTIR DE LA FECHA 05 DE MAYO DE 3291</t>
  </si>
  <si>
    <t>LOS DATOS  QUE SE PRESENTAN ES A PARTIR DE LA FECHA 05 DE MAYO DE 3292</t>
  </si>
  <si>
    <t>LOS DATOS  QUE SE PRESENTAN ES A PARTIR DE LA FECHA 05 DE MAYO DE 3293</t>
  </si>
  <si>
    <t>LOS DATOS  QUE SE PRESENTAN ES A PARTIR DE LA FECHA 05 DE MAYO DE 3294</t>
  </si>
  <si>
    <t>LOS DATOS  QUE SE PRESENTAN ES A PARTIR DE LA FECHA 05 DE MAYO DE 3295</t>
  </si>
  <si>
    <t>LOS DATOS  QUE SE PRESENTAN ES A PARTIR DE LA FECHA 05 DE MAYO DE 3296</t>
  </si>
  <si>
    <t>LOS DATOS  QUE SE PRESENTAN ES A PARTIR DE LA FECHA 05 DE MAYO DE 3297</t>
  </si>
  <si>
    <t>LOS DATOS  QUE SE PRESENTAN ES A PARTIR DE LA FECHA 05 DE MAYO DE 3298</t>
  </si>
  <si>
    <t>LOS DATOS  QUE SE PRESENTAN ES A PARTIR DE LA FECHA 05 DE MAYO DE 3299</t>
  </si>
  <si>
    <t>LOS DATOS  QUE SE PRESENTAN ES A PARTIR DE LA FECHA 05 DE MAYO DE 3300</t>
  </si>
  <si>
    <t>LOS DATOS  QUE SE PRESENTAN ES A PARTIR DE LA FECHA 05 DE MAYO DE 3301</t>
  </si>
  <si>
    <t>LOS DATOS  QUE SE PRESENTAN ES A PARTIR DE LA FECHA 05 DE MAYO DE 3302</t>
  </si>
  <si>
    <t>LOS DATOS  QUE SE PRESENTAN ES A PARTIR DE LA FECHA 05 DE MAYO DE 3303</t>
  </si>
  <si>
    <t>LOS DATOS  QUE SE PRESENTAN ES A PARTIR DE LA FECHA 05 DE MAYO DE 3304</t>
  </si>
  <si>
    <t>LOS DATOS  QUE SE PRESENTAN ES A PARTIR DE LA FECHA 05 DE MAYO DE 3305</t>
  </si>
  <si>
    <t>LOS DATOS  QUE SE PRESENTAN ES A PARTIR DE LA FECHA 05 DE MAYO DE 3306</t>
  </si>
  <si>
    <t>LOS DATOS  QUE SE PRESENTAN ES A PARTIR DE LA FECHA 05 DE MAYO DE 3307</t>
  </si>
  <si>
    <t>LOS DATOS  QUE SE PRESENTAN ES A PARTIR DE LA FECHA 05 DE MAYO DE 3308</t>
  </si>
  <si>
    <t>LOS DATOS  QUE SE PRESENTAN ES A PARTIR DE LA FECHA 05 DE MAYO DE 3309</t>
  </si>
  <si>
    <t>LOS DATOS  QUE SE PRESENTAN ES A PARTIR DE LA FECHA 05 DE MAYO DE 3310</t>
  </si>
  <si>
    <t>LOS DATOS  QUE SE PRESENTAN ES A PARTIR DE LA FECHA 05 DE MAYO DE 3311</t>
  </si>
  <si>
    <t>LOS DATOS  QUE SE PRESENTAN ES A PARTIR DE LA FECHA 05 DE MAYO DE 3312</t>
  </si>
  <si>
    <t>LOS DATOS  QUE SE PRESENTAN ES A PARTIR DE LA FECHA 05 DE MAYO DE 3313</t>
  </si>
  <si>
    <t>LOS DATOS  QUE SE PRESENTAN ES A PARTIR DE LA FECHA 05 DE MAYO DE 3314</t>
  </si>
  <si>
    <t>LOS DATOS  QUE SE PRESENTAN ES A PARTIR DE LA FECHA 05 DE MAYO DE 3315</t>
  </si>
  <si>
    <t>LOS DATOS  QUE SE PRESENTAN ES A PARTIR DE LA FECHA 05 DE MAYO DE 3316</t>
  </si>
  <si>
    <t>LOS DATOS  QUE SE PRESENTAN ES A PARTIR DE LA FECHA 05 DE MAYO DE 3317</t>
  </si>
  <si>
    <t>LOS DATOS  QUE SE PRESENTAN ES A PARTIR DE LA FECHA 05 DE MAYO DE 3318</t>
  </si>
  <si>
    <t>LOS DATOS  QUE SE PRESENTAN ES A PARTIR DE LA FECHA 05 DE MAYO DE 3319</t>
  </si>
  <si>
    <t>LOS DATOS  QUE SE PRESENTAN ES A PARTIR DE LA FECHA 05 DE MAYO DE 3320</t>
  </si>
  <si>
    <t>LOS DATOS  QUE SE PRESENTAN ES A PARTIR DE LA FECHA 05 DE MAYO DE 3321</t>
  </si>
  <si>
    <t>LOS DATOS  QUE SE PRESENTAN ES A PARTIR DE LA FECHA 05 DE MAYO DE 3322</t>
  </si>
  <si>
    <t>LOS DATOS  QUE SE PRESENTAN ES A PARTIR DE LA FECHA 05 DE MAYO DE 3323</t>
  </si>
  <si>
    <t>LOS DATOS  QUE SE PRESENTAN ES A PARTIR DE LA FECHA 05 DE MAYO DE 3324</t>
  </si>
  <si>
    <t>LOS DATOS  QUE SE PRESENTAN ES A PARTIR DE LA FECHA 05 DE MAYO DE 3325</t>
  </si>
  <si>
    <t>LOS DATOS  QUE SE PRESENTAN ES A PARTIR DE LA FECHA 05 DE MAYO DE 3326</t>
  </si>
  <si>
    <t>LOS DATOS  QUE SE PRESENTAN ES A PARTIR DE LA FECHA 05 DE MAYO DE 3327</t>
  </si>
  <si>
    <t>LOS DATOS  QUE SE PRESENTAN ES A PARTIR DE LA FECHA 05 DE MAYO DE 3328</t>
  </si>
  <si>
    <t>LOS DATOS  QUE SE PRESENTAN ES A PARTIR DE LA FECHA 05 DE MAYO DE 3329</t>
  </si>
  <si>
    <t>LOS DATOS  QUE SE PRESENTAN ES A PARTIR DE LA FECHA 05 DE MAYO DE 3330</t>
  </si>
  <si>
    <t>LOS DATOS  QUE SE PRESENTAN ES A PARTIR DE LA FECHA 05 DE MAYO DE 3331</t>
  </si>
  <si>
    <t>LOS DATOS  QUE SE PRESENTAN ES A PARTIR DE LA FECHA 05 DE MAYO DE 3332</t>
  </si>
  <si>
    <t>LOS DATOS  QUE SE PRESENTAN ES A PARTIR DE LA FECHA 05 DE MAYO DE 3333</t>
  </si>
  <si>
    <t>LOS DATOS  QUE SE PRESENTAN ES A PARTIR DE LA FECHA 05 DE MAYO DE 3334</t>
  </si>
  <si>
    <t>LOS DATOS  QUE SE PRESENTAN ES A PARTIR DE LA FECHA 05 DE MAYO DE 3335</t>
  </si>
  <si>
    <t>LOS DATOS  QUE SE PRESENTAN ES A PARTIR DE LA FECHA 05 DE MAYO DE 3336</t>
  </si>
  <si>
    <t>LOS DATOS  QUE SE PRESENTAN ES A PARTIR DE LA FECHA 05 DE MAYO DE 3337</t>
  </si>
  <si>
    <t>LOS DATOS  QUE SE PRESENTAN ES A PARTIR DE LA FECHA 05 DE MAYO DE 3338</t>
  </si>
  <si>
    <t>LOS DATOS  QUE SE PRESENTAN ES A PARTIR DE LA FECHA 05 DE MAYO DE 3339</t>
  </si>
  <si>
    <t>LOS DATOS  QUE SE PRESENTAN ES A PARTIR DE LA FECHA 05 DE MAYO DE 3340</t>
  </si>
  <si>
    <t>LOS DATOS  QUE SE PRESENTAN ES A PARTIR DE LA FECHA 05 DE MAYO DE 3341</t>
  </si>
  <si>
    <t>LOS DATOS  QUE SE PRESENTAN ES A PARTIR DE LA FECHA 05 DE MAYO DE 3342</t>
  </si>
  <si>
    <t>LOS DATOS  QUE SE PRESENTAN ES A PARTIR DE LA FECHA 05 DE MAYO DE 3343</t>
  </si>
  <si>
    <t>LOS DATOS  QUE SE PRESENTAN ES A PARTIR DE LA FECHA 05 DE MAYO DE 3344</t>
  </si>
  <si>
    <t>LOS DATOS  QUE SE PRESENTAN ES A PARTIR DE LA FECHA 05 DE MAYO DE 3345</t>
  </si>
  <si>
    <t>LOS DATOS  QUE SE PRESENTAN ES A PARTIR DE LA FECHA 05 DE MAYO DE 3346</t>
  </si>
  <si>
    <t>LOS DATOS  QUE SE PRESENTAN ES A PARTIR DE LA FECHA 05 DE MAYO DE 3347</t>
  </si>
  <si>
    <t>LOS DATOS  QUE SE PRESENTAN ES A PARTIR DE LA FECHA 05 DE MAYO DE 3348</t>
  </si>
  <si>
    <t>LOS DATOS  QUE SE PRESENTAN ES A PARTIR DE LA FECHA 05 DE MAYO DE 3349</t>
  </si>
  <si>
    <t>LOS DATOS  QUE SE PRESENTAN ES A PARTIR DE LA FECHA 05 DE MAYO DE 3350</t>
  </si>
  <si>
    <t>LOS DATOS  QUE SE PRESENTAN ES A PARTIR DE LA FECHA 05 DE MAYO DE 3351</t>
  </si>
  <si>
    <t>LOS DATOS  QUE SE PRESENTAN ES A PARTIR DE LA FECHA 05 DE MAYO DE 3352</t>
  </si>
  <si>
    <t>LOS DATOS  QUE SE PRESENTAN ES A PARTIR DE LA FECHA 05 DE MAYO DE 3353</t>
  </si>
  <si>
    <t>LOS DATOS  QUE SE PRESENTAN ES A PARTIR DE LA FECHA 05 DE MAYO DE 3354</t>
  </si>
  <si>
    <t>LOS DATOS  QUE SE PRESENTAN ES A PARTIR DE LA FECHA 05 DE MAYO DE 3355</t>
  </si>
  <si>
    <t>LOS DATOS  QUE SE PRESENTAN ES A PARTIR DE LA FECHA 05 DE MAYO DE 3356</t>
  </si>
  <si>
    <t>LOS DATOS  QUE SE PRESENTAN ES A PARTIR DE LA FECHA 05 DE MAYO DE 3357</t>
  </si>
  <si>
    <t>LOS DATOS  QUE SE PRESENTAN ES A PARTIR DE LA FECHA 05 DE MAYO DE 3358</t>
  </si>
  <si>
    <t>LOS DATOS  QUE SE PRESENTAN ES A PARTIR DE LA FECHA 05 DE MAYO DE 3359</t>
  </si>
  <si>
    <t>LOS DATOS  QUE SE PRESENTAN ES A PARTIR DE LA FECHA 05 DE MAYO DE 3360</t>
  </si>
  <si>
    <t>LOS DATOS  QUE SE PRESENTAN ES A PARTIR DE LA FECHA 05 DE MAYO DE 3361</t>
  </si>
  <si>
    <t>LOS DATOS  QUE SE PRESENTAN ES A PARTIR DE LA FECHA 05 DE MAYO DE 3362</t>
  </si>
  <si>
    <t>LOS DATOS  QUE SE PRESENTAN ES A PARTIR DE LA FECHA 05 DE MAYO DE 3363</t>
  </si>
  <si>
    <t>LOS DATOS  QUE SE PRESENTAN ES A PARTIR DE LA FECHA 05 DE MAYO DE 3364</t>
  </si>
  <si>
    <t>LOS DATOS  QUE SE PRESENTAN ES A PARTIR DE LA FECHA 05 DE MAYO DE 3365</t>
  </si>
  <si>
    <t>LOS DATOS  QUE SE PRESENTAN ES A PARTIR DE LA FECHA 05 DE MAYO DE 3366</t>
  </si>
  <si>
    <t>LOS DATOS  QUE SE PRESENTAN ES A PARTIR DE LA FECHA 05 DE MAYO DE 3367</t>
  </si>
  <si>
    <t>LOS DATOS  QUE SE PRESENTAN ES A PARTIR DE LA FECHA 05 DE MAYO DE 3368</t>
  </si>
  <si>
    <t>LOS DATOS  QUE SE PRESENTAN ES A PARTIR DE LA FECHA 05 DE MAYO DE 3369</t>
  </si>
  <si>
    <t>LOS DATOS  QUE SE PRESENTAN ES A PARTIR DE LA FECHA 05 DE MAYO DE 3370</t>
  </si>
  <si>
    <t>LOS DATOS  QUE SE PRESENTAN ES A PARTIR DE LA FECHA 05 DE MAYO DE 3371</t>
  </si>
  <si>
    <t>LOS DATOS  QUE SE PRESENTAN ES A PARTIR DE LA FECHA 05 DE MAYO DE 3372</t>
  </si>
  <si>
    <t>LOS DATOS  QUE SE PRESENTAN ES A PARTIR DE LA FECHA 05 DE MAYO DE 3373</t>
  </si>
  <si>
    <t>LOS DATOS  QUE SE PRESENTAN ES A PARTIR DE LA FECHA 05 DE MAYO DE 3374</t>
  </si>
  <si>
    <t>LOS DATOS  QUE SE PRESENTAN ES A PARTIR DE LA FECHA 05 DE MAYO DE 3375</t>
  </si>
  <si>
    <t>LOS DATOS  QUE SE PRESENTAN ES A PARTIR DE LA FECHA 05 DE MAYO DE 3376</t>
  </si>
  <si>
    <t>LOS DATOS  QUE SE PRESENTAN ES A PARTIR DE LA FECHA 05 DE MAYO DE 3377</t>
  </si>
  <si>
    <t>LOS DATOS  QUE SE PRESENTAN ES A PARTIR DE LA FECHA 05 DE MAYO DE 3378</t>
  </si>
  <si>
    <t>LOS DATOS  QUE SE PRESENTAN ES A PARTIR DE LA FECHA 05 DE MAYO DE 3379</t>
  </si>
  <si>
    <t>LOS DATOS  QUE SE PRESENTAN ES A PARTIR DE LA FECHA 05 DE MAYO DE 3380</t>
  </si>
  <si>
    <t>LOS DATOS  QUE SE PRESENTAN ES A PARTIR DE LA FECHA 05 DE MAYO DE 3381</t>
  </si>
  <si>
    <t>LOS DATOS  QUE SE PRESENTAN ES A PARTIR DE LA FECHA 05 DE MAYO DE 3382</t>
  </si>
  <si>
    <t>LOS DATOS  QUE SE PRESENTAN ES A PARTIR DE LA FECHA 05 DE MAYO DE 3383</t>
  </si>
  <si>
    <t>LOS DATOS  QUE SE PRESENTAN ES A PARTIR DE LA FECHA 05 DE MAYO DE 3384</t>
  </si>
  <si>
    <t>LOS DATOS  QUE SE PRESENTAN ES A PARTIR DE LA FECHA 05 DE MAYO DE 3385</t>
  </si>
  <si>
    <t>LOS DATOS  QUE SE PRESENTAN ES A PARTIR DE LA FECHA 05 DE MAYO DE 3386</t>
  </si>
  <si>
    <t>LOS DATOS  QUE SE PRESENTAN ES A PARTIR DE LA FECHA 05 DE MAYO DE 3387</t>
  </si>
  <si>
    <t>LOS DATOS  QUE SE PRESENTAN ES A PARTIR DE LA FECHA 05 DE MAYO DE 3388</t>
  </si>
  <si>
    <t>LOS DATOS  QUE SE PRESENTAN ES A PARTIR DE LA FECHA 05 DE MAYO DE 3389</t>
  </si>
  <si>
    <t>LOS DATOS  QUE SE PRESENTAN ES A PARTIR DE LA FECHA 05 DE MAYO DE 3390</t>
  </si>
  <si>
    <t>LOS DATOS  QUE SE PRESENTAN ES A PARTIR DE LA FECHA 05 DE MAYO DE 3391</t>
  </si>
  <si>
    <t>LOS DATOS  QUE SE PRESENTAN ES A PARTIR DE LA FECHA 05 DE MAYO DE 3392</t>
  </si>
  <si>
    <t>LOS DATOS  QUE SE PRESENTAN ES A PARTIR DE LA FECHA 05 DE MAYO DE 3393</t>
  </si>
  <si>
    <t>LOS DATOS  QUE SE PRESENTAN ES A PARTIR DE LA FECHA 05 DE MAYO DE 3394</t>
  </si>
  <si>
    <t>LOS DATOS  QUE SE PRESENTAN ES A PARTIR DE LA FECHA 05 DE MAYO DE 3395</t>
  </si>
  <si>
    <t>LOS DATOS  QUE SE PRESENTAN ES A PARTIR DE LA FECHA 05 DE MAYO DE 3396</t>
  </si>
  <si>
    <t>LOS DATOS  QUE SE PRESENTAN ES A PARTIR DE LA FECHA 05 DE MAYO DE 3397</t>
  </si>
  <si>
    <t>LOS DATOS  QUE SE PRESENTAN ES A PARTIR DE LA FECHA 05 DE MAYO DE 3398</t>
  </si>
  <si>
    <t>LOS DATOS  QUE SE PRESENTAN ES A PARTIR DE LA FECHA 05 DE MAYO DE 3399</t>
  </si>
  <si>
    <t>LOS DATOS  QUE SE PRESENTAN ES A PARTIR DE LA FECHA 05 DE MAYO DE 3400</t>
  </si>
  <si>
    <t>LOS DATOS  QUE SE PRESENTAN ES A PARTIR DE LA FECHA 05 DE MAYO DE 3401</t>
  </si>
  <si>
    <t>LOS DATOS  QUE SE PRESENTAN ES A PARTIR DE LA FECHA 05 DE MAYO DE 3402</t>
  </si>
  <si>
    <t>LOS DATOS  QUE SE PRESENTAN ES A PARTIR DE LA FECHA 05 DE MAYO DE 3403</t>
  </si>
  <si>
    <t>LOS DATOS  QUE SE PRESENTAN ES A PARTIR DE LA FECHA 05 DE MAYO DE 3404</t>
  </si>
  <si>
    <t>LOS DATOS  QUE SE PRESENTAN ES A PARTIR DE LA FECHA 05 DE MAYO DE 3405</t>
  </si>
  <si>
    <t>LOS DATOS  QUE SE PRESENTAN ES A PARTIR DE LA FECHA 05 DE MAYO DE 3406</t>
  </si>
  <si>
    <t>LOS DATOS  QUE SE PRESENTAN ES A PARTIR DE LA FECHA 05 DE MAYO DE 3407</t>
  </si>
  <si>
    <t>LOS DATOS  QUE SE PRESENTAN ES A PARTIR DE LA FECHA 05 DE MAYO DE 3408</t>
  </si>
  <si>
    <t>LOS DATOS  QUE SE PRESENTAN ES A PARTIR DE LA FECHA 05 DE MAYO DE 3409</t>
  </si>
  <si>
    <t>LOS DATOS  QUE SE PRESENTAN ES A PARTIR DE LA FECHA 05 DE MAYO DE 3410</t>
  </si>
  <si>
    <t>LOS DATOS  QUE SE PRESENTAN ES A PARTIR DE LA FECHA 05 DE MAYO DE 3411</t>
  </si>
  <si>
    <t>LOS DATOS  QUE SE PRESENTAN ES A PARTIR DE LA FECHA 05 DE MAYO DE 3412</t>
  </si>
  <si>
    <t>LOS DATOS  QUE SE PRESENTAN ES A PARTIR DE LA FECHA 05 DE MAYO DE 3413</t>
  </si>
  <si>
    <t>LOS DATOS  QUE SE PRESENTAN ES A PARTIR DE LA FECHA 05 DE MAYO DE 3414</t>
  </si>
  <si>
    <t>LOS DATOS  QUE SE PRESENTAN ES A PARTIR DE LA FECHA 05 DE MAYO DE 3415</t>
  </si>
  <si>
    <t>LOS DATOS  QUE SE PRESENTAN ES A PARTIR DE LA FECHA 05 DE MAYO DE 3416</t>
  </si>
  <si>
    <t>LOS DATOS  QUE SE PRESENTAN ES A PARTIR DE LA FECHA 05 DE MAYO DE 3417</t>
  </si>
  <si>
    <t>LOS DATOS  QUE SE PRESENTAN ES A PARTIR DE LA FECHA 05 DE MAYO DE 3418</t>
  </si>
  <si>
    <t>LOS DATOS  QUE SE PRESENTAN ES A PARTIR DE LA FECHA 05 DE MAYO DE 3419</t>
  </si>
  <si>
    <t>LOS DATOS  QUE SE PRESENTAN ES A PARTIR DE LA FECHA 05 DE MAYO DE 3420</t>
  </si>
  <si>
    <t>LOS DATOS  QUE SE PRESENTAN ES A PARTIR DE LA FECHA 05 DE MAYO DE 3421</t>
  </si>
  <si>
    <t>LOS DATOS  QUE SE PRESENTAN ES A PARTIR DE LA FECHA 05 DE MAYO DE 3422</t>
  </si>
  <si>
    <t>LOS DATOS  QUE SE PRESENTAN ES A PARTIR DE LA FECHA 05 DE MAYO DE 3423</t>
  </si>
  <si>
    <t>LOS DATOS  QUE SE PRESENTAN ES A PARTIR DE LA FECHA 05 DE MAYO DE 3424</t>
  </si>
  <si>
    <t>LOS DATOS  QUE SE PRESENTAN ES A PARTIR DE LA FECHA 05 DE MAYO DE 3425</t>
  </si>
  <si>
    <t>LOS DATOS  QUE SE PRESENTAN ES A PARTIR DE LA FECHA 05 DE MAYO DE 3426</t>
  </si>
  <si>
    <t>LOS DATOS  QUE SE PRESENTAN ES A PARTIR DE LA FECHA 05 DE MAYO DE 3427</t>
  </si>
  <si>
    <t>LOS DATOS  QUE SE PRESENTAN ES A PARTIR DE LA FECHA 05 DE MAYO DE 3428</t>
  </si>
  <si>
    <t>LOS DATOS  QUE SE PRESENTAN ES A PARTIR DE LA FECHA 05 DE MAYO DE 3429</t>
  </si>
  <si>
    <t>LOS DATOS  QUE SE PRESENTAN ES A PARTIR DE LA FECHA 05 DE MAYO DE 3430</t>
  </si>
  <si>
    <t>LOS DATOS  QUE SE PRESENTAN ES A PARTIR DE LA FECHA 05 DE MAYO DE 3431</t>
  </si>
  <si>
    <t>LOS DATOS  QUE SE PRESENTAN ES A PARTIR DE LA FECHA 05 DE MAYO DE 3432</t>
  </si>
  <si>
    <t>LOS DATOS  QUE SE PRESENTAN ES A PARTIR DE LA FECHA 05 DE MAYO DE 3433</t>
  </si>
  <si>
    <t>LOS DATOS  QUE SE PRESENTAN ES A PARTIR DE LA FECHA 05 DE MAYO DE 3434</t>
  </si>
  <si>
    <t>LOS DATOS  QUE SE PRESENTAN ES A PARTIR DE LA FECHA 05 DE MAYO DE 3435</t>
  </si>
  <si>
    <t>LOS DATOS  QUE SE PRESENTAN ES A PARTIR DE LA FECHA 05 DE MAYO DE 3436</t>
  </si>
  <si>
    <t>LOS DATOS  QUE SE PRESENTAN ES A PARTIR DE LA FECHA 05 DE MAYO DE 3437</t>
  </si>
  <si>
    <t>LOS DATOS  QUE SE PRESENTAN ES A PARTIR DE LA FECHA 05 DE MAYO DE 3438</t>
  </si>
  <si>
    <t>LOS DATOS  QUE SE PRESENTAN ES A PARTIR DE LA FECHA 05 DE MAYO DE 3439</t>
  </si>
  <si>
    <t>LOS DATOS  QUE SE PRESENTAN ES A PARTIR DE LA FECHA 05 DE MAYO DE 3440</t>
  </si>
  <si>
    <t>LOS DATOS  QUE SE PRESENTAN ES A PARTIR DE LA FECHA 05 DE MAYO DE 3441</t>
  </si>
  <si>
    <t>LOS DATOS  QUE SE PRESENTAN ES A PARTIR DE LA FECHA 05 DE MAYO DE 3442</t>
  </si>
  <si>
    <t>LOS DATOS  QUE SE PRESENTAN ES A PARTIR DE LA FECHA 05 DE MAYO DE 3443</t>
  </si>
  <si>
    <t>LOS DATOS  QUE SE PRESENTAN ES A PARTIR DE LA FECHA 05 DE MAYO DE 3444</t>
  </si>
  <si>
    <t>LOS DATOS  QUE SE PRESENTAN ES A PARTIR DE LA FECHA 05 DE MAYO DE 3445</t>
  </si>
  <si>
    <t>LOS DATOS  QUE SE PRESENTAN ES A PARTIR DE LA FECHA 05 DE MAYO DE 3446</t>
  </si>
  <si>
    <t>LOS DATOS  QUE SE PRESENTAN ES A PARTIR DE LA FECHA 05 DE MAYO DE 3447</t>
  </si>
  <si>
    <t>LOS DATOS  QUE SE PRESENTAN ES A PARTIR DE LA FECHA 05 DE MAYO DE 3448</t>
  </si>
  <si>
    <t>LOS DATOS  QUE SE PRESENTAN ES A PARTIR DE LA FECHA 05 DE MAYO DE 3449</t>
  </si>
  <si>
    <t>LOS DATOS  QUE SE PRESENTAN ES A PARTIR DE LA FECHA 05 DE MAYO DE 3450</t>
  </si>
  <si>
    <t>LOS DATOS  QUE SE PRESENTAN ES A PARTIR DE LA FECHA 05 DE MAYO DE 3451</t>
  </si>
  <si>
    <t>LOS DATOS  QUE SE PRESENTAN ES A PARTIR DE LA FECHA 05 DE MAYO DE 3452</t>
  </si>
  <si>
    <t>LOS DATOS  QUE SE PRESENTAN ES A PARTIR DE LA FECHA 05 DE MAYO DE 3453</t>
  </si>
  <si>
    <t>LOS DATOS  QUE SE PRESENTAN ES A PARTIR DE LA FECHA 05 DE MAYO DE 3454</t>
  </si>
  <si>
    <t>LOS DATOS  QUE SE PRESENTAN ES A PARTIR DE LA FECHA 05 DE MAYO DE 3455</t>
  </si>
  <si>
    <t>LOS DATOS  QUE SE PRESENTAN ES A PARTIR DE LA FECHA 05 DE MAYO DE 3456</t>
  </si>
  <si>
    <t>LOS DATOS  QUE SE PRESENTAN ES A PARTIR DE LA FECHA 05 DE MAYO DE 3457</t>
  </si>
  <si>
    <t>LOS DATOS  QUE SE PRESENTAN ES A PARTIR DE LA FECHA 05 DE MAYO DE 3458</t>
  </si>
  <si>
    <t>LOS DATOS  QUE SE PRESENTAN ES A PARTIR DE LA FECHA 05 DE MAYO DE 3459</t>
  </si>
  <si>
    <t>LOS DATOS  QUE SE PRESENTAN ES A PARTIR DE LA FECHA 05 DE MAYO DE 3460</t>
  </si>
  <si>
    <t>LOS DATOS  QUE SE PRESENTAN ES A PARTIR DE LA FECHA 05 DE MAYO DE 3461</t>
  </si>
  <si>
    <t>LOS DATOS  QUE SE PRESENTAN ES A PARTIR DE LA FECHA 05 DE MAYO DE 3462</t>
  </si>
  <si>
    <t>LOS DATOS  QUE SE PRESENTAN ES A PARTIR DE LA FECHA 05 DE MAYO DE 3463</t>
  </si>
  <si>
    <t>LOS DATOS  QUE SE PRESENTAN ES A PARTIR DE LA FECHA 05 DE MAYO DE 3464</t>
  </si>
  <si>
    <t>LOS DATOS  QUE SE PRESENTAN ES A PARTIR DE LA FECHA 05 DE MAYO DE 3465</t>
  </si>
  <si>
    <t>LOS DATOS  QUE SE PRESENTAN ES A PARTIR DE LA FECHA 05 DE MAYO DE 3466</t>
  </si>
  <si>
    <t>LOS DATOS  QUE SE PRESENTAN ES A PARTIR DE LA FECHA 05 DE MAYO DE 3467</t>
  </si>
  <si>
    <t>LOS DATOS  QUE SE PRESENTAN ES A PARTIR DE LA FECHA 05 DE MAYO DE 3468</t>
  </si>
  <si>
    <t>LOS DATOS  QUE SE PRESENTAN ES A PARTIR DE LA FECHA 05 DE MAYO DE 3469</t>
  </si>
  <si>
    <t>LOS DATOS  QUE SE PRESENTAN ES A PARTIR DE LA FECHA 05 DE MAYO DE 3470</t>
  </si>
  <si>
    <t>LOS DATOS  QUE SE PRESENTAN ES A PARTIR DE LA FECHA 05 DE MAYO DE 3471</t>
  </si>
  <si>
    <t>LOS DATOS  QUE SE PRESENTAN ES A PARTIR DE LA FECHA 05 DE MAYO DE 3472</t>
  </si>
  <si>
    <t>LOS DATOS  QUE SE PRESENTAN ES A PARTIR DE LA FECHA 05 DE MAYO DE 3473</t>
  </si>
  <si>
    <t>LOS DATOS  QUE SE PRESENTAN ES A PARTIR DE LA FECHA 05 DE MAYO DE 3474</t>
  </si>
  <si>
    <t>LOS DATOS  QUE SE PRESENTAN ES A PARTIR DE LA FECHA 05 DE MAYO DE 3475</t>
  </si>
  <si>
    <t>LOS DATOS  QUE SE PRESENTAN ES A PARTIR DE LA FECHA 05 DE MAYO DE 3476</t>
  </si>
  <si>
    <t>LOS DATOS  QUE SE PRESENTAN ES A PARTIR DE LA FECHA 05 DE MAYO DE 3477</t>
  </si>
  <si>
    <t>LOS DATOS  QUE SE PRESENTAN ES A PARTIR DE LA FECHA 05 DE MAYO DE 3478</t>
  </si>
  <si>
    <t>LOS DATOS  QUE SE PRESENTAN ES A PARTIR DE LA FECHA 05 DE MAYO DE 3479</t>
  </si>
  <si>
    <t>LOS DATOS  QUE SE PRESENTAN ES A PARTIR DE LA FECHA 05 DE MAYO DE 3480</t>
  </si>
  <si>
    <t>LOS DATOS  QUE SE PRESENTAN ES A PARTIR DE LA FECHA 05 DE MAYO DE 3481</t>
  </si>
  <si>
    <t>LOS DATOS  QUE SE PRESENTAN ES A PARTIR DE LA FECHA 05 DE MAYO DE 3482</t>
  </si>
  <si>
    <t>LOS DATOS  QUE SE PRESENTAN ES A PARTIR DE LA FECHA 05 DE MAYO DE 3483</t>
  </si>
  <si>
    <t>LOS DATOS  QUE SE PRESENTAN ES A PARTIR DE LA FECHA 05 DE MAYO DE 3484</t>
  </si>
  <si>
    <t>LOS DATOS  QUE SE PRESENTAN ES A PARTIR DE LA FECHA 05 DE MAYO DE 3485</t>
  </si>
  <si>
    <t>LOS DATOS  QUE SE PRESENTAN ES A PARTIR DE LA FECHA 05 DE MAYO DE 3486</t>
  </si>
  <si>
    <t>LOS DATOS  QUE SE PRESENTAN ES A PARTIR DE LA FECHA 05 DE MAYO DE 3487</t>
  </si>
  <si>
    <t>LOS DATOS  QUE SE PRESENTAN ES A PARTIR DE LA FECHA 05 DE MAYO DE 3488</t>
  </si>
  <si>
    <t>LOS DATOS  QUE SE PRESENTAN ES A PARTIR DE LA FECHA 05 DE MAYO DE 3489</t>
  </si>
  <si>
    <t>LOS DATOS  QUE SE PRESENTAN ES A PARTIR DE LA FECHA 05 DE MAYO DE 3490</t>
  </si>
  <si>
    <t>LOS DATOS  QUE SE PRESENTAN ES A PARTIR DE LA FECHA 05 DE MAYO DE 3491</t>
  </si>
  <si>
    <t>LOS DATOS  QUE SE PRESENTAN ES A PARTIR DE LA FECHA 05 DE MAYO DE 3492</t>
  </si>
  <si>
    <t>LOS DATOS  QUE SE PRESENTAN ES A PARTIR DE LA FECHA 05 DE MAYO DE 3493</t>
  </si>
  <si>
    <t>LOS DATOS  QUE SE PRESENTAN ES A PARTIR DE LA FECHA 05 DE MAYO DE 3494</t>
  </si>
  <si>
    <t>LOS DATOS  QUE SE PRESENTAN ES A PARTIR DE LA FECHA 05 DE MAYO DE 3495</t>
  </si>
  <si>
    <t>LOS DATOS  QUE SE PRESENTAN ES A PARTIR DE LA FECHA 05 DE MAYO DE 3496</t>
  </si>
  <si>
    <t>LOS DATOS  QUE SE PRESENTAN ES A PARTIR DE LA FECHA 05 DE MAYO DE 3497</t>
  </si>
  <si>
    <t>LOS DATOS  QUE SE PRESENTAN ES A PARTIR DE LA FECHA 05 DE MAYO DE 3498</t>
  </si>
  <si>
    <t>LOS DATOS  QUE SE PRESENTAN ES A PARTIR DE LA FECHA 05 DE MAYO DE 3499</t>
  </si>
  <si>
    <t>LOS DATOS  QUE SE PRESENTAN ES A PARTIR DE LA FECHA 05 DE MAYO DE 3500</t>
  </si>
  <si>
    <t>LOS DATOS  QUE SE PRESENTAN ES A PARTIR DE LA FECHA 05 DE MAYO DE 3501</t>
  </si>
  <si>
    <t>LOS DATOS  QUE SE PRESENTAN ES A PARTIR DE LA FECHA 05 DE MAYO DE 3502</t>
  </si>
  <si>
    <t>LOS DATOS  QUE SE PRESENTAN ES A PARTIR DE LA FECHA 05 DE MAYO DE 3503</t>
  </si>
  <si>
    <t>LOS DATOS  QUE SE PRESENTAN ES A PARTIR DE LA FECHA 05 DE MAYO DE 3504</t>
  </si>
  <si>
    <t>LOS DATOS  QUE SE PRESENTAN ES A PARTIR DE LA FECHA 05 DE MAYO DE 3505</t>
  </si>
  <si>
    <t>LOS DATOS  QUE SE PRESENTAN ES A PARTIR DE LA FECHA 05 DE MAYO DE 3506</t>
  </si>
  <si>
    <t>LOS DATOS  QUE SE PRESENTAN ES A PARTIR DE LA FECHA 05 DE MAYO DE 3507</t>
  </si>
  <si>
    <t>LOS DATOS  QUE SE PRESENTAN ES A PARTIR DE LA FECHA 05 DE MAYO DE 3508</t>
  </si>
  <si>
    <t>LOS DATOS  QUE SE PRESENTAN ES A PARTIR DE LA FECHA 05 DE MAYO DE 3509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</si>
</sst>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4" fillId="35" borderId="11" xfId="0" applyNumberFormat="1" applyFont="1" applyFill="1" applyBorder="1" applyAlignment="1">
      <alignment vertical="center" wrapText="1"/>
    </xf>
    <xf numFmtId="172" fontId="4" fillId="35" borderId="12" xfId="0" applyNumberFormat="1" applyFont="1" applyFill="1" applyBorder="1" applyAlignment="1">
      <alignment vertical="center" wrapText="1"/>
    </xf>
    <xf numFmtId="170" fontId="0" fillId="0" borderId="0" xfId="49" applyFont="1" applyAlignment="1" applyProtection="1">
      <alignment/>
      <protection/>
    </xf>
    <xf numFmtId="44" fontId="4" fillId="0" borderId="11" xfId="0" applyNumberFormat="1" applyFont="1" applyFill="1" applyBorder="1" applyAlignment="1">
      <alignment horizontal="right" vertical="center"/>
    </xf>
    <xf numFmtId="44" fontId="4" fillId="0" borderId="12" xfId="0" applyNumberFormat="1" applyFont="1" applyFill="1" applyBorder="1" applyAlignment="1">
      <alignment horizontal="right" vertical="center"/>
    </xf>
    <xf numFmtId="44" fontId="4" fillId="0" borderId="12" xfId="0" applyNumberFormat="1" applyFont="1" applyBorder="1" applyAlignment="1">
      <alignment vertical="center"/>
    </xf>
    <xf numFmtId="44" fontId="4" fillId="35" borderId="12" xfId="0" applyNumberFormat="1" applyFont="1" applyFill="1" applyBorder="1" applyAlignment="1">
      <alignment horizontal="right" vertical="center"/>
    </xf>
    <xf numFmtId="44" fontId="0" fillId="0" borderId="0" xfId="0" applyNumberFormat="1" applyAlignment="1" applyProtection="1">
      <alignment/>
      <protection/>
    </xf>
    <xf numFmtId="44" fontId="4" fillId="0" borderId="11" xfId="52" applyNumberFormat="1" applyFont="1" applyFill="1" applyBorder="1" applyAlignment="1">
      <alignment horizontal="right"/>
      <protection/>
    </xf>
    <xf numFmtId="44" fontId="4" fillId="0" borderId="12" xfId="52" applyNumberFormat="1" applyFont="1" applyFill="1" applyBorder="1" applyAlignment="1">
      <alignment horizontal="right"/>
      <protection/>
    </xf>
    <xf numFmtId="44" fontId="0" fillId="0" borderId="12" xfId="52" applyNumberFormat="1" applyFill="1" applyBorder="1">
      <alignment/>
      <protection/>
    </xf>
    <xf numFmtId="44" fontId="4" fillId="0" borderId="12" xfId="52" applyNumberFormat="1" applyFont="1" applyFill="1" applyBorder="1" applyAlignment="1">
      <alignment horizontal="left"/>
      <protection/>
    </xf>
    <xf numFmtId="44" fontId="4" fillId="35" borderId="12" xfId="52" applyNumberFormat="1" applyFont="1" applyFill="1" applyBorder="1" applyAlignment="1">
      <alignment horizontal="left"/>
      <protection/>
    </xf>
    <xf numFmtId="170" fontId="0" fillId="0" borderId="0" xfId="49" applyNumberFormat="1" applyFont="1" applyAlignment="1" applyProtection="1">
      <alignment/>
      <protection/>
    </xf>
    <xf numFmtId="2" fontId="0" fillId="35" borderId="12" xfId="52" applyNumberFormat="1" applyFont="1" applyFill="1" applyBorder="1" applyAlignment="1">
      <alignment horizontal="right"/>
      <protection/>
    </xf>
    <xf numFmtId="44" fontId="0" fillId="35" borderId="12" xfId="52" applyNumberFormat="1" applyFont="1" applyFill="1" applyBorder="1" applyAlignment="1">
      <alignment/>
      <protection/>
    </xf>
    <xf numFmtId="44" fontId="0" fillId="0" borderId="12" xfId="52" applyNumberFormat="1" applyFont="1" applyFill="1" applyBorder="1" applyAlignment="1">
      <alignment/>
      <protection/>
    </xf>
    <xf numFmtId="2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 quotePrefix="1">
      <alignment horizontal="right"/>
    </xf>
    <xf numFmtId="2" fontId="0" fillId="0" borderId="12" xfId="0" applyNumberFormat="1" applyBorder="1" applyAlignment="1">
      <alignment horizontal="right"/>
    </xf>
    <xf numFmtId="0" fontId="3" fillId="35" borderId="12" xfId="0" applyFont="1" applyFill="1" applyBorder="1" applyAlignment="1">
      <alignment horizontal="left" vertical="center"/>
    </xf>
    <xf numFmtId="170" fontId="4" fillId="36" borderId="12" xfId="49" applyFont="1" applyFill="1" applyBorder="1" applyAlignment="1">
      <alignment vertical="center"/>
    </xf>
    <xf numFmtId="170" fontId="4" fillId="0" borderId="12" xfId="49" applyFont="1" applyBorder="1" applyAlignment="1">
      <alignment vertic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 2 10" xfId="53"/>
    <cellStyle name="Normal 2 2" xfId="54"/>
    <cellStyle name="Normal 2 6" xfId="55"/>
    <cellStyle name="Normal 2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8"/>
  <sheetViews>
    <sheetView tabSelected="1" zoomScalePageLayoutView="0" workbookViewId="0" topLeftCell="B2">
      <selection activeCell="G384" sqref="G384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57.14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2.75">
      <c r="A8">
        <v>2016</v>
      </c>
      <c r="B8" t="s">
        <v>40</v>
      </c>
      <c r="C8" s="23" t="s">
        <v>41</v>
      </c>
      <c r="E8">
        <v>1</v>
      </c>
      <c r="F8" s="3">
        <f>286.72+171.8</f>
        <v>458.52000000000004</v>
      </c>
      <c r="G8" s="5">
        <f>F8*E8</f>
        <v>458.52000000000004</v>
      </c>
      <c r="H8" s="26">
        <v>42832</v>
      </c>
      <c r="I8" t="s">
        <v>1436</v>
      </c>
      <c r="J8">
        <v>2016</v>
      </c>
      <c r="K8" s="26">
        <v>42832</v>
      </c>
      <c r="L8" t="s">
        <v>1437</v>
      </c>
    </row>
    <row r="9" spans="1:12" ht="12.75">
      <c r="A9">
        <v>2016</v>
      </c>
      <c r="B9" t="s">
        <v>40</v>
      </c>
      <c r="C9" s="23" t="s">
        <v>42</v>
      </c>
      <c r="E9">
        <v>39</v>
      </c>
      <c r="F9" s="4">
        <f>3150*1.16</f>
        <v>3653.9999999999995</v>
      </c>
      <c r="G9" s="5">
        <v>142506</v>
      </c>
      <c r="H9" s="26">
        <v>42832</v>
      </c>
      <c r="I9" t="s">
        <v>1436</v>
      </c>
      <c r="J9">
        <v>2016</v>
      </c>
      <c r="K9" s="26">
        <v>42832</v>
      </c>
      <c r="L9" t="s">
        <v>1438</v>
      </c>
    </row>
    <row r="10" spans="1:12" ht="12.75">
      <c r="A10">
        <v>2016</v>
      </c>
      <c r="B10" t="s">
        <v>40</v>
      </c>
      <c r="C10" s="23" t="s">
        <v>43</v>
      </c>
      <c r="E10">
        <v>87</v>
      </c>
      <c r="F10" s="4">
        <f>336.02*1.16</f>
        <v>389.78319999999997</v>
      </c>
      <c r="G10" s="5">
        <v>33911.14</v>
      </c>
      <c r="H10" s="26">
        <v>42832</v>
      </c>
      <c r="I10" t="s">
        <v>1436</v>
      </c>
      <c r="J10">
        <v>2016</v>
      </c>
      <c r="K10" s="26">
        <v>42832</v>
      </c>
      <c r="L10" t="s">
        <v>1439</v>
      </c>
    </row>
    <row r="11" spans="1:12" ht="12.75">
      <c r="A11">
        <v>2016</v>
      </c>
      <c r="B11" t="s">
        <v>40</v>
      </c>
      <c r="C11" s="23" t="s">
        <v>44</v>
      </c>
      <c r="E11">
        <v>26</v>
      </c>
      <c r="F11" s="4">
        <f>2950*1.16</f>
        <v>3421.9999999999995</v>
      </c>
      <c r="G11" s="5">
        <v>88972</v>
      </c>
      <c r="H11" s="26">
        <v>42832</v>
      </c>
      <c r="I11" t="s">
        <v>1436</v>
      </c>
      <c r="J11">
        <v>2016</v>
      </c>
      <c r="K11" s="26">
        <v>42832</v>
      </c>
      <c r="L11" t="s">
        <v>1440</v>
      </c>
    </row>
    <row r="12" spans="1:12" ht="11.25" customHeight="1">
      <c r="A12">
        <v>2016</v>
      </c>
      <c r="B12" t="s">
        <v>40</v>
      </c>
      <c r="C12" s="23" t="s">
        <v>45</v>
      </c>
      <c r="E12">
        <v>36</v>
      </c>
      <c r="F12" s="4">
        <f>2950*1.16</f>
        <v>3421.9999999999995</v>
      </c>
      <c r="G12" s="5">
        <v>123192</v>
      </c>
      <c r="H12" s="26">
        <v>42832</v>
      </c>
      <c r="I12" t="s">
        <v>1436</v>
      </c>
      <c r="J12">
        <v>2016</v>
      </c>
      <c r="K12" s="26">
        <v>42832</v>
      </c>
      <c r="L12" t="s">
        <v>1441</v>
      </c>
    </row>
    <row r="13" spans="1:12" ht="12.75">
      <c r="A13">
        <v>2016</v>
      </c>
      <c r="B13" t="s">
        <v>40</v>
      </c>
      <c r="C13" s="23" t="s">
        <v>46</v>
      </c>
      <c r="E13">
        <v>26</v>
      </c>
      <c r="F13" s="4">
        <v>455</v>
      </c>
      <c r="G13" s="5">
        <v>11830</v>
      </c>
      <c r="H13" s="26">
        <v>42832</v>
      </c>
      <c r="I13" t="s">
        <v>1436</v>
      </c>
      <c r="J13">
        <v>2016</v>
      </c>
      <c r="K13" s="26">
        <v>42832</v>
      </c>
      <c r="L13" t="s">
        <v>1442</v>
      </c>
    </row>
    <row r="14" spans="1:12" ht="12.75">
      <c r="A14">
        <v>2016</v>
      </c>
      <c r="B14" t="s">
        <v>40</v>
      </c>
      <c r="C14" s="23" t="s">
        <v>47</v>
      </c>
      <c r="E14">
        <v>46</v>
      </c>
      <c r="F14" s="4">
        <v>736</v>
      </c>
      <c r="G14" s="5">
        <v>33856</v>
      </c>
      <c r="H14" s="26">
        <v>42832</v>
      </c>
      <c r="I14" t="s">
        <v>1436</v>
      </c>
      <c r="J14">
        <v>2016</v>
      </c>
      <c r="K14" s="26">
        <v>42832</v>
      </c>
      <c r="L14" t="s">
        <v>1443</v>
      </c>
    </row>
    <row r="15" spans="1:12" ht="12.75">
      <c r="A15">
        <v>2016</v>
      </c>
      <c r="B15" t="s">
        <v>40</v>
      </c>
      <c r="C15" s="23" t="s">
        <v>48</v>
      </c>
      <c r="E15">
        <v>18</v>
      </c>
      <c r="F15" s="4">
        <v>905</v>
      </c>
      <c r="G15" s="5">
        <v>16290</v>
      </c>
      <c r="H15" s="26">
        <v>42832</v>
      </c>
      <c r="I15" t="s">
        <v>1436</v>
      </c>
      <c r="J15">
        <v>2016</v>
      </c>
      <c r="K15" s="26">
        <v>42832</v>
      </c>
      <c r="L15" t="s">
        <v>1444</v>
      </c>
    </row>
    <row r="16" spans="1:12" ht="12.75">
      <c r="A16">
        <v>2016</v>
      </c>
      <c r="B16" t="s">
        <v>40</v>
      </c>
      <c r="C16" s="23" t="s">
        <v>49</v>
      </c>
      <c r="E16">
        <v>31</v>
      </c>
      <c r="F16" s="4">
        <v>1200</v>
      </c>
      <c r="G16" s="5">
        <v>37200</v>
      </c>
      <c r="H16" s="26">
        <v>42832</v>
      </c>
      <c r="I16" t="s">
        <v>1436</v>
      </c>
      <c r="J16">
        <v>2016</v>
      </c>
      <c r="K16" s="26">
        <v>42832</v>
      </c>
      <c r="L16" t="s">
        <v>1445</v>
      </c>
    </row>
    <row r="17" spans="1:12" ht="12.75">
      <c r="A17">
        <v>2016</v>
      </c>
      <c r="B17" t="s">
        <v>40</v>
      </c>
      <c r="C17" s="23" t="s">
        <v>50</v>
      </c>
      <c r="E17">
        <v>1</v>
      </c>
      <c r="F17" s="4">
        <v>1044.59</v>
      </c>
      <c r="G17" s="5">
        <v>1044.59</v>
      </c>
      <c r="H17" s="26">
        <v>42832</v>
      </c>
      <c r="I17" t="s">
        <v>1436</v>
      </c>
      <c r="J17">
        <v>2016</v>
      </c>
      <c r="K17" s="26">
        <v>42832</v>
      </c>
      <c r="L17" t="s">
        <v>1446</v>
      </c>
    </row>
    <row r="18" spans="1:12" ht="12.75">
      <c r="A18">
        <v>2016</v>
      </c>
      <c r="B18" t="s">
        <v>40</v>
      </c>
      <c r="C18" s="23" t="s">
        <v>51</v>
      </c>
      <c r="E18">
        <v>1</v>
      </c>
      <c r="F18" s="4">
        <v>969</v>
      </c>
      <c r="G18" s="5">
        <v>969</v>
      </c>
      <c r="H18" s="26">
        <v>42832</v>
      </c>
      <c r="I18" t="s">
        <v>1436</v>
      </c>
      <c r="J18">
        <v>2016</v>
      </c>
      <c r="K18" s="26">
        <v>42832</v>
      </c>
      <c r="L18" t="s">
        <v>1447</v>
      </c>
    </row>
    <row r="19" spans="1:12" ht="12.75">
      <c r="A19">
        <v>2016</v>
      </c>
      <c r="B19" t="s">
        <v>40</v>
      </c>
      <c r="C19" s="23" t="s">
        <v>52</v>
      </c>
      <c r="E19">
        <v>35</v>
      </c>
      <c r="F19" s="4">
        <v>1179</v>
      </c>
      <c r="G19" s="5">
        <v>41265</v>
      </c>
      <c r="H19" s="26">
        <v>42832</v>
      </c>
      <c r="I19" t="s">
        <v>1436</v>
      </c>
      <c r="J19">
        <v>2016</v>
      </c>
      <c r="K19" s="26">
        <v>42832</v>
      </c>
      <c r="L19" t="s">
        <v>1448</v>
      </c>
    </row>
    <row r="20" spans="1:12" ht="12.75">
      <c r="A20">
        <v>2016</v>
      </c>
      <c r="B20" t="s">
        <v>40</v>
      </c>
      <c r="C20" s="23" t="s">
        <v>53</v>
      </c>
      <c r="E20">
        <v>9</v>
      </c>
      <c r="F20" s="4">
        <v>346.41</v>
      </c>
      <c r="G20" s="5">
        <v>3117.69</v>
      </c>
      <c r="H20" s="26">
        <v>42832</v>
      </c>
      <c r="I20" t="s">
        <v>1436</v>
      </c>
      <c r="J20">
        <v>2016</v>
      </c>
      <c r="K20" s="26">
        <v>42832</v>
      </c>
      <c r="L20" t="s">
        <v>1449</v>
      </c>
    </row>
    <row r="21" spans="1:12" ht="12.75">
      <c r="A21">
        <v>2016</v>
      </c>
      <c r="B21" t="s">
        <v>40</v>
      </c>
      <c r="C21" s="23" t="s">
        <v>54</v>
      </c>
      <c r="E21">
        <v>34</v>
      </c>
      <c r="F21" s="4">
        <v>235.32</v>
      </c>
      <c r="G21" s="5">
        <v>8000.88</v>
      </c>
      <c r="H21" s="26">
        <v>42832</v>
      </c>
      <c r="I21" t="s">
        <v>1436</v>
      </c>
      <c r="J21">
        <v>2016</v>
      </c>
      <c r="K21" s="26">
        <v>42832</v>
      </c>
      <c r="L21" t="s">
        <v>1450</v>
      </c>
    </row>
    <row r="22" spans="1:12" ht="12.75">
      <c r="A22">
        <v>2016</v>
      </c>
      <c r="B22" t="s">
        <v>40</v>
      </c>
      <c r="C22" s="23" t="s">
        <v>55</v>
      </c>
      <c r="E22">
        <v>8</v>
      </c>
      <c r="F22" s="4">
        <v>298</v>
      </c>
      <c r="G22" s="5">
        <v>2384</v>
      </c>
      <c r="H22" s="26">
        <v>42832</v>
      </c>
      <c r="I22" t="s">
        <v>1436</v>
      </c>
      <c r="J22">
        <v>2016</v>
      </c>
      <c r="K22" s="26">
        <v>42832</v>
      </c>
      <c r="L22" t="s">
        <v>1451</v>
      </c>
    </row>
    <row r="23" spans="1:12" ht="12.75">
      <c r="A23">
        <v>2016</v>
      </c>
      <c r="B23" t="s">
        <v>40</v>
      </c>
      <c r="C23" s="23" t="s">
        <v>56</v>
      </c>
      <c r="E23">
        <v>17</v>
      </c>
      <c r="F23" s="4">
        <v>2566.5</v>
      </c>
      <c r="G23" s="5">
        <v>43630.5</v>
      </c>
      <c r="H23" s="26">
        <v>42832</v>
      </c>
      <c r="I23" t="s">
        <v>1436</v>
      </c>
      <c r="J23">
        <v>2016</v>
      </c>
      <c r="K23" s="26">
        <v>42832</v>
      </c>
      <c r="L23" t="s">
        <v>1452</v>
      </c>
    </row>
    <row r="24" spans="1:12" ht="12.75">
      <c r="A24">
        <v>2016</v>
      </c>
      <c r="B24" t="s">
        <v>40</v>
      </c>
      <c r="C24" s="23" t="s">
        <v>57</v>
      </c>
      <c r="E24">
        <v>58</v>
      </c>
      <c r="F24" s="4">
        <v>192</v>
      </c>
      <c r="G24" s="5">
        <v>11136</v>
      </c>
      <c r="H24" s="26">
        <v>42832</v>
      </c>
      <c r="I24" t="s">
        <v>1436</v>
      </c>
      <c r="J24">
        <v>2016</v>
      </c>
      <c r="K24" s="26">
        <v>42832</v>
      </c>
      <c r="L24" t="s">
        <v>1453</v>
      </c>
    </row>
    <row r="25" spans="1:12" ht="12.75">
      <c r="A25">
        <v>2016</v>
      </c>
      <c r="B25" t="s">
        <v>40</v>
      </c>
      <c r="C25" s="23" t="s">
        <v>58</v>
      </c>
      <c r="E25">
        <v>4</v>
      </c>
      <c r="F25" s="4">
        <v>345</v>
      </c>
      <c r="G25" s="5">
        <v>1380</v>
      </c>
      <c r="H25" s="26">
        <v>42832</v>
      </c>
      <c r="I25" t="s">
        <v>1436</v>
      </c>
      <c r="J25">
        <v>2016</v>
      </c>
      <c r="K25" s="26">
        <v>42832</v>
      </c>
      <c r="L25" t="s">
        <v>1454</v>
      </c>
    </row>
    <row r="26" spans="1:12" ht="12.75">
      <c r="A26">
        <v>2016</v>
      </c>
      <c r="B26" t="s">
        <v>40</v>
      </c>
      <c r="C26" s="23" t="s">
        <v>59</v>
      </c>
      <c r="E26">
        <v>9</v>
      </c>
      <c r="F26" s="4">
        <v>669.95</v>
      </c>
      <c r="G26" s="5">
        <v>6029.55</v>
      </c>
      <c r="H26" s="26">
        <v>42832</v>
      </c>
      <c r="I26" t="s">
        <v>1436</v>
      </c>
      <c r="J26">
        <v>2016</v>
      </c>
      <c r="K26" s="26">
        <v>42832</v>
      </c>
      <c r="L26" t="s">
        <v>1455</v>
      </c>
    </row>
    <row r="27" spans="1:12" ht="12.75">
      <c r="A27">
        <v>2016</v>
      </c>
      <c r="B27" t="s">
        <v>40</v>
      </c>
      <c r="C27" s="23" t="s">
        <v>41</v>
      </c>
      <c r="E27">
        <v>114</v>
      </c>
      <c r="F27" s="4">
        <v>286.72</v>
      </c>
      <c r="G27" s="5">
        <v>32686.08</v>
      </c>
      <c r="H27" s="26">
        <v>42832</v>
      </c>
      <c r="I27" t="s">
        <v>1436</v>
      </c>
      <c r="J27">
        <v>2016</v>
      </c>
      <c r="K27" s="26">
        <v>42832</v>
      </c>
      <c r="L27" t="s">
        <v>1456</v>
      </c>
    </row>
    <row r="28" spans="1:12" ht="12.75">
      <c r="A28">
        <v>2016</v>
      </c>
      <c r="B28" t="s">
        <v>40</v>
      </c>
      <c r="C28" s="23" t="s">
        <v>60</v>
      </c>
      <c r="E28">
        <v>90</v>
      </c>
      <c r="F28" s="4">
        <v>94</v>
      </c>
      <c r="G28" s="5">
        <v>8460</v>
      </c>
      <c r="H28" s="26">
        <v>42832</v>
      </c>
      <c r="I28" t="s">
        <v>1436</v>
      </c>
      <c r="J28">
        <v>2016</v>
      </c>
      <c r="K28" s="26">
        <v>42832</v>
      </c>
      <c r="L28" t="s">
        <v>1457</v>
      </c>
    </row>
    <row r="29" spans="1:12" ht="12.75">
      <c r="A29">
        <v>2016</v>
      </c>
      <c r="B29" t="s">
        <v>40</v>
      </c>
      <c r="C29" s="23" t="s">
        <v>61</v>
      </c>
      <c r="E29">
        <v>10</v>
      </c>
      <c r="F29" s="4">
        <f>869.57*1.15</f>
        <v>1000.0055</v>
      </c>
      <c r="G29" s="5">
        <v>10000.1</v>
      </c>
      <c r="H29" s="26">
        <v>42832</v>
      </c>
      <c r="I29" t="s">
        <v>1436</v>
      </c>
      <c r="J29">
        <v>2016</v>
      </c>
      <c r="K29" s="26">
        <v>42832</v>
      </c>
      <c r="L29" t="s">
        <v>1458</v>
      </c>
    </row>
    <row r="30" spans="1:12" ht="12.75">
      <c r="A30">
        <v>2016</v>
      </c>
      <c r="B30" t="s">
        <v>40</v>
      </c>
      <c r="C30" s="23" t="s">
        <v>62</v>
      </c>
      <c r="E30">
        <v>14</v>
      </c>
      <c r="F30" s="4">
        <v>431.25</v>
      </c>
      <c r="G30" s="5">
        <v>6037.5</v>
      </c>
      <c r="H30" s="26">
        <v>42832</v>
      </c>
      <c r="I30" t="s">
        <v>1436</v>
      </c>
      <c r="J30">
        <v>2016</v>
      </c>
      <c r="K30" s="26">
        <v>42832</v>
      </c>
      <c r="L30" t="s">
        <v>1459</v>
      </c>
    </row>
    <row r="31" spans="1:12" ht="12.75">
      <c r="A31">
        <v>2016</v>
      </c>
      <c r="B31" t="s">
        <v>40</v>
      </c>
      <c r="C31" s="23" t="s">
        <v>63</v>
      </c>
      <c r="E31">
        <v>6</v>
      </c>
      <c r="F31" s="4">
        <f>3220*1.15</f>
        <v>3702.9999999999995</v>
      </c>
      <c r="G31" s="5">
        <v>22218</v>
      </c>
      <c r="H31" s="26">
        <v>42832</v>
      </c>
      <c r="I31" t="s">
        <v>1436</v>
      </c>
      <c r="J31">
        <v>2016</v>
      </c>
      <c r="K31" s="26">
        <v>42832</v>
      </c>
      <c r="L31" t="s">
        <v>1460</v>
      </c>
    </row>
    <row r="32" spans="1:12" ht="12.75">
      <c r="A32">
        <v>2016</v>
      </c>
      <c r="B32" t="s">
        <v>40</v>
      </c>
      <c r="C32" s="23" t="s">
        <v>64</v>
      </c>
      <c r="E32">
        <v>19</v>
      </c>
      <c r="F32" s="4">
        <f>862.5*1.15</f>
        <v>991.8749999999999</v>
      </c>
      <c r="G32" s="5">
        <v>18845.72</v>
      </c>
      <c r="H32" s="26">
        <v>42832</v>
      </c>
      <c r="I32" t="s">
        <v>1436</v>
      </c>
      <c r="J32">
        <v>2016</v>
      </c>
      <c r="K32" s="26">
        <v>42832</v>
      </c>
      <c r="L32" t="s">
        <v>1461</v>
      </c>
    </row>
    <row r="33" spans="1:12" ht="12.75">
      <c r="A33">
        <v>2016</v>
      </c>
      <c r="B33" t="s">
        <v>40</v>
      </c>
      <c r="C33" s="23" t="s">
        <v>65</v>
      </c>
      <c r="E33">
        <v>12</v>
      </c>
      <c r="F33" s="4">
        <f>575*1.15</f>
        <v>661.25</v>
      </c>
      <c r="G33" s="5">
        <v>7935</v>
      </c>
      <c r="H33" s="26">
        <v>42832</v>
      </c>
      <c r="I33" t="s">
        <v>1436</v>
      </c>
      <c r="J33">
        <v>2016</v>
      </c>
      <c r="K33" s="26">
        <v>42832</v>
      </c>
      <c r="L33" t="s">
        <v>1462</v>
      </c>
    </row>
    <row r="34" spans="1:12" ht="12.75">
      <c r="A34">
        <v>2016</v>
      </c>
      <c r="B34" t="s">
        <v>40</v>
      </c>
      <c r="C34" s="23" t="s">
        <v>66</v>
      </c>
      <c r="E34">
        <v>61</v>
      </c>
      <c r="F34" s="4">
        <f>362.25*1.15</f>
        <v>416.5875</v>
      </c>
      <c r="G34" s="5">
        <v>25411.99</v>
      </c>
      <c r="H34" s="26">
        <v>42832</v>
      </c>
      <c r="I34" t="s">
        <v>1436</v>
      </c>
      <c r="J34">
        <v>2016</v>
      </c>
      <c r="K34" s="26">
        <v>42832</v>
      </c>
      <c r="L34" t="s">
        <v>1463</v>
      </c>
    </row>
    <row r="35" spans="1:12" ht="12.75">
      <c r="A35">
        <v>2016</v>
      </c>
      <c r="B35" t="s">
        <v>40</v>
      </c>
      <c r="C35" s="23" t="s">
        <v>67</v>
      </c>
      <c r="E35">
        <v>1</v>
      </c>
      <c r="F35" s="4">
        <f>575*1.15</f>
        <v>661.25</v>
      </c>
      <c r="G35" s="5">
        <v>661.25</v>
      </c>
      <c r="H35" s="26">
        <v>42832</v>
      </c>
      <c r="I35" t="s">
        <v>1436</v>
      </c>
      <c r="J35">
        <v>2016</v>
      </c>
      <c r="K35" s="26">
        <v>42832</v>
      </c>
      <c r="L35" t="s">
        <v>1464</v>
      </c>
    </row>
    <row r="36" spans="1:12" ht="12.75">
      <c r="A36">
        <v>2016</v>
      </c>
      <c r="B36" t="s">
        <v>40</v>
      </c>
      <c r="C36" s="23" t="s">
        <v>68</v>
      </c>
      <c r="E36">
        <v>2</v>
      </c>
      <c r="F36" s="4">
        <f>3959*1.15</f>
        <v>4552.849999999999</v>
      </c>
      <c r="G36" s="5">
        <v>9105</v>
      </c>
      <c r="H36" s="26">
        <v>42832</v>
      </c>
      <c r="I36" t="s">
        <v>1436</v>
      </c>
      <c r="J36">
        <v>2016</v>
      </c>
      <c r="K36" s="26">
        <v>42832</v>
      </c>
      <c r="L36" t="s">
        <v>1465</v>
      </c>
    </row>
    <row r="37" spans="1:12" ht="12.75">
      <c r="A37">
        <v>2016</v>
      </c>
      <c r="B37" t="s">
        <v>40</v>
      </c>
      <c r="C37" s="23" t="s">
        <v>69</v>
      </c>
      <c r="E37">
        <v>7</v>
      </c>
      <c r="F37" s="4">
        <f>1739.14*1.15</f>
        <v>2000.011</v>
      </c>
      <c r="G37" s="5">
        <v>14000.07</v>
      </c>
      <c r="H37" s="26">
        <v>42832</v>
      </c>
      <c r="I37" t="s">
        <v>1436</v>
      </c>
      <c r="J37">
        <v>2016</v>
      </c>
      <c r="K37" s="26">
        <v>42832</v>
      </c>
      <c r="L37" t="s">
        <v>1466</v>
      </c>
    </row>
    <row r="38" spans="1:12" ht="12.75">
      <c r="A38">
        <v>2016</v>
      </c>
      <c r="B38" t="s">
        <v>40</v>
      </c>
      <c r="C38" s="23" t="s">
        <v>70</v>
      </c>
      <c r="E38">
        <v>5</v>
      </c>
      <c r="F38" s="4">
        <f>2173.91*1.15</f>
        <v>2499.9964999999997</v>
      </c>
      <c r="G38" s="5">
        <v>12500</v>
      </c>
      <c r="H38" s="26">
        <v>42832</v>
      </c>
      <c r="I38" t="s">
        <v>1436</v>
      </c>
      <c r="J38">
        <v>2016</v>
      </c>
      <c r="K38" s="26">
        <v>42832</v>
      </c>
      <c r="L38" t="s">
        <v>1467</v>
      </c>
    </row>
    <row r="39" spans="1:12" ht="12.75">
      <c r="A39">
        <v>2016</v>
      </c>
      <c r="B39" t="s">
        <v>40</v>
      </c>
      <c r="C39" s="23" t="s">
        <v>71</v>
      </c>
      <c r="E39">
        <v>5</v>
      </c>
      <c r="F39" s="4">
        <f>1739.14*1.15</f>
        <v>2000.011</v>
      </c>
      <c r="G39" s="5">
        <v>10000.05</v>
      </c>
      <c r="H39" s="26">
        <v>42832</v>
      </c>
      <c r="I39" t="s">
        <v>1436</v>
      </c>
      <c r="J39">
        <v>2016</v>
      </c>
      <c r="K39" s="26">
        <v>42832</v>
      </c>
      <c r="L39" t="s">
        <v>1468</v>
      </c>
    </row>
    <row r="40" spans="1:12" ht="12.75">
      <c r="A40">
        <v>2016</v>
      </c>
      <c r="B40" t="s">
        <v>40</v>
      </c>
      <c r="C40" s="23" t="s">
        <v>72</v>
      </c>
      <c r="E40">
        <v>2</v>
      </c>
      <c r="F40" s="4">
        <f>86.96*1.15</f>
        <v>100.00399999999999</v>
      </c>
      <c r="G40" s="5">
        <v>200</v>
      </c>
      <c r="H40" s="26">
        <v>42832</v>
      </c>
      <c r="I40" t="s">
        <v>1436</v>
      </c>
      <c r="J40">
        <v>2016</v>
      </c>
      <c r="K40" s="26">
        <v>42832</v>
      </c>
      <c r="L40" t="s">
        <v>1469</v>
      </c>
    </row>
    <row r="41" spans="1:12" ht="12.75">
      <c r="A41">
        <v>2016</v>
      </c>
      <c r="B41" t="s">
        <v>40</v>
      </c>
      <c r="C41" s="23" t="s">
        <v>73</v>
      </c>
      <c r="E41">
        <v>4</v>
      </c>
      <c r="F41" s="4">
        <v>351.62</v>
      </c>
      <c r="G41" s="5">
        <v>1406.48</v>
      </c>
      <c r="H41" s="26">
        <v>42832</v>
      </c>
      <c r="I41" t="s">
        <v>1436</v>
      </c>
      <c r="J41">
        <v>2016</v>
      </c>
      <c r="K41" s="26">
        <v>42832</v>
      </c>
      <c r="L41" t="s">
        <v>1470</v>
      </c>
    </row>
    <row r="42" spans="1:12" ht="12.75">
      <c r="A42">
        <v>2016</v>
      </c>
      <c r="B42" t="s">
        <v>40</v>
      </c>
      <c r="C42" s="23" t="s">
        <v>74</v>
      </c>
      <c r="E42">
        <v>2</v>
      </c>
      <c r="F42" s="4">
        <v>1565.22</v>
      </c>
      <c r="G42" s="5">
        <v>3130.44</v>
      </c>
      <c r="H42" s="26">
        <v>42832</v>
      </c>
      <c r="I42" t="s">
        <v>1436</v>
      </c>
      <c r="J42">
        <v>2016</v>
      </c>
      <c r="K42" s="26">
        <v>42832</v>
      </c>
      <c r="L42" t="s">
        <v>1471</v>
      </c>
    </row>
    <row r="43" spans="1:12" ht="12.75">
      <c r="A43">
        <v>2016</v>
      </c>
      <c r="B43" t="s">
        <v>40</v>
      </c>
      <c r="C43" s="23" t="s">
        <v>75</v>
      </c>
      <c r="E43">
        <v>24</v>
      </c>
      <c r="F43" s="4">
        <f>420*1.15</f>
        <v>482.99999999999994</v>
      </c>
      <c r="G43" s="5">
        <v>11592</v>
      </c>
      <c r="H43" s="26">
        <v>42832</v>
      </c>
      <c r="I43" t="s">
        <v>1436</v>
      </c>
      <c r="J43">
        <v>2016</v>
      </c>
      <c r="K43" s="26">
        <v>42832</v>
      </c>
      <c r="L43" t="s">
        <v>1472</v>
      </c>
    </row>
    <row r="44" spans="1:12" ht="12.75">
      <c r="A44">
        <v>2016</v>
      </c>
      <c r="B44" t="s">
        <v>40</v>
      </c>
      <c r="C44" s="23" t="s">
        <v>76</v>
      </c>
      <c r="E44">
        <v>25</v>
      </c>
      <c r="F44" s="4">
        <f>260*1.15</f>
        <v>299</v>
      </c>
      <c r="G44" s="5">
        <v>7475</v>
      </c>
      <c r="H44" s="26">
        <v>42832</v>
      </c>
      <c r="I44" t="s">
        <v>1436</v>
      </c>
      <c r="J44">
        <v>2016</v>
      </c>
      <c r="K44" s="26">
        <v>42832</v>
      </c>
      <c r="L44" t="s">
        <v>1473</v>
      </c>
    </row>
    <row r="45" spans="1:12" ht="12.75">
      <c r="A45">
        <v>2016</v>
      </c>
      <c r="B45" t="s">
        <v>40</v>
      </c>
      <c r="C45" s="23" t="s">
        <v>77</v>
      </c>
      <c r="E45">
        <v>1</v>
      </c>
      <c r="F45" s="4">
        <v>22247.19</v>
      </c>
      <c r="G45" s="5">
        <v>22247.19</v>
      </c>
      <c r="H45" s="26">
        <v>42832</v>
      </c>
      <c r="I45" t="s">
        <v>1436</v>
      </c>
      <c r="J45">
        <v>2016</v>
      </c>
      <c r="K45" s="26">
        <v>42832</v>
      </c>
      <c r="L45" t="s">
        <v>1474</v>
      </c>
    </row>
    <row r="46" spans="1:12" ht="12.75">
      <c r="A46">
        <v>2016</v>
      </c>
      <c r="B46" t="s">
        <v>40</v>
      </c>
      <c r="C46" s="23" t="s">
        <v>78</v>
      </c>
      <c r="E46">
        <v>1</v>
      </c>
      <c r="F46" s="4">
        <v>156.6</v>
      </c>
      <c r="G46" s="5">
        <v>156.6</v>
      </c>
      <c r="H46" s="26">
        <v>42832</v>
      </c>
      <c r="I46" t="s">
        <v>1436</v>
      </c>
      <c r="J46">
        <v>2016</v>
      </c>
      <c r="K46" s="26">
        <v>42832</v>
      </c>
      <c r="L46" t="s">
        <v>1475</v>
      </c>
    </row>
    <row r="47" spans="1:12" ht="12.75">
      <c r="A47">
        <v>2016</v>
      </c>
      <c r="B47" t="s">
        <v>40</v>
      </c>
      <c r="C47" s="23" t="s">
        <v>79</v>
      </c>
      <c r="E47">
        <v>1</v>
      </c>
      <c r="F47" s="4">
        <v>156.6</v>
      </c>
      <c r="G47" s="5">
        <v>156.6</v>
      </c>
      <c r="H47" s="26">
        <v>42832</v>
      </c>
      <c r="I47" t="s">
        <v>1436</v>
      </c>
      <c r="J47">
        <v>2016</v>
      </c>
      <c r="K47" s="26">
        <v>42832</v>
      </c>
      <c r="L47" t="s">
        <v>1476</v>
      </c>
    </row>
    <row r="48" spans="1:12" ht="12.75">
      <c r="A48">
        <v>2016</v>
      </c>
      <c r="B48" t="s">
        <v>40</v>
      </c>
      <c r="C48" s="23" t="s">
        <v>80</v>
      </c>
      <c r="E48">
        <v>3</v>
      </c>
      <c r="F48" s="4">
        <v>156.6</v>
      </c>
      <c r="G48" s="5">
        <v>469.8</v>
      </c>
      <c r="H48" s="26">
        <v>42832</v>
      </c>
      <c r="I48" t="s">
        <v>1436</v>
      </c>
      <c r="J48">
        <v>2016</v>
      </c>
      <c r="K48" s="26">
        <v>42832</v>
      </c>
      <c r="L48" t="s">
        <v>1477</v>
      </c>
    </row>
    <row r="49" spans="1:12" ht="12.75">
      <c r="A49">
        <v>2016</v>
      </c>
      <c r="B49" t="s">
        <v>40</v>
      </c>
      <c r="C49" s="23" t="s">
        <v>81</v>
      </c>
      <c r="E49">
        <v>1</v>
      </c>
      <c r="F49" s="4">
        <v>156.6</v>
      </c>
      <c r="G49" s="5">
        <v>156.6</v>
      </c>
      <c r="H49" s="26">
        <v>42832</v>
      </c>
      <c r="I49" t="s">
        <v>1436</v>
      </c>
      <c r="J49">
        <v>2016</v>
      </c>
      <c r="K49" s="26">
        <v>42832</v>
      </c>
      <c r="L49" t="s">
        <v>1478</v>
      </c>
    </row>
    <row r="50" spans="1:12" ht="12.75">
      <c r="A50">
        <v>2016</v>
      </c>
      <c r="B50" t="s">
        <v>40</v>
      </c>
      <c r="C50" s="23" t="s">
        <v>82</v>
      </c>
      <c r="E50">
        <v>1</v>
      </c>
      <c r="F50" s="4">
        <v>156.6</v>
      </c>
      <c r="G50" s="5">
        <v>156.6</v>
      </c>
      <c r="H50" s="26">
        <v>42832</v>
      </c>
      <c r="I50" t="s">
        <v>1436</v>
      </c>
      <c r="J50">
        <v>2016</v>
      </c>
      <c r="K50" s="26">
        <v>42832</v>
      </c>
      <c r="L50" t="s">
        <v>1479</v>
      </c>
    </row>
    <row r="51" spans="1:12" ht="12.75">
      <c r="A51">
        <v>2016</v>
      </c>
      <c r="B51" t="s">
        <v>40</v>
      </c>
      <c r="C51" s="23" t="s">
        <v>83</v>
      </c>
      <c r="E51">
        <v>1</v>
      </c>
      <c r="F51" s="4">
        <v>156.6</v>
      </c>
      <c r="G51" s="5">
        <v>156.69</v>
      </c>
      <c r="H51" s="26">
        <v>42832</v>
      </c>
      <c r="I51" t="s">
        <v>1436</v>
      </c>
      <c r="J51">
        <v>2016</v>
      </c>
      <c r="K51" s="26">
        <v>42832</v>
      </c>
      <c r="L51" t="s">
        <v>1480</v>
      </c>
    </row>
    <row r="52" spans="1:12" ht="12.75">
      <c r="A52">
        <v>2016</v>
      </c>
      <c r="B52" t="s">
        <v>40</v>
      </c>
      <c r="C52" s="23" t="s">
        <v>84</v>
      </c>
      <c r="E52">
        <v>1</v>
      </c>
      <c r="F52" s="4">
        <v>156.6</v>
      </c>
      <c r="G52" s="5">
        <v>156.6</v>
      </c>
      <c r="H52" s="26">
        <v>42832</v>
      </c>
      <c r="I52" t="s">
        <v>1436</v>
      </c>
      <c r="J52">
        <v>2016</v>
      </c>
      <c r="K52" s="26">
        <v>42832</v>
      </c>
      <c r="L52" t="s">
        <v>1481</v>
      </c>
    </row>
    <row r="53" spans="1:12" ht="12.75">
      <c r="A53">
        <v>2016</v>
      </c>
      <c r="B53" t="s">
        <v>40</v>
      </c>
      <c r="C53" s="23" t="s">
        <v>85</v>
      </c>
      <c r="E53">
        <v>1</v>
      </c>
      <c r="F53" s="4">
        <v>156.6</v>
      </c>
      <c r="G53" s="5">
        <v>156.6</v>
      </c>
      <c r="H53" s="26">
        <v>42832</v>
      </c>
      <c r="I53" t="s">
        <v>1436</v>
      </c>
      <c r="J53">
        <v>2016</v>
      </c>
      <c r="K53" s="26">
        <v>42832</v>
      </c>
      <c r="L53" t="s">
        <v>1482</v>
      </c>
    </row>
    <row r="54" spans="1:12" ht="12.75">
      <c r="A54">
        <v>2016</v>
      </c>
      <c r="B54" t="s">
        <v>40</v>
      </c>
      <c r="C54" s="23" t="s">
        <v>86</v>
      </c>
      <c r="E54">
        <v>1</v>
      </c>
      <c r="F54" s="4">
        <v>156.6</v>
      </c>
      <c r="G54" s="5">
        <v>156.6</v>
      </c>
      <c r="H54" s="26">
        <v>42832</v>
      </c>
      <c r="I54" t="s">
        <v>1436</v>
      </c>
      <c r="J54">
        <v>2016</v>
      </c>
      <c r="K54" s="26">
        <v>42832</v>
      </c>
      <c r="L54" t="s">
        <v>1483</v>
      </c>
    </row>
    <row r="55" spans="1:12" ht="12.75">
      <c r="A55">
        <v>2016</v>
      </c>
      <c r="B55" t="s">
        <v>40</v>
      </c>
      <c r="C55" s="23" t="s">
        <v>87</v>
      </c>
      <c r="E55">
        <v>1</v>
      </c>
      <c r="F55" s="4">
        <v>156.6</v>
      </c>
      <c r="G55" s="5">
        <v>156.6</v>
      </c>
      <c r="H55" s="26">
        <v>42832</v>
      </c>
      <c r="I55" t="s">
        <v>1436</v>
      </c>
      <c r="J55">
        <v>2016</v>
      </c>
      <c r="K55" s="26">
        <v>42832</v>
      </c>
      <c r="L55" t="s">
        <v>1484</v>
      </c>
    </row>
    <row r="56" spans="1:12" ht="12.75">
      <c r="A56">
        <v>2016</v>
      </c>
      <c r="B56" t="s">
        <v>40</v>
      </c>
      <c r="C56" s="23" t="s">
        <v>88</v>
      </c>
      <c r="E56">
        <v>1</v>
      </c>
      <c r="F56" s="4">
        <v>156.6</v>
      </c>
      <c r="G56" s="5">
        <v>156.6</v>
      </c>
      <c r="H56" s="26">
        <v>42832</v>
      </c>
      <c r="I56" t="s">
        <v>1436</v>
      </c>
      <c r="J56">
        <v>2016</v>
      </c>
      <c r="K56" s="26">
        <v>42832</v>
      </c>
      <c r="L56" t="s">
        <v>1485</v>
      </c>
    </row>
    <row r="57" spans="1:12" ht="12.75">
      <c r="A57">
        <v>2016</v>
      </c>
      <c r="B57" t="s">
        <v>40</v>
      </c>
      <c r="C57" s="23" t="s">
        <v>89</v>
      </c>
      <c r="E57">
        <v>1</v>
      </c>
      <c r="F57" s="4">
        <v>156.6</v>
      </c>
      <c r="G57" s="5">
        <v>156.6</v>
      </c>
      <c r="H57" s="26">
        <v>42832</v>
      </c>
      <c r="I57" t="s">
        <v>1436</v>
      </c>
      <c r="J57">
        <v>2016</v>
      </c>
      <c r="K57" s="26">
        <v>42832</v>
      </c>
      <c r="L57" t="s">
        <v>1486</v>
      </c>
    </row>
    <row r="58" spans="1:12" ht="12.75">
      <c r="A58">
        <v>2016</v>
      </c>
      <c r="B58" t="s">
        <v>40</v>
      </c>
      <c r="C58" s="23" t="s">
        <v>90</v>
      </c>
      <c r="E58">
        <v>1</v>
      </c>
      <c r="F58" s="4">
        <v>156.6</v>
      </c>
      <c r="G58" s="5">
        <v>156.6</v>
      </c>
      <c r="H58" s="26">
        <v>42832</v>
      </c>
      <c r="I58" t="s">
        <v>1436</v>
      </c>
      <c r="J58">
        <v>2016</v>
      </c>
      <c r="K58" s="26">
        <v>42832</v>
      </c>
      <c r="L58" t="s">
        <v>1487</v>
      </c>
    </row>
    <row r="59" spans="1:12" ht="12.75">
      <c r="A59">
        <v>2016</v>
      </c>
      <c r="B59" t="s">
        <v>40</v>
      </c>
      <c r="C59" s="23" t="s">
        <v>67</v>
      </c>
      <c r="E59">
        <v>50</v>
      </c>
      <c r="F59" s="4">
        <v>1</v>
      </c>
      <c r="G59" s="5">
        <v>50</v>
      </c>
      <c r="H59" s="26">
        <v>42832</v>
      </c>
      <c r="I59" t="s">
        <v>1436</v>
      </c>
      <c r="J59">
        <v>2016</v>
      </c>
      <c r="K59" s="26">
        <v>42832</v>
      </c>
      <c r="L59" t="s">
        <v>1488</v>
      </c>
    </row>
    <row r="60" spans="1:12" ht="12.75">
      <c r="A60">
        <v>2016</v>
      </c>
      <c r="B60" t="s">
        <v>40</v>
      </c>
      <c r="C60" s="23" t="s">
        <v>91</v>
      </c>
      <c r="E60">
        <v>5</v>
      </c>
      <c r="F60" s="4">
        <f>2434.8*1.15</f>
        <v>2800.02</v>
      </c>
      <c r="G60" s="5">
        <v>14000.1</v>
      </c>
      <c r="H60" s="26">
        <v>42832</v>
      </c>
      <c r="I60" t="s">
        <v>1436</v>
      </c>
      <c r="J60">
        <v>2016</v>
      </c>
      <c r="K60" s="26">
        <v>42832</v>
      </c>
      <c r="L60" t="s">
        <v>1489</v>
      </c>
    </row>
    <row r="61" spans="1:12" ht="12.75">
      <c r="A61">
        <v>2016</v>
      </c>
      <c r="B61" t="s">
        <v>40</v>
      </c>
      <c r="C61" s="23" t="s">
        <v>92</v>
      </c>
      <c r="E61">
        <v>43</v>
      </c>
      <c r="F61" s="4">
        <v>1173</v>
      </c>
      <c r="G61" s="5">
        <v>50439</v>
      </c>
      <c r="H61" s="26">
        <v>42832</v>
      </c>
      <c r="I61" t="s">
        <v>1436</v>
      </c>
      <c r="J61">
        <v>2016</v>
      </c>
      <c r="K61" s="26">
        <v>42832</v>
      </c>
      <c r="L61" t="s">
        <v>1490</v>
      </c>
    </row>
    <row r="62" spans="1:12" ht="12.75">
      <c r="A62">
        <v>2016</v>
      </c>
      <c r="B62" t="s">
        <v>40</v>
      </c>
      <c r="C62" s="23" t="s">
        <v>56</v>
      </c>
      <c r="E62">
        <v>9</v>
      </c>
      <c r="F62" s="4">
        <v>575</v>
      </c>
      <c r="G62" s="5">
        <v>5175</v>
      </c>
      <c r="H62" s="26">
        <v>42832</v>
      </c>
      <c r="I62" t="s">
        <v>1436</v>
      </c>
      <c r="J62">
        <v>2016</v>
      </c>
      <c r="K62" s="26">
        <v>42832</v>
      </c>
      <c r="L62" t="s">
        <v>1491</v>
      </c>
    </row>
    <row r="63" spans="1:12" ht="12.75">
      <c r="A63">
        <v>2016</v>
      </c>
      <c r="B63" t="s">
        <v>40</v>
      </c>
      <c r="C63" s="23" t="s">
        <v>93</v>
      </c>
      <c r="E63">
        <v>9</v>
      </c>
      <c r="F63" s="4">
        <v>581.9</v>
      </c>
      <c r="G63" s="5">
        <v>5237.1</v>
      </c>
      <c r="H63" s="26">
        <v>42832</v>
      </c>
      <c r="I63" t="s">
        <v>1436</v>
      </c>
      <c r="J63">
        <v>2016</v>
      </c>
      <c r="K63" s="26">
        <v>42832</v>
      </c>
      <c r="L63" t="s">
        <v>1492</v>
      </c>
    </row>
    <row r="64" spans="1:12" ht="12.75">
      <c r="A64">
        <v>2016</v>
      </c>
      <c r="B64" t="s">
        <v>40</v>
      </c>
      <c r="C64" s="23" t="s">
        <v>92</v>
      </c>
      <c r="E64">
        <v>1</v>
      </c>
      <c r="F64" s="4">
        <v>1173</v>
      </c>
      <c r="G64" s="5">
        <v>1173</v>
      </c>
      <c r="H64" s="26">
        <v>42832</v>
      </c>
      <c r="I64" t="s">
        <v>1436</v>
      </c>
      <c r="J64">
        <v>2016</v>
      </c>
      <c r="K64" s="26">
        <v>42832</v>
      </c>
      <c r="L64" t="s">
        <v>1493</v>
      </c>
    </row>
    <row r="65" spans="1:12" ht="12.75">
      <c r="A65">
        <v>2016</v>
      </c>
      <c r="B65" t="s">
        <v>40</v>
      </c>
      <c r="C65" s="23" t="s">
        <v>94</v>
      </c>
      <c r="E65">
        <v>1</v>
      </c>
      <c r="F65" s="4">
        <v>1897.5</v>
      </c>
      <c r="G65" s="5">
        <v>1897.5</v>
      </c>
      <c r="H65" s="26">
        <v>42832</v>
      </c>
      <c r="I65" t="s">
        <v>1436</v>
      </c>
      <c r="J65">
        <v>2016</v>
      </c>
      <c r="K65" s="26">
        <v>42832</v>
      </c>
      <c r="L65" t="s">
        <v>1494</v>
      </c>
    </row>
    <row r="66" spans="1:12" ht="12.75">
      <c r="A66">
        <v>2016</v>
      </c>
      <c r="B66" t="s">
        <v>40</v>
      </c>
      <c r="C66" s="23" t="s">
        <v>95</v>
      </c>
      <c r="E66">
        <v>10</v>
      </c>
      <c r="F66" s="4">
        <v>1846.9</v>
      </c>
      <c r="G66" s="5">
        <v>18469</v>
      </c>
      <c r="H66" s="26">
        <v>42832</v>
      </c>
      <c r="I66" t="s">
        <v>1436</v>
      </c>
      <c r="J66">
        <v>2016</v>
      </c>
      <c r="K66" s="26">
        <v>42832</v>
      </c>
      <c r="L66" t="s">
        <v>1495</v>
      </c>
    </row>
    <row r="67" spans="1:12" ht="12.75">
      <c r="A67">
        <v>2016</v>
      </c>
      <c r="B67" t="s">
        <v>40</v>
      </c>
      <c r="C67" s="23" t="s">
        <v>61</v>
      </c>
      <c r="E67">
        <v>1</v>
      </c>
      <c r="F67" s="4">
        <v>391</v>
      </c>
      <c r="G67" s="5">
        <v>391</v>
      </c>
      <c r="H67" s="26">
        <v>42832</v>
      </c>
      <c r="I67" t="s">
        <v>1436</v>
      </c>
      <c r="J67">
        <v>2016</v>
      </c>
      <c r="K67" s="26">
        <v>42832</v>
      </c>
      <c r="L67" t="s">
        <v>1496</v>
      </c>
    </row>
    <row r="68" spans="1:12" ht="12.75">
      <c r="A68">
        <v>2016</v>
      </c>
      <c r="B68" t="s">
        <v>40</v>
      </c>
      <c r="C68" s="23" t="s">
        <v>96</v>
      </c>
      <c r="E68">
        <v>2</v>
      </c>
      <c r="F68" s="4">
        <v>810.75</v>
      </c>
      <c r="G68" s="5">
        <v>1621.5</v>
      </c>
      <c r="H68" s="26">
        <v>42832</v>
      </c>
      <c r="I68" t="s">
        <v>1436</v>
      </c>
      <c r="J68">
        <v>2016</v>
      </c>
      <c r="K68" s="26">
        <v>42832</v>
      </c>
      <c r="L68" t="s">
        <v>1497</v>
      </c>
    </row>
    <row r="69" spans="1:12" ht="12.75">
      <c r="A69">
        <v>2016</v>
      </c>
      <c r="B69" t="s">
        <v>40</v>
      </c>
      <c r="C69" s="23" t="s">
        <v>97</v>
      </c>
      <c r="E69">
        <v>2</v>
      </c>
      <c r="F69" s="4">
        <v>1339.75</v>
      </c>
      <c r="G69" s="5">
        <v>2679.5</v>
      </c>
      <c r="H69" s="26">
        <v>42832</v>
      </c>
      <c r="I69" t="s">
        <v>1436</v>
      </c>
      <c r="J69">
        <v>2016</v>
      </c>
      <c r="K69" s="26">
        <v>42832</v>
      </c>
      <c r="L69" t="s">
        <v>1498</v>
      </c>
    </row>
    <row r="70" spans="1:12" ht="12.75">
      <c r="A70">
        <v>2016</v>
      </c>
      <c r="B70" t="s">
        <v>40</v>
      </c>
      <c r="C70" s="23" t="s">
        <v>98</v>
      </c>
      <c r="E70">
        <v>1</v>
      </c>
      <c r="F70" s="4">
        <v>1624.95</v>
      </c>
      <c r="G70" s="5">
        <v>1624.95</v>
      </c>
      <c r="H70" s="26">
        <v>42832</v>
      </c>
      <c r="I70" t="s">
        <v>1436</v>
      </c>
      <c r="J70">
        <v>2016</v>
      </c>
      <c r="K70" s="26">
        <v>42832</v>
      </c>
      <c r="L70" t="s">
        <v>1499</v>
      </c>
    </row>
    <row r="71" spans="1:12" ht="12.75">
      <c r="A71">
        <v>2016</v>
      </c>
      <c r="B71" t="s">
        <v>40</v>
      </c>
      <c r="C71" s="23" t="s">
        <v>99</v>
      </c>
      <c r="E71">
        <v>27</v>
      </c>
      <c r="F71" s="4">
        <v>339.25</v>
      </c>
      <c r="G71" s="5">
        <v>9159.75</v>
      </c>
      <c r="H71" s="26">
        <v>42832</v>
      </c>
      <c r="I71" t="s">
        <v>1436</v>
      </c>
      <c r="J71">
        <v>2016</v>
      </c>
      <c r="K71" s="26">
        <v>42832</v>
      </c>
      <c r="L71" t="s">
        <v>1500</v>
      </c>
    </row>
    <row r="72" spans="1:12" ht="12.75">
      <c r="A72">
        <v>2016</v>
      </c>
      <c r="B72" t="s">
        <v>40</v>
      </c>
      <c r="C72" s="23" t="s">
        <v>92</v>
      </c>
      <c r="E72">
        <v>17</v>
      </c>
      <c r="F72" s="4">
        <v>1173</v>
      </c>
      <c r="G72" s="5">
        <v>19941</v>
      </c>
      <c r="H72" s="26">
        <v>42832</v>
      </c>
      <c r="I72" t="s">
        <v>1436</v>
      </c>
      <c r="J72">
        <v>2016</v>
      </c>
      <c r="K72" s="26">
        <v>42832</v>
      </c>
      <c r="L72" t="s">
        <v>1501</v>
      </c>
    </row>
    <row r="73" spans="1:12" ht="12.75">
      <c r="A73">
        <v>2016</v>
      </c>
      <c r="B73" t="s">
        <v>40</v>
      </c>
      <c r="C73" s="23" t="s">
        <v>100</v>
      </c>
      <c r="E73">
        <v>1</v>
      </c>
      <c r="F73" s="4">
        <v>1618.05</v>
      </c>
      <c r="G73" s="5">
        <v>1618.05</v>
      </c>
      <c r="H73" s="26">
        <v>42832</v>
      </c>
      <c r="I73" t="s">
        <v>1436</v>
      </c>
      <c r="J73">
        <v>2016</v>
      </c>
      <c r="K73" s="26">
        <v>42832</v>
      </c>
      <c r="L73" t="s">
        <v>1502</v>
      </c>
    </row>
    <row r="74" spans="1:12" ht="12.75">
      <c r="A74">
        <v>2016</v>
      </c>
      <c r="B74" t="s">
        <v>40</v>
      </c>
      <c r="C74" s="23" t="s">
        <v>96</v>
      </c>
      <c r="E74">
        <v>1</v>
      </c>
      <c r="F74" s="4">
        <v>810.75</v>
      </c>
      <c r="G74" s="5">
        <v>810.75</v>
      </c>
      <c r="H74" s="26">
        <v>42832</v>
      </c>
      <c r="I74" t="s">
        <v>1436</v>
      </c>
      <c r="J74">
        <v>2016</v>
      </c>
      <c r="K74" s="26">
        <v>42832</v>
      </c>
      <c r="L74" t="s">
        <v>1503</v>
      </c>
    </row>
    <row r="75" spans="1:12" ht="12.75">
      <c r="A75">
        <v>2016</v>
      </c>
      <c r="B75" t="s">
        <v>40</v>
      </c>
      <c r="C75" s="23" t="s">
        <v>52</v>
      </c>
      <c r="E75">
        <v>1</v>
      </c>
      <c r="F75" s="4">
        <v>1932</v>
      </c>
      <c r="G75" s="5">
        <v>1932</v>
      </c>
      <c r="H75" s="26">
        <v>42832</v>
      </c>
      <c r="I75" t="s">
        <v>1436</v>
      </c>
      <c r="J75">
        <v>2016</v>
      </c>
      <c r="K75" s="26">
        <v>42832</v>
      </c>
      <c r="L75" t="s">
        <v>1504</v>
      </c>
    </row>
    <row r="76" spans="1:12" ht="12.75">
      <c r="A76">
        <v>2016</v>
      </c>
      <c r="B76" t="s">
        <v>40</v>
      </c>
      <c r="C76" s="23" t="s">
        <v>101</v>
      </c>
      <c r="E76">
        <v>4</v>
      </c>
      <c r="F76" s="4">
        <v>676.2</v>
      </c>
      <c r="G76" s="5">
        <v>2704.8</v>
      </c>
      <c r="H76" s="26">
        <v>42832</v>
      </c>
      <c r="I76" t="s">
        <v>1436</v>
      </c>
      <c r="J76">
        <v>2016</v>
      </c>
      <c r="K76" s="26">
        <v>42832</v>
      </c>
      <c r="L76" t="s">
        <v>1505</v>
      </c>
    </row>
    <row r="77" spans="1:12" ht="12.75">
      <c r="A77">
        <v>2016</v>
      </c>
      <c r="B77" t="s">
        <v>40</v>
      </c>
      <c r="C77" s="23" t="s">
        <v>102</v>
      </c>
      <c r="E77">
        <v>1</v>
      </c>
      <c r="F77" s="4">
        <v>2029.75</v>
      </c>
      <c r="G77" s="5">
        <v>2029.75</v>
      </c>
      <c r="H77" s="26">
        <v>42832</v>
      </c>
      <c r="I77" t="s">
        <v>1436</v>
      </c>
      <c r="J77">
        <v>2016</v>
      </c>
      <c r="K77" s="26">
        <v>42832</v>
      </c>
      <c r="L77" t="s">
        <v>1506</v>
      </c>
    </row>
    <row r="78" spans="1:12" ht="12.75">
      <c r="A78">
        <v>2016</v>
      </c>
      <c r="B78" t="s">
        <v>40</v>
      </c>
      <c r="C78" s="23" t="s">
        <v>103</v>
      </c>
      <c r="E78">
        <v>1</v>
      </c>
      <c r="F78" s="4">
        <v>12000</v>
      </c>
      <c r="G78" s="5">
        <v>12000</v>
      </c>
      <c r="H78" s="26">
        <v>42832</v>
      </c>
      <c r="I78" t="s">
        <v>1436</v>
      </c>
      <c r="J78">
        <v>2016</v>
      </c>
      <c r="K78" s="26">
        <v>42832</v>
      </c>
      <c r="L78" t="s">
        <v>1507</v>
      </c>
    </row>
    <row r="79" spans="1:12" ht="12.75">
      <c r="A79">
        <v>2016</v>
      </c>
      <c r="B79" t="s">
        <v>40</v>
      </c>
      <c r="C79" s="23" t="s">
        <v>104</v>
      </c>
      <c r="E79">
        <v>1</v>
      </c>
      <c r="F79" s="4">
        <v>6000</v>
      </c>
      <c r="G79" s="5">
        <v>6000</v>
      </c>
      <c r="H79" s="26">
        <v>42832</v>
      </c>
      <c r="I79" t="s">
        <v>1436</v>
      </c>
      <c r="J79">
        <v>2016</v>
      </c>
      <c r="K79" s="26">
        <v>42832</v>
      </c>
      <c r="L79" t="s">
        <v>1508</v>
      </c>
    </row>
    <row r="80" spans="1:12" ht="12.75">
      <c r="A80">
        <v>2016</v>
      </c>
      <c r="B80" t="s">
        <v>40</v>
      </c>
      <c r="C80" s="23" t="s">
        <v>105</v>
      </c>
      <c r="E80">
        <v>1</v>
      </c>
      <c r="F80" s="4">
        <v>3525</v>
      </c>
      <c r="G80" s="5">
        <v>3525</v>
      </c>
      <c r="H80" s="26">
        <v>42832</v>
      </c>
      <c r="I80" t="s">
        <v>1436</v>
      </c>
      <c r="J80">
        <v>2016</v>
      </c>
      <c r="K80" s="26">
        <v>42832</v>
      </c>
      <c r="L80" t="s">
        <v>1509</v>
      </c>
    </row>
    <row r="81" spans="1:12" ht="12.75">
      <c r="A81">
        <v>2016</v>
      </c>
      <c r="B81" t="s">
        <v>40</v>
      </c>
      <c r="C81" s="23" t="s">
        <v>106</v>
      </c>
      <c r="E81">
        <v>8</v>
      </c>
      <c r="F81" s="4">
        <v>2347.83</v>
      </c>
      <c r="G81" s="5">
        <v>18782.64</v>
      </c>
      <c r="H81" s="26">
        <v>42832</v>
      </c>
      <c r="I81" t="s">
        <v>1436</v>
      </c>
      <c r="J81">
        <v>2016</v>
      </c>
      <c r="K81" s="26">
        <v>42832</v>
      </c>
      <c r="L81" t="s">
        <v>1510</v>
      </c>
    </row>
    <row r="82" spans="1:12" ht="12.75">
      <c r="A82">
        <v>2016</v>
      </c>
      <c r="B82" t="s">
        <v>40</v>
      </c>
      <c r="C82" s="23" t="s">
        <v>107</v>
      </c>
      <c r="E82">
        <v>1</v>
      </c>
      <c r="F82" s="4">
        <v>10350</v>
      </c>
      <c r="G82" s="5">
        <v>10350</v>
      </c>
      <c r="H82" s="26">
        <v>42832</v>
      </c>
      <c r="I82" t="s">
        <v>1436</v>
      </c>
      <c r="J82">
        <v>2016</v>
      </c>
      <c r="K82" s="26">
        <v>42832</v>
      </c>
      <c r="L82" t="s">
        <v>1511</v>
      </c>
    </row>
    <row r="83" spans="1:12" ht="12.75">
      <c r="A83">
        <v>2016</v>
      </c>
      <c r="B83" t="s">
        <v>40</v>
      </c>
      <c r="C83" s="23" t="s">
        <v>67</v>
      </c>
      <c r="E83">
        <v>75</v>
      </c>
      <c r="F83" s="4">
        <v>538.26</v>
      </c>
      <c r="G83" s="5">
        <v>40369.5</v>
      </c>
      <c r="H83" s="26">
        <v>42832</v>
      </c>
      <c r="I83" t="s">
        <v>1436</v>
      </c>
      <c r="J83">
        <v>2016</v>
      </c>
      <c r="K83" s="26">
        <v>42832</v>
      </c>
      <c r="L83" t="s">
        <v>1512</v>
      </c>
    </row>
    <row r="84" spans="1:12" ht="12.75">
      <c r="A84">
        <v>2016</v>
      </c>
      <c r="B84" t="s">
        <v>40</v>
      </c>
      <c r="C84" s="23" t="s">
        <v>60</v>
      </c>
      <c r="E84">
        <v>148</v>
      </c>
      <c r="F84" s="4">
        <v>188.83</v>
      </c>
      <c r="G84" s="5">
        <v>27946.84</v>
      </c>
      <c r="H84" s="26">
        <v>42832</v>
      </c>
      <c r="I84" t="s">
        <v>1436</v>
      </c>
      <c r="J84">
        <v>2016</v>
      </c>
      <c r="K84" s="26">
        <v>42832</v>
      </c>
      <c r="L84" t="s">
        <v>1513</v>
      </c>
    </row>
    <row r="85" spans="1:12" ht="12.75">
      <c r="A85">
        <v>2016</v>
      </c>
      <c r="B85" t="s">
        <v>40</v>
      </c>
      <c r="C85" s="23" t="s">
        <v>67</v>
      </c>
      <c r="E85">
        <v>75</v>
      </c>
      <c r="F85" s="4">
        <v>538.26</v>
      </c>
      <c r="G85" s="5">
        <v>40369.5</v>
      </c>
      <c r="H85" s="26">
        <v>42832</v>
      </c>
      <c r="I85" t="s">
        <v>1436</v>
      </c>
      <c r="J85">
        <v>2016</v>
      </c>
      <c r="K85" s="26">
        <v>42832</v>
      </c>
      <c r="L85" t="s">
        <v>1514</v>
      </c>
    </row>
    <row r="86" spans="1:12" ht="12.75">
      <c r="A86">
        <v>2016</v>
      </c>
      <c r="B86" t="s">
        <v>40</v>
      </c>
      <c r="C86" s="23" t="s">
        <v>60</v>
      </c>
      <c r="E86">
        <v>150</v>
      </c>
      <c r="F86" s="4">
        <v>188.83</v>
      </c>
      <c r="G86" s="5">
        <v>28324.5</v>
      </c>
      <c r="H86" s="26">
        <v>42832</v>
      </c>
      <c r="I86" t="s">
        <v>1436</v>
      </c>
      <c r="J86">
        <v>2016</v>
      </c>
      <c r="K86" s="26">
        <v>42832</v>
      </c>
      <c r="L86" t="s">
        <v>1515</v>
      </c>
    </row>
    <row r="87" spans="1:12" ht="12.75">
      <c r="A87">
        <v>2016</v>
      </c>
      <c r="B87" t="s">
        <v>40</v>
      </c>
      <c r="C87" s="23" t="s">
        <v>108</v>
      </c>
      <c r="E87">
        <v>30</v>
      </c>
      <c r="F87" s="4">
        <v>198.26</v>
      </c>
      <c r="G87" s="5">
        <v>5948.8</v>
      </c>
      <c r="H87" s="26">
        <v>42832</v>
      </c>
      <c r="I87" t="s">
        <v>1436</v>
      </c>
      <c r="J87">
        <v>2016</v>
      </c>
      <c r="K87" s="26">
        <v>42832</v>
      </c>
      <c r="L87" t="s">
        <v>1516</v>
      </c>
    </row>
    <row r="88" spans="1:12" ht="12.75">
      <c r="A88">
        <v>2016</v>
      </c>
      <c r="B88" t="s">
        <v>40</v>
      </c>
      <c r="C88" s="23" t="s">
        <v>109</v>
      </c>
      <c r="E88">
        <v>20</v>
      </c>
      <c r="F88" s="4">
        <v>520.87</v>
      </c>
      <c r="G88" s="5">
        <v>10417.4</v>
      </c>
      <c r="H88" s="26">
        <v>42832</v>
      </c>
      <c r="I88" t="s">
        <v>1436</v>
      </c>
      <c r="J88">
        <v>2016</v>
      </c>
      <c r="K88" s="26">
        <v>42832</v>
      </c>
      <c r="L88" t="s">
        <v>1517</v>
      </c>
    </row>
    <row r="89" spans="1:12" ht="12.75">
      <c r="A89">
        <v>2016</v>
      </c>
      <c r="B89" t="s">
        <v>40</v>
      </c>
      <c r="C89" s="23" t="s">
        <v>110</v>
      </c>
      <c r="E89">
        <v>2</v>
      </c>
      <c r="F89" s="4">
        <v>1338.26</v>
      </c>
      <c r="G89" s="5">
        <v>2676.52</v>
      </c>
      <c r="H89" s="26">
        <v>42832</v>
      </c>
      <c r="I89" t="s">
        <v>1436</v>
      </c>
      <c r="J89">
        <v>2016</v>
      </c>
      <c r="K89" s="26">
        <v>42832</v>
      </c>
      <c r="L89" t="s">
        <v>1518</v>
      </c>
    </row>
    <row r="90" spans="1:12" ht="12.75">
      <c r="A90">
        <v>2016</v>
      </c>
      <c r="B90" t="s">
        <v>40</v>
      </c>
      <c r="C90" s="23" t="s">
        <v>111</v>
      </c>
      <c r="E90">
        <v>2</v>
      </c>
      <c r="F90" s="4">
        <v>2000</v>
      </c>
      <c r="G90" s="5">
        <v>4000</v>
      </c>
      <c r="H90" s="26">
        <v>42832</v>
      </c>
      <c r="I90" t="s">
        <v>1436</v>
      </c>
      <c r="J90">
        <v>2016</v>
      </c>
      <c r="K90" s="26">
        <v>42832</v>
      </c>
      <c r="L90" t="s">
        <v>1519</v>
      </c>
    </row>
    <row r="91" spans="1:12" ht="12.75">
      <c r="A91">
        <v>2016</v>
      </c>
      <c r="B91" t="s">
        <v>40</v>
      </c>
      <c r="C91" s="23" t="s">
        <v>112</v>
      </c>
      <c r="E91">
        <v>11</v>
      </c>
      <c r="F91" s="4">
        <v>989.4</v>
      </c>
      <c r="G91" s="5">
        <v>10883.4</v>
      </c>
      <c r="H91" s="26">
        <v>42832</v>
      </c>
      <c r="I91" t="s">
        <v>1436</v>
      </c>
      <c r="J91">
        <v>2016</v>
      </c>
      <c r="K91" s="26">
        <v>42832</v>
      </c>
      <c r="L91" t="s">
        <v>1520</v>
      </c>
    </row>
    <row r="92" spans="1:12" ht="12.75">
      <c r="A92">
        <v>2016</v>
      </c>
      <c r="B92" t="s">
        <v>40</v>
      </c>
      <c r="C92" s="23" t="s">
        <v>113</v>
      </c>
      <c r="E92">
        <v>1</v>
      </c>
      <c r="F92" s="4">
        <v>49850</v>
      </c>
      <c r="G92" s="5">
        <v>49850</v>
      </c>
      <c r="H92" s="26">
        <v>42832</v>
      </c>
      <c r="I92" t="s">
        <v>1436</v>
      </c>
      <c r="J92">
        <v>2016</v>
      </c>
      <c r="K92" s="26">
        <v>42832</v>
      </c>
      <c r="L92" t="s">
        <v>1521</v>
      </c>
    </row>
    <row r="93" spans="1:12" ht="12.75">
      <c r="A93">
        <v>2016</v>
      </c>
      <c r="B93" t="s">
        <v>40</v>
      </c>
      <c r="C93" s="23" t="s">
        <v>111</v>
      </c>
      <c r="E93">
        <v>5</v>
      </c>
      <c r="F93" s="4">
        <v>1850.43</v>
      </c>
      <c r="G93" s="5">
        <v>9252.15</v>
      </c>
      <c r="H93" s="26">
        <v>42832</v>
      </c>
      <c r="I93" t="s">
        <v>1436</v>
      </c>
      <c r="J93">
        <v>2016</v>
      </c>
      <c r="K93" s="26">
        <v>42832</v>
      </c>
      <c r="L93" t="s">
        <v>1522</v>
      </c>
    </row>
    <row r="94" spans="1:12" ht="12.75">
      <c r="A94">
        <v>2016</v>
      </c>
      <c r="B94" t="s">
        <v>40</v>
      </c>
      <c r="C94" s="23" t="s">
        <v>114</v>
      </c>
      <c r="E94">
        <v>3</v>
      </c>
      <c r="F94" s="4">
        <v>9980</v>
      </c>
      <c r="G94" s="5">
        <v>29940</v>
      </c>
      <c r="H94" s="26">
        <v>42832</v>
      </c>
      <c r="I94" t="s">
        <v>1436</v>
      </c>
      <c r="J94">
        <v>2016</v>
      </c>
      <c r="K94" s="26">
        <v>42832</v>
      </c>
      <c r="L94" t="s">
        <v>1523</v>
      </c>
    </row>
    <row r="95" spans="1:12" ht="12.75">
      <c r="A95">
        <v>2016</v>
      </c>
      <c r="B95" t="s">
        <v>40</v>
      </c>
      <c r="C95" s="23" t="s">
        <v>115</v>
      </c>
      <c r="E95">
        <v>3</v>
      </c>
      <c r="F95" s="4">
        <v>1280</v>
      </c>
      <c r="G95" s="5">
        <v>3840</v>
      </c>
      <c r="H95" s="26">
        <v>42832</v>
      </c>
      <c r="I95" t="s">
        <v>1436</v>
      </c>
      <c r="J95">
        <v>2016</v>
      </c>
      <c r="K95" s="26">
        <v>42832</v>
      </c>
      <c r="L95" t="s">
        <v>1524</v>
      </c>
    </row>
    <row r="96" spans="1:12" ht="12.75">
      <c r="A96">
        <v>2016</v>
      </c>
      <c r="B96" t="s">
        <v>40</v>
      </c>
      <c r="C96" s="23" t="s">
        <v>116</v>
      </c>
      <c r="E96">
        <v>1</v>
      </c>
      <c r="F96" s="4">
        <v>1570.44</v>
      </c>
      <c r="G96" s="5">
        <v>1570.44</v>
      </c>
      <c r="H96" s="26">
        <v>42832</v>
      </c>
      <c r="I96" t="s">
        <v>1436</v>
      </c>
      <c r="J96">
        <v>2016</v>
      </c>
      <c r="K96" s="26">
        <v>42832</v>
      </c>
      <c r="L96" t="s">
        <v>1525</v>
      </c>
    </row>
    <row r="97" spans="1:12" ht="12.75">
      <c r="A97">
        <v>2016</v>
      </c>
      <c r="B97" t="s">
        <v>40</v>
      </c>
      <c r="C97" s="23" t="s">
        <v>106</v>
      </c>
      <c r="E97">
        <v>4</v>
      </c>
      <c r="F97" s="4">
        <v>2565</v>
      </c>
      <c r="G97" s="5">
        <v>10260</v>
      </c>
      <c r="H97" s="26">
        <v>42832</v>
      </c>
      <c r="I97" t="s">
        <v>1436</v>
      </c>
      <c r="J97">
        <v>2016</v>
      </c>
      <c r="K97" s="26">
        <v>42832</v>
      </c>
      <c r="L97" t="s">
        <v>1526</v>
      </c>
    </row>
    <row r="98" spans="1:12" ht="12.75">
      <c r="A98">
        <v>2016</v>
      </c>
      <c r="B98" t="s">
        <v>40</v>
      </c>
      <c r="C98" s="23" t="s">
        <v>111</v>
      </c>
      <c r="E98">
        <v>1</v>
      </c>
      <c r="F98" s="4">
        <v>2099</v>
      </c>
      <c r="G98" s="5">
        <v>2099</v>
      </c>
      <c r="H98" s="26">
        <v>42832</v>
      </c>
      <c r="I98" t="s">
        <v>1436</v>
      </c>
      <c r="J98">
        <v>2016</v>
      </c>
      <c r="K98" s="26">
        <v>42832</v>
      </c>
      <c r="L98" t="s">
        <v>1527</v>
      </c>
    </row>
    <row r="99" spans="1:12" ht="12.75">
      <c r="A99">
        <v>2016</v>
      </c>
      <c r="B99" t="s">
        <v>40</v>
      </c>
      <c r="C99" s="23" t="s">
        <v>103</v>
      </c>
      <c r="E99">
        <v>2</v>
      </c>
      <c r="F99" s="4">
        <v>5776.95</v>
      </c>
      <c r="G99" s="5">
        <v>11553.9</v>
      </c>
      <c r="H99" s="26">
        <v>42832</v>
      </c>
      <c r="I99" t="s">
        <v>1436</v>
      </c>
      <c r="J99">
        <v>2016</v>
      </c>
      <c r="K99" s="26">
        <v>42832</v>
      </c>
      <c r="L99" t="s">
        <v>1528</v>
      </c>
    </row>
    <row r="100" spans="1:12" ht="12.75">
      <c r="A100">
        <v>2016</v>
      </c>
      <c r="B100" t="s">
        <v>40</v>
      </c>
      <c r="C100" s="23" t="s">
        <v>104</v>
      </c>
      <c r="E100">
        <v>1</v>
      </c>
      <c r="F100" s="4">
        <f>3216.52+110.61</f>
        <v>3327.13</v>
      </c>
      <c r="G100" s="5">
        <v>3327.13</v>
      </c>
      <c r="H100" s="26">
        <v>42832</v>
      </c>
      <c r="I100" t="s">
        <v>1436</v>
      </c>
      <c r="J100">
        <v>2016</v>
      </c>
      <c r="K100" s="26">
        <v>42832</v>
      </c>
      <c r="L100" t="s">
        <v>1529</v>
      </c>
    </row>
    <row r="101" spans="1:12" ht="12.75">
      <c r="A101">
        <v>2016</v>
      </c>
      <c r="B101" t="s">
        <v>40</v>
      </c>
      <c r="C101" s="23" t="s">
        <v>103</v>
      </c>
      <c r="E101">
        <v>3</v>
      </c>
      <c r="F101" s="4">
        <f>2173.04+110.61</f>
        <v>2283.65</v>
      </c>
      <c r="G101" s="5">
        <v>6850.95</v>
      </c>
      <c r="H101" s="26">
        <v>42832</v>
      </c>
      <c r="I101" t="s">
        <v>1436</v>
      </c>
      <c r="J101">
        <v>2016</v>
      </c>
      <c r="K101" s="26">
        <v>42832</v>
      </c>
      <c r="L101" t="s">
        <v>1530</v>
      </c>
    </row>
    <row r="102" spans="1:12" ht="12.75">
      <c r="A102">
        <v>2016</v>
      </c>
      <c r="B102" t="s">
        <v>40</v>
      </c>
      <c r="C102" s="23" t="s">
        <v>117</v>
      </c>
      <c r="E102">
        <v>3</v>
      </c>
      <c r="F102" s="4">
        <v>1738</v>
      </c>
      <c r="G102" s="5">
        <v>5214</v>
      </c>
      <c r="H102" s="26">
        <v>42832</v>
      </c>
      <c r="I102" t="s">
        <v>1436</v>
      </c>
      <c r="J102">
        <v>2016</v>
      </c>
      <c r="K102" s="26">
        <v>42832</v>
      </c>
      <c r="L102" t="s">
        <v>1531</v>
      </c>
    </row>
    <row r="103" spans="1:12" ht="12.75">
      <c r="A103">
        <v>2016</v>
      </c>
      <c r="B103" t="s">
        <v>40</v>
      </c>
      <c r="C103" s="23" t="s">
        <v>118</v>
      </c>
      <c r="E103">
        <v>3</v>
      </c>
      <c r="F103" s="4">
        <v>2598</v>
      </c>
      <c r="G103" s="5">
        <v>7794</v>
      </c>
      <c r="H103" s="26">
        <v>42832</v>
      </c>
      <c r="I103" t="s">
        <v>1436</v>
      </c>
      <c r="J103">
        <v>2016</v>
      </c>
      <c r="K103" s="26">
        <v>42832</v>
      </c>
      <c r="L103" t="s">
        <v>1532</v>
      </c>
    </row>
    <row r="104" spans="1:12" ht="12.75">
      <c r="A104">
        <v>2016</v>
      </c>
      <c r="B104" t="s">
        <v>40</v>
      </c>
      <c r="C104" s="23" t="s">
        <v>106</v>
      </c>
      <c r="E104">
        <v>1</v>
      </c>
      <c r="F104" s="4">
        <v>2984</v>
      </c>
      <c r="G104" s="5">
        <v>2984</v>
      </c>
      <c r="H104" s="26">
        <v>42832</v>
      </c>
      <c r="I104" t="s">
        <v>1436</v>
      </c>
      <c r="J104">
        <v>2016</v>
      </c>
      <c r="K104" s="26">
        <v>42832</v>
      </c>
      <c r="L104" t="s">
        <v>1533</v>
      </c>
    </row>
    <row r="105" spans="1:12" ht="12.75">
      <c r="A105">
        <v>2016</v>
      </c>
      <c r="B105" t="s">
        <v>40</v>
      </c>
      <c r="C105" s="23" t="s">
        <v>119</v>
      </c>
      <c r="E105">
        <v>2</v>
      </c>
      <c r="F105" s="4">
        <v>540</v>
      </c>
      <c r="G105" s="5">
        <v>1080</v>
      </c>
      <c r="H105" s="26">
        <v>42832</v>
      </c>
      <c r="I105" t="s">
        <v>1436</v>
      </c>
      <c r="J105">
        <v>2016</v>
      </c>
      <c r="K105" s="26">
        <v>42832</v>
      </c>
      <c r="L105" t="s">
        <v>1534</v>
      </c>
    </row>
    <row r="106" spans="1:12" ht="12.75">
      <c r="A106">
        <v>2016</v>
      </c>
      <c r="B106" t="s">
        <v>40</v>
      </c>
      <c r="C106" s="23" t="s">
        <v>120</v>
      </c>
      <c r="E106">
        <v>12</v>
      </c>
      <c r="F106" s="4">
        <f>4980*1.16</f>
        <v>5776.799999999999</v>
      </c>
      <c r="G106" s="5">
        <v>69321.6</v>
      </c>
      <c r="H106" s="26">
        <v>42832</v>
      </c>
      <c r="I106" t="s">
        <v>1436</v>
      </c>
      <c r="J106">
        <v>2016</v>
      </c>
      <c r="K106" s="26">
        <v>42832</v>
      </c>
      <c r="L106" t="s">
        <v>1535</v>
      </c>
    </row>
    <row r="107" spans="1:12" ht="12.75">
      <c r="A107">
        <v>2016</v>
      </c>
      <c r="B107" t="s">
        <v>40</v>
      </c>
      <c r="C107" s="23" t="s">
        <v>121</v>
      </c>
      <c r="E107">
        <v>1</v>
      </c>
      <c r="F107" s="4">
        <f>26705.53*1.16</f>
        <v>30978.414799999995</v>
      </c>
      <c r="G107" s="5">
        <v>30978.41</v>
      </c>
      <c r="H107" s="26">
        <v>42832</v>
      </c>
      <c r="I107" t="s">
        <v>1436</v>
      </c>
      <c r="J107">
        <v>2016</v>
      </c>
      <c r="K107" s="26">
        <v>42832</v>
      </c>
      <c r="L107" t="s">
        <v>1536</v>
      </c>
    </row>
    <row r="108" spans="1:12" ht="12.75">
      <c r="A108">
        <v>2016</v>
      </c>
      <c r="B108" t="s">
        <v>40</v>
      </c>
      <c r="C108" s="23" t="s">
        <v>122</v>
      </c>
      <c r="E108">
        <v>1</v>
      </c>
      <c r="F108" s="4">
        <f>19250*1.16</f>
        <v>22330</v>
      </c>
      <c r="G108" s="5">
        <v>22330</v>
      </c>
      <c r="H108" s="26">
        <v>42832</v>
      </c>
      <c r="I108" t="s">
        <v>1436</v>
      </c>
      <c r="J108">
        <v>2016</v>
      </c>
      <c r="K108" s="26">
        <v>42832</v>
      </c>
      <c r="L108" t="s">
        <v>1537</v>
      </c>
    </row>
    <row r="109" spans="1:12" ht="12.75">
      <c r="A109">
        <v>2016</v>
      </c>
      <c r="B109" t="s">
        <v>40</v>
      </c>
      <c r="C109" s="23" t="s">
        <v>123</v>
      </c>
      <c r="E109">
        <v>1</v>
      </c>
      <c r="F109" s="4">
        <f>13250*1.16</f>
        <v>15369.999999999998</v>
      </c>
      <c r="G109" s="5">
        <v>15370</v>
      </c>
      <c r="H109" s="26">
        <v>42832</v>
      </c>
      <c r="I109" t="s">
        <v>1436</v>
      </c>
      <c r="J109">
        <v>2016</v>
      </c>
      <c r="K109" s="26">
        <v>42832</v>
      </c>
      <c r="L109" t="s">
        <v>1538</v>
      </c>
    </row>
    <row r="110" spans="1:12" ht="12.75">
      <c r="A110">
        <v>2016</v>
      </c>
      <c r="B110" t="s">
        <v>40</v>
      </c>
      <c r="C110" s="23" t="s">
        <v>124</v>
      </c>
      <c r="E110">
        <v>1</v>
      </c>
      <c r="F110" s="4">
        <v>4420</v>
      </c>
      <c r="G110" s="5">
        <v>4420</v>
      </c>
      <c r="H110" s="26">
        <v>42832</v>
      </c>
      <c r="I110" t="s">
        <v>1436</v>
      </c>
      <c r="J110">
        <v>2016</v>
      </c>
      <c r="K110" s="26">
        <v>42832</v>
      </c>
      <c r="L110" t="s">
        <v>1539</v>
      </c>
    </row>
    <row r="111" spans="1:12" ht="12.75">
      <c r="A111">
        <v>2016</v>
      </c>
      <c r="B111" t="s">
        <v>40</v>
      </c>
      <c r="C111" s="23" t="s">
        <v>125</v>
      </c>
      <c r="E111">
        <v>100</v>
      </c>
      <c r="F111" s="4">
        <f>4482.76*1.16</f>
        <v>5200.0016</v>
      </c>
      <c r="G111" s="5">
        <v>520000</v>
      </c>
      <c r="H111" s="26">
        <v>42832</v>
      </c>
      <c r="I111" t="s">
        <v>1436</v>
      </c>
      <c r="J111">
        <v>2016</v>
      </c>
      <c r="K111" s="26">
        <v>42832</v>
      </c>
      <c r="L111" t="s">
        <v>1540</v>
      </c>
    </row>
    <row r="112" spans="1:12" ht="12.75">
      <c r="A112">
        <v>2016</v>
      </c>
      <c r="B112" t="s">
        <v>40</v>
      </c>
      <c r="C112" s="23" t="s">
        <v>126</v>
      </c>
      <c r="E112">
        <v>1</v>
      </c>
      <c r="F112" s="4">
        <v>900000</v>
      </c>
      <c r="G112" s="5">
        <v>900000</v>
      </c>
      <c r="H112" s="26">
        <v>42832</v>
      </c>
      <c r="I112" t="s">
        <v>1436</v>
      </c>
      <c r="J112">
        <v>2016</v>
      </c>
      <c r="K112" s="26">
        <v>42832</v>
      </c>
      <c r="L112" t="s">
        <v>1541</v>
      </c>
    </row>
    <row r="113" spans="1:12" ht="12.75">
      <c r="A113">
        <v>2016</v>
      </c>
      <c r="B113" t="s">
        <v>40</v>
      </c>
      <c r="C113" s="23" t="s">
        <v>127</v>
      </c>
      <c r="E113">
        <v>260</v>
      </c>
      <c r="F113" s="4">
        <v>591.6</v>
      </c>
      <c r="G113" s="5">
        <v>153816</v>
      </c>
      <c r="H113" s="26">
        <v>42832</v>
      </c>
      <c r="I113" t="s">
        <v>1436</v>
      </c>
      <c r="J113">
        <v>2016</v>
      </c>
      <c r="K113" s="26">
        <v>42832</v>
      </c>
      <c r="L113" t="s">
        <v>1542</v>
      </c>
    </row>
    <row r="114" spans="1:12" ht="12.75">
      <c r="A114">
        <v>2016</v>
      </c>
      <c r="B114" t="s">
        <v>40</v>
      </c>
      <c r="C114" s="23" t="s">
        <v>128</v>
      </c>
      <c r="E114">
        <v>1</v>
      </c>
      <c r="F114" s="4">
        <f>862068.97*1.16</f>
        <v>1000000.0051999999</v>
      </c>
      <c r="G114" s="5">
        <v>1000000.01</v>
      </c>
      <c r="H114" s="26">
        <v>42832</v>
      </c>
      <c r="I114" t="s">
        <v>1436</v>
      </c>
      <c r="J114">
        <v>2016</v>
      </c>
      <c r="K114" s="26">
        <v>42832</v>
      </c>
      <c r="L114" t="s">
        <v>1543</v>
      </c>
    </row>
    <row r="115" spans="1:12" ht="12.75">
      <c r="A115">
        <v>2016</v>
      </c>
      <c r="B115" t="s">
        <v>40</v>
      </c>
      <c r="C115" s="23" t="s">
        <v>129</v>
      </c>
      <c r="E115">
        <v>1</v>
      </c>
      <c r="F115" s="4">
        <f>480*10*1.16</f>
        <v>5568</v>
      </c>
      <c r="G115" s="5">
        <v>5568</v>
      </c>
      <c r="H115" s="26">
        <v>42832</v>
      </c>
      <c r="I115" t="s">
        <v>1436</v>
      </c>
      <c r="J115">
        <v>2016</v>
      </c>
      <c r="K115" s="26">
        <v>42832</v>
      </c>
      <c r="L115" t="s">
        <v>1544</v>
      </c>
    </row>
    <row r="116" spans="1:12" ht="12.75">
      <c r="A116">
        <v>2016</v>
      </c>
      <c r="B116" t="s">
        <v>40</v>
      </c>
      <c r="C116" s="23" t="s">
        <v>130</v>
      </c>
      <c r="E116">
        <v>1</v>
      </c>
      <c r="F116" s="4">
        <f>546.6*10*1.16</f>
        <v>6340.5599999999995</v>
      </c>
      <c r="G116" s="5">
        <v>6340.56</v>
      </c>
      <c r="H116" s="26">
        <v>42832</v>
      </c>
      <c r="I116" t="s">
        <v>1436</v>
      </c>
      <c r="J116">
        <v>2016</v>
      </c>
      <c r="K116" s="26">
        <v>42832</v>
      </c>
      <c r="L116" t="s">
        <v>1545</v>
      </c>
    </row>
    <row r="117" spans="1:12" ht="12.75">
      <c r="A117">
        <v>2016</v>
      </c>
      <c r="B117" t="s">
        <v>40</v>
      </c>
      <c r="C117" s="23" t="s">
        <v>131</v>
      </c>
      <c r="E117">
        <v>1</v>
      </c>
      <c r="F117" s="4">
        <f>28*204*1.16-1104.32</f>
        <v>5521.599999999999</v>
      </c>
      <c r="G117" s="5">
        <v>5521.6</v>
      </c>
      <c r="H117" s="26">
        <v>42832</v>
      </c>
      <c r="I117" t="s">
        <v>1436</v>
      </c>
      <c r="J117">
        <v>2016</v>
      </c>
      <c r="K117" s="26">
        <v>42832</v>
      </c>
      <c r="L117" t="s">
        <v>1546</v>
      </c>
    </row>
    <row r="118" spans="1:12" ht="12.75">
      <c r="A118">
        <v>2016</v>
      </c>
      <c r="B118" t="s">
        <v>40</v>
      </c>
      <c r="C118" s="23" t="s">
        <v>132</v>
      </c>
      <c r="E118">
        <v>1</v>
      </c>
      <c r="F118" s="4">
        <f>3350*20*1.16</f>
        <v>77720</v>
      </c>
      <c r="G118" s="5">
        <v>77720</v>
      </c>
      <c r="H118" s="26">
        <v>42832</v>
      </c>
      <c r="I118" t="s">
        <v>1436</v>
      </c>
      <c r="J118">
        <v>2016</v>
      </c>
      <c r="K118" s="26">
        <v>42832</v>
      </c>
      <c r="L118" t="s">
        <v>1547</v>
      </c>
    </row>
    <row r="119" spans="1:12" ht="12.75">
      <c r="A119">
        <v>2016</v>
      </c>
      <c r="B119" t="s">
        <v>40</v>
      </c>
      <c r="C119" s="23" t="s">
        <v>133</v>
      </c>
      <c r="E119">
        <v>1</v>
      </c>
      <c r="F119" s="4">
        <f>625*140*1.16-15950</f>
        <v>85550</v>
      </c>
      <c r="G119" s="5">
        <v>85550</v>
      </c>
      <c r="H119" s="26">
        <v>42832</v>
      </c>
      <c r="I119" t="s">
        <v>1436</v>
      </c>
      <c r="J119">
        <v>2016</v>
      </c>
      <c r="K119" s="26">
        <v>42832</v>
      </c>
      <c r="L119" t="s">
        <v>1548</v>
      </c>
    </row>
    <row r="120" spans="1:12" ht="12.75">
      <c r="A120">
        <v>2016</v>
      </c>
      <c r="B120" t="s">
        <v>40</v>
      </c>
      <c r="C120" s="23" t="s">
        <v>134</v>
      </c>
      <c r="E120">
        <v>25</v>
      </c>
      <c r="F120" s="4">
        <f>8620.7*1.16</f>
        <v>10000.012</v>
      </c>
      <c r="G120" s="5">
        <v>250000.25</v>
      </c>
      <c r="H120" s="26">
        <v>42832</v>
      </c>
      <c r="I120" t="s">
        <v>1436</v>
      </c>
      <c r="J120">
        <v>2016</v>
      </c>
      <c r="K120" s="26">
        <v>42832</v>
      </c>
      <c r="L120" t="s">
        <v>1549</v>
      </c>
    </row>
    <row r="121" spans="1:12" ht="12.75">
      <c r="A121">
        <v>2016</v>
      </c>
      <c r="B121" t="s">
        <v>40</v>
      </c>
      <c r="C121" s="23" t="s">
        <v>135</v>
      </c>
      <c r="E121">
        <v>1</v>
      </c>
      <c r="F121" s="4">
        <f>28800*1.16</f>
        <v>33408</v>
      </c>
      <c r="G121" s="5">
        <v>33408</v>
      </c>
      <c r="H121" s="26">
        <v>42832</v>
      </c>
      <c r="I121" t="s">
        <v>1436</v>
      </c>
      <c r="J121">
        <v>2016</v>
      </c>
      <c r="K121" s="26">
        <v>42832</v>
      </c>
      <c r="L121" t="s">
        <v>1550</v>
      </c>
    </row>
    <row r="122" spans="1:12" ht="12.75">
      <c r="A122">
        <v>2016</v>
      </c>
      <c r="B122" t="s">
        <v>40</v>
      </c>
      <c r="C122" s="23" t="s">
        <v>136</v>
      </c>
      <c r="E122">
        <v>15</v>
      </c>
      <c r="F122" s="4">
        <f>18588.51*1.16</f>
        <v>21562.671599999998</v>
      </c>
      <c r="G122" s="5">
        <v>323440.05</v>
      </c>
      <c r="H122" s="26">
        <v>42832</v>
      </c>
      <c r="I122" t="s">
        <v>1436</v>
      </c>
      <c r="J122">
        <v>2016</v>
      </c>
      <c r="K122" s="26">
        <v>42832</v>
      </c>
      <c r="L122" t="s">
        <v>1551</v>
      </c>
    </row>
    <row r="123" spans="1:12" ht="12.75">
      <c r="A123">
        <v>2016</v>
      </c>
      <c r="B123" t="s">
        <v>40</v>
      </c>
      <c r="C123" s="23" t="s">
        <v>137</v>
      </c>
      <c r="E123">
        <v>1</v>
      </c>
      <c r="F123" s="4">
        <v>615000</v>
      </c>
      <c r="G123" s="5">
        <v>615000</v>
      </c>
      <c r="H123" s="26">
        <v>42832</v>
      </c>
      <c r="I123" t="s">
        <v>1436</v>
      </c>
      <c r="J123">
        <v>2016</v>
      </c>
      <c r="K123" s="26">
        <v>42832</v>
      </c>
      <c r="L123" t="s">
        <v>1552</v>
      </c>
    </row>
    <row r="124" spans="1:12" ht="12.75">
      <c r="A124">
        <v>2016</v>
      </c>
      <c r="B124" t="s">
        <v>40</v>
      </c>
      <c r="C124" s="23" t="s">
        <v>138</v>
      </c>
      <c r="E124">
        <v>1</v>
      </c>
      <c r="F124" s="4">
        <v>56999.62</v>
      </c>
      <c r="G124" s="5">
        <v>56999.62</v>
      </c>
      <c r="H124" s="26">
        <v>42832</v>
      </c>
      <c r="I124" t="s">
        <v>1436</v>
      </c>
      <c r="J124">
        <v>2016</v>
      </c>
      <c r="K124" s="26">
        <v>42832</v>
      </c>
      <c r="L124" t="s">
        <v>1553</v>
      </c>
    </row>
    <row r="125" spans="1:12" ht="12.75">
      <c r="A125">
        <v>2016</v>
      </c>
      <c r="B125" t="s">
        <v>40</v>
      </c>
      <c r="C125" s="23" t="s">
        <v>139</v>
      </c>
      <c r="E125">
        <v>10</v>
      </c>
      <c r="F125" s="4">
        <v>8120</v>
      </c>
      <c r="G125" s="5">
        <v>81200</v>
      </c>
      <c r="H125" s="26">
        <v>42832</v>
      </c>
      <c r="I125" t="s">
        <v>1436</v>
      </c>
      <c r="J125">
        <v>2016</v>
      </c>
      <c r="K125" s="26">
        <v>42832</v>
      </c>
      <c r="L125" t="s">
        <v>1554</v>
      </c>
    </row>
    <row r="126" spans="1:12" ht="12.75">
      <c r="A126">
        <v>2016</v>
      </c>
      <c r="B126" t="s">
        <v>40</v>
      </c>
      <c r="C126" s="23" t="s">
        <v>140</v>
      </c>
      <c r="E126">
        <v>12</v>
      </c>
      <c r="F126" s="4">
        <v>5940</v>
      </c>
      <c r="G126" s="5">
        <v>71280</v>
      </c>
      <c r="H126" s="26">
        <v>42832</v>
      </c>
      <c r="I126" t="s">
        <v>1436</v>
      </c>
      <c r="J126">
        <v>2016</v>
      </c>
      <c r="K126" s="26">
        <v>42832</v>
      </c>
      <c r="L126" t="s">
        <v>1555</v>
      </c>
    </row>
    <row r="127" spans="1:12" ht="12.75">
      <c r="A127">
        <v>2016</v>
      </c>
      <c r="B127" t="s">
        <v>40</v>
      </c>
      <c r="C127" s="23" t="s">
        <v>141</v>
      </c>
      <c r="E127">
        <v>4</v>
      </c>
      <c r="F127" s="4">
        <v>5340</v>
      </c>
      <c r="G127" s="5">
        <v>21360</v>
      </c>
      <c r="H127" s="26">
        <v>42832</v>
      </c>
      <c r="I127" t="s">
        <v>1436</v>
      </c>
      <c r="J127">
        <v>2016</v>
      </c>
      <c r="K127" s="26">
        <v>42832</v>
      </c>
      <c r="L127" t="s">
        <v>1556</v>
      </c>
    </row>
    <row r="128" spans="1:12" ht="12.75">
      <c r="A128">
        <v>2016</v>
      </c>
      <c r="B128" t="s">
        <v>40</v>
      </c>
      <c r="C128" s="23" t="s">
        <v>148</v>
      </c>
      <c r="E128">
        <v>2</v>
      </c>
      <c r="F128" s="4">
        <v>8120</v>
      </c>
      <c r="G128" s="5">
        <v>16240</v>
      </c>
      <c r="H128" s="26">
        <v>42832</v>
      </c>
      <c r="I128" t="s">
        <v>1436</v>
      </c>
      <c r="J128">
        <v>2016</v>
      </c>
      <c r="K128" s="26">
        <v>42832</v>
      </c>
      <c r="L128" t="s">
        <v>1557</v>
      </c>
    </row>
    <row r="129" spans="1:12" ht="13.5" customHeight="1">
      <c r="A129">
        <v>2016</v>
      </c>
      <c r="B129" t="s">
        <v>40</v>
      </c>
      <c r="C129" s="23" t="s">
        <v>142</v>
      </c>
      <c r="E129">
        <v>2</v>
      </c>
      <c r="F129" s="4">
        <v>5419.99</v>
      </c>
      <c r="G129" s="5">
        <v>10839.98</v>
      </c>
      <c r="H129" s="26">
        <v>42832</v>
      </c>
      <c r="I129" t="s">
        <v>1436</v>
      </c>
      <c r="J129">
        <v>2016</v>
      </c>
      <c r="K129" s="26">
        <v>42832</v>
      </c>
      <c r="L129" t="s">
        <v>1558</v>
      </c>
    </row>
    <row r="130" spans="1:12" ht="12.75">
      <c r="A130">
        <v>2016</v>
      </c>
      <c r="B130" t="s">
        <v>40</v>
      </c>
      <c r="C130" s="23" t="s">
        <v>143</v>
      </c>
      <c r="E130">
        <v>1</v>
      </c>
      <c r="F130" s="4">
        <v>33260.01</v>
      </c>
      <c r="G130" s="5">
        <v>33260.01</v>
      </c>
      <c r="H130" s="26">
        <v>42832</v>
      </c>
      <c r="I130" t="s">
        <v>1436</v>
      </c>
      <c r="J130">
        <v>2016</v>
      </c>
      <c r="K130" s="26">
        <v>42832</v>
      </c>
      <c r="L130" t="s">
        <v>1559</v>
      </c>
    </row>
    <row r="131" spans="1:12" ht="12.75">
      <c r="A131">
        <v>2016</v>
      </c>
      <c r="B131" t="s">
        <v>40</v>
      </c>
      <c r="C131" s="23" t="s">
        <v>144</v>
      </c>
      <c r="E131">
        <v>6</v>
      </c>
      <c r="F131" s="4">
        <v>7330</v>
      </c>
      <c r="G131" s="5">
        <v>7330</v>
      </c>
      <c r="H131" s="26">
        <v>42832</v>
      </c>
      <c r="I131" t="s">
        <v>1436</v>
      </c>
      <c r="J131">
        <v>2016</v>
      </c>
      <c r="K131" s="26">
        <v>42832</v>
      </c>
      <c r="L131" t="s">
        <v>1560</v>
      </c>
    </row>
    <row r="132" spans="1:256" ht="12.75">
      <c r="A132">
        <v>2016</v>
      </c>
      <c r="B132" t="s">
        <v>40</v>
      </c>
      <c r="C132" s="23" t="s">
        <v>145</v>
      </c>
      <c r="E132">
        <v>2</v>
      </c>
      <c r="F132" s="4">
        <v>99085</v>
      </c>
      <c r="G132" s="4">
        <v>198170</v>
      </c>
      <c r="H132" s="26">
        <v>42832</v>
      </c>
      <c r="I132" t="s">
        <v>1436</v>
      </c>
      <c r="J132">
        <v>2016</v>
      </c>
      <c r="K132" s="26">
        <v>42832</v>
      </c>
      <c r="L132" t="s">
        <v>1561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12" ht="12.75">
      <c r="A133">
        <v>2016</v>
      </c>
      <c r="B133" t="s">
        <v>40</v>
      </c>
      <c r="C133" s="23" t="s">
        <v>145</v>
      </c>
      <c r="E133">
        <v>5</v>
      </c>
      <c r="F133" s="4">
        <v>19180.01</v>
      </c>
      <c r="G133" s="5">
        <v>95900.05</v>
      </c>
      <c r="H133" s="26">
        <v>42832</v>
      </c>
      <c r="I133" t="s">
        <v>1436</v>
      </c>
      <c r="J133">
        <v>2016</v>
      </c>
      <c r="K133" s="26">
        <v>42832</v>
      </c>
      <c r="L133" t="s">
        <v>1562</v>
      </c>
    </row>
    <row r="134" spans="1:12" ht="12.75">
      <c r="A134">
        <v>2016</v>
      </c>
      <c r="B134" t="s">
        <v>40</v>
      </c>
      <c r="C134" s="23" t="s">
        <v>146</v>
      </c>
      <c r="E134">
        <v>1</v>
      </c>
      <c r="F134" s="4">
        <v>9500.05</v>
      </c>
      <c r="G134" s="5">
        <v>9500.05</v>
      </c>
      <c r="H134" s="26">
        <v>42832</v>
      </c>
      <c r="I134" t="s">
        <v>1436</v>
      </c>
      <c r="J134">
        <v>2016</v>
      </c>
      <c r="K134" s="26">
        <v>42832</v>
      </c>
      <c r="L134" t="s">
        <v>1563</v>
      </c>
    </row>
    <row r="135" spans="1:12" ht="12.75">
      <c r="A135">
        <v>2016</v>
      </c>
      <c r="B135" t="s">
        <v>40</v>
      </c>
      <c r="C135" s="23" t="s">
        <v>147</v>
      </c>
      <c r="E135">
        <v>1</v>
      </c>
      <c r="F135" s="4">
        <v>112000</v>
      </c>
      <c r="G135" s="5">
        <f>F135*E135</f>
        <v>112000</v>
      </c>
      <c r="H135" s="26">
        <v>42832</v>
      </c>
      <c r="I135" t="s">
        <v>1436</v>
      </c>
      <c r="J135">
        <v>2016</v>
      </c>
      <c r="K135" s="26">
        <v>42832</v>
      </c>
      <c r="L135" t="s">
        <v>1564</v>
      </c>
    </row>
    <row r="136" spans="1:12" ht="12.75">
      <c r="A136">
        <v>2016</v>
      </c>
      <c r="B136" t="s">
        <v>40</v>
      </c>
      <c r="C136" s="23" t="s">
        <v>149</v>
      </c>
      <c r="E136">
        <v>2</v>
      </c>
      <c r="F136" s="6">
        <v>5590.25</v>
      </c>
      <c r="G136" s="5">
        <v>11180.5</v>
      </c>
      <c r="H136" s="26">
        <v>42832</v>
      </c>
      <c r="I136" t="s">
        <v>1436</v>
      </c>
      <c r="J136">
        <v>2016</v>
      </c>
      <c r="K136" s="26">
        <v>42832</v>
      </c>
      <c r="L136" t="s">
        <v>1565</v>
      </c>
    </row>
    <row r="137" spans="1:12" ht="12.75">
      <c r="A137">
        <v>2016</v>
      </c>
      <c r="B137" t="s">
        <v>40</v>
      </c>
      <c r="C137" s="23" t="s">
        <v>150</v>
      </c>
      <c r="E137">
        <v>1</v>
      </c>
      <c r="F137" s="7">
        <v>16999.989999999998</v>
      </c>
      <c r="G137" s="5">
        <v>16999.99</v>
      </c>
      <c r="H137" s="26">
        <v>42832</v>
      </c>
      <c r="I137" t="s">
        <v>1436</v>
      </c>
      <c r="J137">
        <v>2016</v>
      </c>
      <c r="K137" s="26">
        <v>42832</v>
      </c>
      <c r="L137" t="s">
        <v>1566</v>
      </c>
    </row>
    <row r="138" spans="1:12" ht="12.75">
      <c r="A138">
        <v>2016</v>
      </c>
      <c r="B138" t="s">
        <v>40</v>
      </c>
      <c r="C138" s="23" t="s">
        <v>151</v>
      </c>
      <c r="E138">
        <v>1</v>
      </c>
      <c r="F138" s="8">
        <v>58514</v>
      </c>
      <c r="G138" s="5">
        <v>58514</v>
      </c>
      <c r="H138" s="26">
        <v>42832</v>
      </c>
      <c r="I138" t="s">
        <v>1436</v>
      </c>
      <c r="J138">
        <v>2016</v>
      </c>
      <c r="K138" s="26">
        <v>42832</v>
      </c>
      <c r="L138" t="s">
        <v>1567</v>
      </c>
    </row>
    <row r="139" spans="1:12" ht="12.75">
      <c r="A139">
        <v>2016</v>
      </c>
      <c r="B139" t="s">
        <v>40</v>
      </c>
      <c r="C139" s="23" t="s">
        <v>152</v>
      </c>
      <c r="E139">
        <v>2</v>
      </c>
      <c r="F139" s="7">
        <v>8580</v>
      </c>
      <c r="G139" s="5">
        <v>34320</v>
      </c>
      <c r="H139" s="26">
        <v>42832</v>
      </c>
      <c r="I139" t="s">
        <v>1436</v>
      </c>
      <c r="J139">
        <v>2016</v>
      </c>
      <c r="K139" s="26">
        <v>42832</v>
      </c>
      <c r="L139" t="s">
        <v>1568</v>
      </c>
    </row>
    <row r="140" spans="1:12" ht="12.75">
      <c r="A140">
        <v>2016</v>
      </c>
      <c r="B140" t="s">
        <v>40</v>
      </c>
      <c r="C140" s="23" t="s">
        <v>153</v>
      </c>
      <c r="E140">
        <v>2</v>
      </c>
      <c r="F140" s="7">
        <v>2260</v>
      </c>
      <c r="G140" s="5">
        <v>4520</v>
      </c>
      <c r="H140" s="26">
        <v>42832</v>
      </c>
      <c r="I140" t="s">
        <v>1436</v>
      </c>
      <c r="J140">
        <v>2016</v>
      </c>
      <c r="K140" s="26">
        <v>42832</v>
      </c>
      <c r="L140" t="s">
        <v>1569</v>
      </c>
    </row>
    <row r="141" spans="1:12" ht="12.75">
      <c r="A141">
        <v>2016</v>
      </c>
      <c r="B141" t="s">
        <v>40</v>
      </c>
      <c r="C141" s="23" t="s">
        <v>154</v>
      </c>
      <c r="E141">
        <v>1</v>
      </c>
      <c r="F141" s="9">
        <v>4400</v>
      </c>
      <c r="G141" s="5">
        <v>4400</v>
      </c>
      <c r="H141" s="26">
        <v>42832</v>
      </c>
      <c r="I141" t="s">
        <v>1436</v>
      </c>
      <c r="J141">
        <v>2016</v>
      </c>
      <c r="K141" s="26">
        <v>42832</v>
      </c>
      <c r="L141" t="s">
        <v>1570</v>
      </c>
    </row>
    <row r="142" spans="1:12" ht="12.75">
      <c r="A142">
        <v>2016</v>
      </c>
      <c r="B142" t="s">
        <v>40</v>
      </c>
      <c r="C142" s="23" t="s">
        <v>155</v>
      </c>
      <c r="E142">
        <v>1</v>
      </c>
      <c r="F142" s="8">
        <v>575728.88</v>
      </c>
      <c r="G142" s="5">
        <v>575728.88</v>
      </c>
      <c r="H142" s="26">
        <v>42832</v>
      </c>
      <c r="I142" t="s">
        <v>1436</v>
      </c>
      <c r="J142">
        <v>2016</v>
      </c>
      <c r="K142" s="26">
        <v>42832</v>
      </c>
      <c r="L142" t="s">
        <v>1571</v>
      </c>
    </row>
    <row r="143" spans="1:12" ht="12.75">
      <c r="A143">
        <v>2016</v>
      </c>
      <c r="B143" t="s">
        <v>40</v>
      </c>
      <c r="C143" s="23" t="s">
        <v>156</v>
      </c>
      <c r="E143">
        <v>1</v>
      </c>
      <c r="F143" s="10">
        <v>5511.03</v>
      </c>
      <c r="G143" s="5">
        <v>5511.03</v>
      </c>
      <c r="H143" s="26">
        <v>42832</v>
      </c>
      <c r="I143" t="s">
        <v>1436</v>
      </c>
      <c r="J143">
        <v>2016</v>
      </c>
      <c r="K143" s="26">
        <v>42832</v>
      </c>
      <c r="L143" t="s">
        <v>1572</v>
      </c>
    </row>
    <row r="144" spans="1:12" ht="12.75">
      <c r="A144">
        <v>2016</v>
      </c>
      <c r="B144" t="s">
        <v>40</v>
      </c>
      <c r="C144" s="23" t="s">
        <v>157</v>
      </c>
      <c r="E144">
        <v>1</v>
      </c>
      <c r="F144" s="10">
        <v>6898.965</v>
      </c>
      <c r="G144" s="5">
        <v>6898.97</v>
      </c>
      <c r="H144" s="26">
        <v>42832</v>
      </c>
      <c r="I144" t="s">
        <v>1436</v>
      </c>
      <c r="J144">
        <v>2016</v>
      </c>
      <c r="K144" s="26">
        <v>42832</v>
      </c>
      <c r="L144" t="s">
        <v>1573</v>
      </c>
    </row>
    <row r="145" spans="1:12" ht="12.75">
      <c r="A145">
        <v>2016</v>
      </c>
      <c r="B145" t="s">
        <v>40</v>
      </c>
      <c r="C145" s="23" t="s">
        <v>158</v>
      </c>
      <c r="E145">
        <v>1</v>
      </c>
      <c r="F145" s="10">
        <v>9294.644999999999</v>
      </c>
      <c r="G145" s="5">
        <v>9294.65</v>
      </c>
      <c r="H145" s="26">
        <v>42832</v>
      </c>
      <c r="I145" t="s">
        <v>1436</v>
      </c>
      <c r="J145">
        <v>2016</v>
      </c>
      <c r="K145" s="26">
        <v>42832</v>
      </c>
      <c r="L145" t="s">
        <v>1574</v>
      </c>
    </row>
    <row r="146" spans="1:12" ht="12.75">
      <c r="A146">
        <v>2016</v>
      </c>
      <c r="B146" t="s">
        <v>40</v>
      </c>
      <c r="C146" s="23" t="s">
        <v>159</v>
      </c>
      <c r="E146">
        <v>1</v>
      </c>
      <c r="F146" s="10">
        <v>7163.924999999999</v>
      </c>
      <c r="G146" s="5">
        <v>7163.93</v>
      </c>
      <c r="H146" s="26">
        <v>42832</v>
      </c>
      <c r="I146" t="s">
        <v>1436</v>
      </c>
      <c r="J146">
        <v>2016</v>
      </c>
      <c r="K146" s="26">
        <v>42832</v>
      </c>
      <c r="L146" t="s">
        <v>1575</v>
      </c>
    </row>
    <row r="147" spans="1:12" ht="12.75">
      <c r="A147">
        <v>2016</v>
      </c>
      <c r="B147" t="s">
        <v>40</v>
      </c>
      <c r="C147" s="23" t="s">
        <v>160</v>
      </c>
      <c r="E147">
        <v>1</v>
      </c>
      <c r="F147" s="10">
        <v>4692.69</v>
      </c>
      <c r="G147" s="5">
        <v>4692.69</v>
      </c>
      <c r="H147" s="26">
        <v>42832</v>
      </c>
      <c r="I147" t="s">
        <v>1436</v>
      </c>
      <c r="J147">
        <v>2016</v>
      </c>
      <c r="K147" s="26">
        <v>42832</v>
      </c>
      <c r="L147" t="s">
        <v>1576</v>
      </c>
    </row>
    <row r="148" spans="1:12" ht="12.75">
      <c r="A148">
        <v>2016</v>
      </c>
      <c r="B148" t="s">
        <v>40</v>
      </c>
      <c r="C148" s="23" t="s">
        <v>161</v>
      </c>
      <c r="E148">
        <v>1</v>
      </c>
      <c r="F148" s="10">
        <v>2899.9894999999997</v>
      </c>
      <c r="G148" s="5">
        <v>2899.99</v>
      </c>
      <c r="H148" s="26">
        <v>42832</v>
      </c>
      <c r="I148" t="s">
        <v>1436</v>
      </c>
      <c r="J148">
        <v>2016</v>
      </c>
      <c r="K148" s="26">
        <v>42832</v>
      </c>
      <c r="L148" t="s">
        <v>1577</v>
      </c>
    </row>
    <row r="149" spans="1:12" ht="12.75">
      <c r="A149">
        <v>2016</v>
      </c>
      <c r="B149" t="s">
        <v>40</v>
      </c>
      <c r="C149" s="23" t="s">
        <v>162</v>
      </c>
      <c r="E149">
        <v>1</v>
      </c>
      <c r="F149" s="10">
        <v>2932.5</v>
      </c>
      <c r="G149" s="5">
        <v>2932.5</v>
      </c>
      <c r="H149" s="26">
        <v>42832</v>
      </c>
      <c r="I149" t="s">
        <v>1436</v>
      </c>
      <c r="J149">
        <v>2016</v>
      </c>
      <c r="K149" s="26">
        <v>42832</v>
      </c>
      <c r="L149" t="s">
        <v>1578</v>
      </c>
    </row>
    <row r="150" spans="1:12" ht="12.75">
      <c r="A150">
        <v>2016</v>
      </c>
      <c r="B150" t="s">
        <v>40</v>
      </c>
      <c r="C150" s="23" t="s">
        <v>163</v>
      </c>
      <c r="E150">
        <v>1</v>
      </c>
      <c r="F150" s="10">
        <v>273.7</v>
      </c>
      <c r="G150" s="5">
        <v>273.7</v>
      </c>
      <c r="H150" s="26">
        <v>42832</v>
      </c>
      <c r="I150" t="s">
        <v>1436</v>
      </c>
      <c r="J150">
        <v>2016</v>
      </c>
      <c r="K150" s="26">
        <v>42832</v>
      </c>
      <c r="L150" t="s">
        <v>1579</v>
      </c>
    </row>
    <row r="151" spans="1:12" ht="12.75">
      <c r="A151">
        <v>2016</v>
      </c>
      <c r="B151" t="s">
        <v>40</v>
      </c>
      <c r="C151" s="23" t="s">
        <v>164</v>
      </c>
      <c r="E151">
        <v>1</v>
      </c>
      <c r="F151" s="10">
        <v>1994.1</v>
      </c>
      <c r="G151" s="5">
        <v>1994.1</v>
      </c>
      <c r="H151" s="26">
        <v>42832</v>
      </c>
      <c r="I151" t="s">
        <v>1436</v>
      </c>
      <c r="J151">
        <v>2016</v>
      </c>
      <c r="K151" s="26">
        <v>42832</v>
      </c>
      <c r="L151" t="s">
        <v>1580</v>
      </c>
    </row>
    <row r="152" spans="1:12" ht="12.75">
      <c r="A152">
        <v>2016</v>
      </c>
      <c r="B152" t="s">
        <v>40</v>
      </c>
      <c r="C152" s="23" t="s">
        <v>161</v>
      </c>
      <c r="E152">
        <v>1</v>
      </c>
      <c r="F152" s="10">
        <v>2899.9894999999997</v>
      </c>
      <c r="G152" s="5">
        <v>2899.99</v>
      </c>
      <c r="H152" s="26">
        <v>42832</v>
      </c>
      <c r="I152" t="s">
        <v>1436</v>
      </c>
      <c r="J152">
        <v>2016</v>
      </c>
      <c r="K152" s="26">
        <v>42832</v>
      </c>
      <c r="L152" t="s">
        <v>1581</v>
      </c>
    </row>
    <row r="153" spans="1:12" ht="12.75">
      <c r="A153">
        <v>2016</v>
      </c>
      <c r="B153" t="s">
        <v>40</v>
      </c>
      <c r="C153" s="23" t="s">
        <v>165</v>
      </c>
      <c r="E153">
        <v>1</v>
      </c>
      <c r="F153" s="10">
        <v>2945.68</v>
      </c>
      <c r="G153" s="5">
        <v>2945.68</v>
      </c>
      <c r="H153" s="26">
        <v>42832</v>
      </c>
      <c r="I153" t="s">
        <v>1436</v>
      </c>
      <c r="J153">
        <v>2016</v>
      </c>
      <c r="K153" s="26">
        <v>42832</v>
      </c>
      <c r="L153" t="s">
        <v>1582</v>
      </c>
    </row>
    <row r="154" spans="1:12" ht="12.75">
      <c r="A154">
        <v>2016</v>
      </c>
      <c r="B154" t="s">
        <v>40</v>
      </c>
      <c r="C154" s="23" t="s">
        <v>166</v>
      </c>
      <c r="E154">
        <v>1</v>
      </c>
      <c r="F154" s="10">
        <v>345</v>
      </c>
      <c r="G154" s="5">
        <v>345</v>
      </c>
      <c r="H154" s="26">
        <v>42832</v>
      </c>
      <c r="I154" t="s">
        <v>1436</v>
      </c>
      <c r="J154">
        <v>2016</v>
      </c>
      <c r="K154" s="26">
        <v>42832</v>
      </c>
      <c r="L154" t="s">
        <v>1583</v>
      </c>
    </row>
    <row r="155" spans="1:12" ht="12.75">
      <c r="A155">
        <v>2016</v>
      </c>
      <c r="B155" t="s">
        <v>40</v>
      </c>
      <c r="C155" s="23" t="s">
        <v>167</v>
      </c>
      <c r="E155">
        <v>1</v>
      </c>
      <c r="F155" s="10">
        <v>249.99849999999998</v>
      </c>
      <c r="G155" s="5">
        <v>250</v>
      </c>
      <c r="H155" s="26">
        <v>42832</v>
      </c>
      <c r="I155" t="s">
        <v>1436</v>
      </c>
      <c r="J155">
        <v>2016</v>
      </c>
      <c r="K155" s="26">
        <v>42832</v>
      </c>
      <c r="L155" t="s">
        <v>1584</v>
      </c>
    </row>
    <row r="156" spans="1:12" ht="12.75">
      <c r="A156">
        <v>2016</v>
      </c>
      <c r="B156" t="s">
        <v>40</v>
      </c>
      <c r="C156" s="23" t="s">
        <v>168</v>
      </c>
      <c r="E156">
        <v>1</v>
      </c>
      <c r="F156" s="10">
        <v>2390</v>
      </c>
      <c r="G156" s="5">
        <v>2390</v>
      </c>
      <c r="H156" s="26">
        <v>42832</v>
      </c>
      <c r="I156" t="s">
        <v>1436</v>
      </c>
      <c r="J156">
        <v>2016</v>
      </c>
      <c r="K156" s="26">
        <v>42832</v>
      </c>
      <c r="L156" t="s">
        <v>1585</v>
      </c>
    </row>
    <row r="157" spans="1:12" ht="12.75">
      <c r="A157">
        <v>2016</v>
      </c>
      <c r="B157" t="s">
        <v>40</v>
      </c>
      <c r="C157" s="23" t="s">
        <v>170</v>
      </c>
      <c r="E157">
        <v>1</v>
      </c>
      <c r="F157" s="10">
        <v>118399.97</v>
      </c>
      <c r="G157" s="5">
        <v>118399.97</v>
      </c>
      <c r="H157" s="26">
        <v>42832</v>
      </c>
      <c r="I157" t="s">
        <v>1436</v>
      </c>
      <c r="J157">
        <v>2016</v>
      </c>
      <c r="K157" s="26">
        <v>42832</v>
      </c>
      <c r="L157" t="s">
        <v>1586</v>
      </c>
    </row>
    <row r="158" spans="1:12" ht="12.75">
      <c r="A158">
        <v>2016</v>
      </c>
      <c r="B158" t="s">
        <v>40</v>
      </c>
      <c r="C158" s="23" t="s">
        <v>171</v>
      </c>
      <c r="E158">
        <v>2</v>
      </c>
      <c r="F158" s="10">
        <v>16962.5</v>
      </c>
      <c r="G158" s="5">
        <v>33925</v>
      </c>
      <c r="H158" s="26">
        <v>42832</v>
      </c>
      <c r="I158" t="s">
        <v>1436</v>
      </c>
      <c r="J158">
        <v>2016</v>
      </c>
      <c r="K158" s="26">
        <v>42832</v>
      </c>
      <c r="L158" t="s">
        <v>1587</v>
      </c>
    </row>
    <row r="159" spans="1:12" ht="12.75">
      <c r="A159">
        <v>2016</v>
      </c>
      <c r="B159" t="s">
        <v>40</v>
      </c>
      <c r="C159" s="23" t="s">
        <v>172</v>
      </c>
      <c r="E159">
        <v>1</v>
      </c>
      <c r="F159" s="10">
        <v>17783.6</v>
      </c>
      <c r="G159" s="5">
        <v>17783.6</v>
      </c>
      <c r="H159" s="26">
        <v>42832</v>
      </c>
      <c r="I159" t="s">
        <v>1436</v>
      </c>
      <c r="J159">
        <v>2016</v>
      </c>
      <c r="K159" s="26">
        <v>42832</v>
      </c>
      <c r="L159" t="s">
        <v>1588</v>
      </c>
    </row>
    <row r="160" spans="1:12" ht="12.75">
      <c r="A160">
        <v>2016</v>
      </c>
      <c r="B160" t="s">
        <v>40</v>
      </c>
      <c r="C160" s="23" t="s">
        <v>173</v>
      </c>
      <c r="E160">
        <v>1</v>
      </c>
      <c r="F160" s="10">
        <v>21823.55</v>
      </c>
      <c r="G160" s="5">
        <v>21823.55</v>
      </c>
      <c r="H160" s="26">
        <v>42832</v>
      </c>
      <c r="I160" t="s">
        <v>1436</v>
      </c>
      <c r="J160">
        <v>2016</v>
      </c>
      <c r="K160" s="26">
        <v>42832</v>
      </c>
      <c r="L160" t="s">
        <v>1589</v>
      </c>
    </row>
    <row r="161" spans="1:12" ht="12.75">
      <c r="A161">
        <v>2016</v>
      </c>
      <c r="B161" t="s">
        <v>40</v>
      </c>
      <c r="C161" s="23" t="s">
        <v>174</v>
      </c>
      <c r="E161">
        <v>6</v>
      </c>
      <c r="F161" s="10">
        <v>6037.5</v>
      </c>
      <c r="G161" s="5">
        <v>36225</v>
      </c>
      <c r="H161" s="26">
        <v>42832</v>
      </c>
      <c r="I161" t="s">
        <v>1436</v>
      </c>
      <c r="J161">
        <v>2016</v>
      </c>
      <c r="K161" s="26">
        <v>42832</v>
      </c>
      <c r="L161" t="s">
        <v>1590</v>
      </c>
    </row>
    <row r="162" spans="1:12" ht="12.75">
      <c r="A162">
        <v>2016</v>
      </c>
      <c r="B162" t="s">
        <v>40</v>
      </c>
      <c r="C162" s="23" t="s">
        <v>175</v>
      </c>
      <c r="E162">
        <v>14</v>
      </c>
      <c r="F162" s="10">
        <v>32283.5</v>
      </c>
      <c r="G162" s="5">
        <v>451969</v>
      </c>
      <c r="H162" s="26">
        <v>42832</v>
      </c>
      <c r="I162" t="s">
        <v>1436</v>
      </c>
      <c r="J162">
        <v>2016</v>
      </c>
      <c r="K162" s="26">
        <v>42832</v>
      </c>
      <c r="L162" t="s">
        <v>1591</v>
      </c>
    </row>
    <row r="163" spans="1:12" ht="12.75">
      <c r="A163">
        <v>2016</v>
      </c>
      <c r="B163" t="s">
        <v>40</v>
      </c>
      <c r="C163" s="23" t="s">
        <v>176</v>
      </c>
      <c r="E163">
        <v>47</v>
      </c>
      <c r="F163" s="10">
        <v>14800</v>
      </c>
      <c r="G163" s="5">
        <v>695600</v>
      </c>
      <c r="H163" s="26">
        <v>42832</v>
      </c>
      <c r="I163" t="s">
        <v>1436</v>
      </c>
      <c r="J163">
        <v>2016</v>
      </c>
      <c r="K163" s="26">
        <v>42832</v>
      </c>
      <c r="L163" t="s">
        <v>1592</v>
      </c>
    </row>
    <row r="164" spans="1:12" ht="12.75">
      <c r="A164">
        <v>2016</v>
      </c>
      <c r="B164" t="s">
        <v>40</v>
      </c>
      <c r="C164" s="23" t="s">
        <v>177</v>
      </c>
      <c r="E164">
        <v>1</v>
      </c>
      <c r="F164" s="10">
        <v>24173</v>
      </c>
      <c r="G164" s="5">
        <v>24173</v>
      </c>
      <c r="H164" s="26">
        <v>42832</v>
      </c>
      <c r="I164" t="s">
        <v>1436</v>
      </c>
      <c r="J164">
        <v>2016</v>
      </c>
      <c r="K164" s="26">
        <v>42832</v>
      </c>
      <c r="L164" t="s">
        <v>1593</v>
      </c>
    </row>
    <row r="165" spans="1:12" ht="12.75">
      <c r="A165">
        <v>2016</v>
      </c>
      <c r="B165" t="s">
        <v>40</v>
      </c>
      <c r="C165" s="23" t="s">
        <v>178</v>
      </c>
      <c r="E165">
        <v>3</v>
      </c>
      <c r="F165" s="10">
        <v>17190.6</v>
      </c>
      <c r="G165" s="5">
        <v>51571.8</v>
      </c>
      <c r="H165" s="26">
        <v>42832</v>
      </c>
      <c r="I165" t="s">
        <v>1436</v>
      </c>
      <c r="J165">
        <v>2016</v>
      </c>
      <c r="K165" s="26">
        <v>42832</v>
      </c>
      <c r="L165" t="s">
        <v>1594</v>
      </c>
    </row>
    <row r="166" spans="1:12" ht="12.75">
      <c r="A166">
        <v>2016</v>
      </c>
      <c r="B166" t="s">
        <v>40</v>
      </c>
      <c r="C166" s="23" t="s">
        <v>179</v>
      </c>
      <c r="E166">
        <v>1</v>
      </c>
      <c r="F166" s="10">
        <v>9580.06</v>
      </c>
      <c r="G166" s="5">
        <v>9580.06</v>
      </c>
      <c r="H166" s="26">
        <v>42832</v>
      </c>
      <c r="I166" t="s">
        <v>1436</v>
      </c>
      <c r="J166">
        <v>2016</v>
      </c>
      <c r="K166" s="26">
        <v>42832</v>
      </c>
      <c r="L166" t="s">
        <v>1595</v>
      </c>
    </row>
    <row r="167" spans="1:12" ht="12.75">
      <c r="A167">
        <v>2016</v>
      </c>
      <c r="B167" t="s">
        <v>40</v>
      </c>
      <c r="C167" s="23" t="s">
        <v>169</v>
      </c>
      <c r="E167">
        <v>1</v>
      </c>
      <c r="F167" s="10">
        <v>20265</v>
      </c>
      <c r="G167" s="5">
        <v>20265</v>
      </c>
      <c r="H167" s="26">
        <v>42832</v>
      </c>
      <c r="I167" t="s">
        <v>1436</v>
      </c>
      <c r="J167">
        <v>2016</v>
      </c>
      <c r="K167" s="26">
        <v>42832</v>
      </c>
      <c r="L167" t="s">
        <v>1596</v>
      </c>
    </row>
    <row r="168" spans="1:12" ht="12.75">
      <c r="A168">
        <v>2016</v>
      </c>
      <c r="B168" t="s">
        <v>40</v>
      </c>
      <c r="C168" s="23" t="s">
        <v>180</v>
      </c>
      <c r="E168">
        <v>1</v>
      </c>
      <c r="F168" s="10">
        <v>8643.57</v>
      </c>
      <c r="G168" s="5">
        <v>8643.57</v>
      </c>
      <c r="H168" s="26">
        <v>42832</v>
      </c>
      <c r="I168" t="s">
        <v>1436</v>
      </c>
      <c r="J168">
        <v>2016</v>
      </c>
      <c r="K168" s="26">
        <v>42832</v>
      </c>
      <c r="L168" t="s">
        <v>1597</v>
      </c>
    </row>
    <row r="169" spans="1:12" ht="12.75">
      <c r="A169">
        <v>2016</v>
      </c>
      <c r="B169" t="s">
        <v>40</v>
      </c>
      <c r="C169" s="23" t="s">
        <v>181</v>
      </c>
      <c r="E169">
        <v>1</v>
      </c>
      <c r="F169" s="10">
        <v>18000</v>
      </c>
      <c r="G169" s="5">
        <v>18000</v>
      </c>
      <c r="H169" s="26">
        <v>42832</v>
      </c>
      <c r="I169" t="s">
        <v>1436</v>
      </c>
      <c r="J169">
        <v>2016</v>
      </c>
      <c r="K169" s="26">
        <v>42832</v>
      </c>
      <c r="L169" t="s">
        <v>1598</v>
      </c>
    </row>
    <row r="170" spans="1:12" ht="12.75">
      <c r="A170">
        <v>2016</v>
      </c>
      <c r="B170" t="s">
        <v>40</v>
      </c>
      <c r="C170" s="23" t="s">
        <v>182</v>
      </c>
      <c r="E170">
        <v>1</v>
      </c>
      <c r="F170" s="10">
        <v>2501.8</v>
      </c>
      <c r="G170" s="5">
        <v>2501.8</v>
      </c>
      <c r="H170" s="26">
        <v>42832</v>
      </c>
      <c r="I170" t="s">
        <v>1436</v>
      </c>
      <c r="J170">
        <v>2016</v>
      </c>
      <c r="K170" s="26">
        <v>42832</v>
      </c>
      <c r="L170" t="s">
        <v>1599</v>
      </c>
    </row>
    <row r="171" spans="1:12" ht="12.75">
      <c r="A171">
        <v>2016</v>
      </c>
      <c r="B171" t="s">
        <v>40</v>
      </c>
      <c r="C171" s="23" t="s">
        <v>183</v>
      </c>
      <c r="E171">
        <v>1</v>
      </c>
      <c r="F171" s="10">
        <v>2112.83</v>
      </c>
      <c r="G171" s="5">
        <v>2112.83</v>
      </c>
      <c r="H171" s="26">
        <v>42832</v>
      </c>
      <c r="I171" t="s">
        <v>1436</v>
      </c>
      <c r="J171">
        <v>2016</v>
      </c>
      <c r="K171" s="26">
        <v>42832</v>
      </c>
      <c r="L171" t="s">
        <v>1600</v>
      </c>
    </row>
    <row r="172" spans="1:12" ht="12.75">
      <c r="A172">
        <v>2016</v>
      </c>
      <c r="B172" t="s">
        <v>40</v>
      </c>
      <c r="C172" s="23" t="s">
        <v>184</v>
      </c>
      <c r="E172">
        <v>1</v>
      </c>
      <c r="F172" s="10">
        <v>760.58</v>
      </c>
      <c r="G172" s="5">
        <v>760.58</v>
      </c>
      <c r="H172" s="26">
        <v>42832</v>
      </c>
      <c r="I172" t="s">
        <v>1436</v>
      </c>
      <c r="J172">
        <v>2016</v>
      </c>
      <c r="K172" s="26">
        <v>42832</v>
      </c>
      <c r="L172" t="s">
        <v>1601</v>
      </c>
    </row>
    <row r="173" spans="1:12" ht="12.75">
      <c r="A173">
        <v>2016</v>
      </c>
      <c r="B173" t="s">
        <v>40</v>
      </c>
      <c r="C173" s="23" t="s">
        <v>185</v>
      </c>
      <c r="E173">
        <v>1</v>
      </c>
      <c r="F173" s="10">
        <v>1149.67</v>
      </c>
      <c r="G173" s="5">
        <v>1149.67</v>
      </c>
      <c r="H173" s="26">
        <v>42832</v>
      </c>
      <c r="I173" t="s">
        <v>1436</v>
      </c>
      <c r="J173">
        <v>2016</v>
      </c>
      <c r="K173" s="26">
        <v>42832</v>
      </c>
      <c r="L173" t="s">
        <v>1602</v>
      </c>
    </row>
    <row r="174" spans="1:12" ht="12.75">
      <c r="A174">
        <v>2016</v>
      </c>
      <c r="B174" t="s">
        <v>40</v>
      </c>
      <c r="C174" s="23" t="s">
        <v>186</v>
      </c>
      <c r="E174">
        <v>1</v>
      </c>
      <c r="F174" s="10">
        <v>3371.42</v>
      </c>
      <c r="G174" s="5">
        <v>3371.42</v>
      </c>
      <c r="H174" s="26">
        <v>42832</v>
      </c>
      <c r="I174" t="s">
        <v>1436</v>
      </c>
      <c r="J174">
        <v>2016</v>
      </c>
      <c r="K174" s="26">
        <v>42832</v>
      </c>
      <c r="L174" t="s">
        <v>1603</v>
      </c>
    </row>
    <row r="175" spans="1:12" ht="12.75">
      <c r="A175">
        <v>2016</v>
      </c>
      <c r="B175" t="s">
        <v>40</v>
      </c>
      <c r="C175" s="23" t="s">
        <v>187</v>
      </c>
      <c r="E175">
        <v>1</v>
      </c>
      <c r="F175" s="10">
        <v>2112.83</v>
      </c>
      <c r="G175" s="5">
        <v>2112.83</v>
      </c>
      <c r="H175" s="26">
        <v>42832</v>
      </c>
      <c r="I175" t="s">
        <v>1436</v>
      </c>
      <c r="J175">
        <v>2016</v>
      </c>
      <c r="K175" s="26">
        <v>42832</v>
      </c>
      <c r="L175" t="s">
        <v>1604</v>
      </c>
    </row>
    <row r="176" spans="1:12" ht="12.75">
      <c r="A176">
        <v>2016</v>
      </c>
      <c r="B176" t="s">
        <v>40</v>
      </c>
      <c r="C176" s="23" t="s">
        <v>188</v>
      </c>
      <c r="E176">
        <v>13</v>
      </c>
      <c r="F176" s="10">
        <v>17300.23</v>
      </c>
      <c r="G176" s="5">
        <v>224900</v>
      </c>
      <c r="H176" s="26">
        <v>42832</v>
      </c>
      <c r="I176" t="s">
        <v>1436</v>
      </c>
      <c r="J176">
        <v>2016</v>
      </c>
      <c r="K176" s="26">
        <v>42832</v>
      </c>
      <c r="L176" t="s">
        <v>1605</v>
      </c>
    </row>
    <row r="177" spans="1:12" ht="12.75">
      <c r="A177">
        <v>2016</v>
      </c>
      <c r="B177" t="s">
        <v>40</v>
      </c>
      <c r="C177" s="23" t="s">
        <v>189</v>
      </c>
      <c r="E177">
        <v>1</v>
      </c>
      <c r="F177" s="10">
        <v>6200</v>
      </c>
      <c r="G177" s="5">
        <v>6200</v>
      </c>
      <c r="H177" s="26">
        <v>42832</v>
      </c>
      <c r="I177" t="s">
        <v>1436</v>
      </c>
      <c r="J177">
        <v>2016</v>
      </c>
      <c r="K177" s="26">
        <v>42832</v>
      </c>
      <c r="L177" t="s">
        <v>1606</v>
      </c>
    </row>
    <row r="178" spans="1:12" ht="12.75">
      <c r="A178">
        <v>2016</v>
      </c>
      <c r="B178" t="s">
        <v>40</v>
      </c>
      <c r="C178" s="23" t="s">
        <v>188</v>
      </c>
      <c r="E178">
        <v>2</v>
      </c>
      <c r="F178" s="10">
        <v>17300.23</v>
      </c>
      <c r="G178" s="5">
        <v>34600.46</v>
      </c>
      <c r="H178" s="26">
        <v>42832</v>
      </c>
      <c r="I178" t="s">
        <v>1436</v>
      </c>
      <c r="J178">
        <v>2016</v>
      </c>
      <c r="K178" s="26">
        <v>42832</v>
      </c>
      <c r="L178" t="s">
        <v>1607</v>
      </c>
    </row>
    <row r="179" spans="1:12" ht="12.75">
      <c r="A179">
        <v>2016</v>
      </c>
      <c r="B179" t="s">
        <v>40</v>
      </c>
      <c r="C179" s="23" t="s">
        <v>190</v>
      </c>
      <c r="E179">
        <v>1</v>
      </c>
      <c r="F179" s="10">
        <v>29980.5</v>
      </c>
      <c r="G179" s="5">
        <v>29980.5</v>
      </c>
      <c r="H179" s="26">
        <v>42832</v>
      </c>
      <c r="I179" t="s">
        <v>1436</v>
      </c>
      <c r="J179">
        <v>2016</v>
      </c>
      <c r="K179" s="26">
        <v>42832</v>
      </c>
      <c r="L179" t="s">
        <v>1608</v>
      </c>
    </row>
    <row r="180" spans="1:12" ht="12.75">
      <c r="A180">
        <v>2016</v>
      </c>
      <c r="B180" t="s">
        <v>40</v>
      </c>
      <c r="C180" s="23" t="s">
        <v>191</v>
      </c>
      <c r="E180">
        <v>1</v>
      </c>
      <c r="F180" s="10">
        <v>741.46</v>
      </c>
      <c r="G180" s="5">
        <v>741.46</v>
      </c>
      <c r="H180" s="26">
        <v>42832</v>
      </c>
      <c r="I180" t="s">
        <v>1436</v>
      </c>
      <c r="J180">
        <v>2016</v>
      </c>
      <c r="K180" s="26">
        <v>42832</v>
      </c>
      <c r="L180" t="s">
        <v>1609</v>
      </c>
    </row>
    <row r="181" spans="1:12" ht="12.75">
      <c r="A181">
        <v>2016</v>
      </c>
      <c r="B181" t="s">
        <v>40</v>
      </c>
      <c r="C181" s="23" t="s">
        <v>192</v>
      </c>
      <c r="E181">
        <v>2</v>
      </c>
      <c r="F181" s="10">
        <v>653.3</v>
      </c>
      <c r="G181" s="5">
        <v>1306.6</v>
      </c>
      <c r="H181" s="26">
        <v>42832</v>
      </c>
      <c r="I181" t="s">
        <v>1436</v>
      </c>
      <c r="J181">
        <v>2016</v>
      </c>
      <c r="K181" s="26">
        <v>42832</v>
      </c>
      <c r="L181" t="s">
        <v>1610</v>
      </c>
    </row>
    <row r="182" spans="1:12" ht="12.75">
      <c r="A182">
        <v>2016</v>
      </c>
      <c r="B182" t="s">
        <v>40</v>
      </c>
      <c r="C182" s="23" t="s">
        <v>193</v>
      </c>
      <c r="E182">
        <v>50</v>
      </c>
      <c r="F182" s="10">
        <v>13537</v>
      </c>
      <c r="G182" s="5">
        <v>676850</v>
      </c>
      <c r="H182" s="26">
        <v>42832</v>
      </c>
      <c r="I182" t="s">
        <v>1436</v>
      </c>
      <c r="J182">
        <v>2016</v>
      </c>
      <c r="K182" s="26">
        <v>42832</v>
      </c>
      <c r="L182" t="s">
        <v>1611</v>
      </c>
    </row>
    <row r="183" spans="1:12" ht="12.75">
      <c r="A183">
        <v>2016</v>
      </c>
      <c r="B183" t="s">
        <v>40</v>
      </c>
      <c r="C183" s="23" t="s">
        <v>194</v>
      </c>
      <c r="E183">
        <v>1</v>
      </c>
      <c r="F183" s="10">
        <v>4646.75</v>
      </c>
      <c r="G183" s="5">
        <v>4646.75</v>
      </c>
      <c r="H183" s="26">
        <v>42832</v>
      </c>
      <c r="I183" t="s">
        <v>1436</v>
      </c>
      <c r="J183">
        <v>2016</v>
      </c>
      <c r="K183" s="26">
        <v>42832</v>
      </c>
      <c r="L183" t="s">
        <v>1612</v>
      </c>
    </row>
    <row r="184" spans="1:12" ht="12.75">
      <c r="A184">
        <v>2016</v>
      </c>
      <c r="B184" t="s">
        <v>40</v>
      </c>
      <c r="C184" s="23" t="s">
        <v>195</v>
      </c>
      <c r="E184">
        <v>4</v>
      </c>
      <c r="F184" s="10">
        <v>19967</v>
      </c>
      <c r="G184" s="5">
        <v>79868</v>
      </c>
      <c r="H184" s="26">
        <v>42832</v>
      </c>
      <c r="I184" t="s">
        <v>1436</v>
      </c>
      <c r="J184">
        <v>2016</v>
      </c>
      <c r="K184" s="26">
        <v>42832</v>
      </c>
      <c r="L184" t="s">
        <v>1613</v>
      </c>
    </row>
    <row r="185" spans="1:12" ht="12.75">
      <c r="A185">
        <v>2016</v>
      </c>
      <c r="B185" t="s">
        <v>40</v>
      </c>
      <c r="C185" s="23" t="s">
        <v>178</v>
      </c>
      <c r="E185">
        <v>9</v>
      </c>
      <c r="F185" s="10">
        <v>13537</v>
      </c>
      <c r="G185" s="5">
        <v>121833</v>
      </c>
      <c r="H185" s="26">
        <v>42832</v>
      </c>
      <c r="I185" t="s">
        <v>1436</v>
      </c>
      <c r="J185">
        <v>2016</v>
      </c>
      <c r="K185" s="26">
        <v>42832</v>
      </c>
      <c r="L185" t="s">
        <v>1614</v>
      </c>
    </row>
    <row r="186" spans="1:12" ht="12.75">
      <c r="A186">
        <v>2016</v>
      </c>
      <c r="B186" t="s">
        <v>40</v>
      </c>
      <c r="C186" s="23" t="s">
        <v>196</v>
      </c>
      <c r="E186">
        <v>1</v>
      </c>
      <c r="F186" s="10">
        <v>9697</v>
      </c>
      <c r="G186" s="5">
        <v>9697</v>
      </c>
      <c r="H186" s="26">
        <v>42832</v>
      </c>
      <c r="I186" t="s">
        <v>1436</v>
      </c>
      <c r="J186">
        <v>2016</v>
      </c>
      <c r="K186" s="26">
        <v>42832</v>
      </c>
      <c r="L186" t="s">
        <v>1615</v>
      </c>
    </row>
    <row r="187" spans="1:12" ht="12.75">
      <c r="A187">
        <v>2016</v>
      </c>
      <c r="B187" t="s">
        <v>40</v>
      </c>
      <c r="C187" s="23" t="s">
        <v>197</v>
      </c>
      <c r="E187">
        <v>1</v>
      </c>
      <c r="F187" s="10">
        <v>5705</v>
      </c>
      <c r="G187" s="5">
        <v>5705</v>
      </c>
      <c r="H187" s="26">
        <v>42832</v>
      </c>
      <c r="I187" t="s">
        <v>1436</v>
      </c>
      <c r="J187">
        <v>2016</v>
      </c>
      <c r="K187" s="26">
        <v>42832</v>
      </c>
      <c r="L187" t="s">
        <v>1616</v>
      </c>
    </row>
    <row r="188" spans="1:12" ht="12.75">
      <c r="A188">
        <v>2016</v>
      </c>
      <c r="B188" t="s">
        <v>40</v>
      </c>
      <c r="C188" s="23" t="s">
        <v>123</v>
      </c>
      <c r="E188">
        <v>2</v>
      </c>
      <c r="F188" s="10">
        <v>14997</v>
      </c>
      <c r="G188" s="5">
        <v>29994</v>
      </c>
      <c r="H188" s="26">
        <v>42832</v>
      </c>
      <c r="I188" t="s">
        <v>1436</v>
      </c>
      <c r="J188">
        <v>2016</v>
      </c>
      <c r="K188" s="26">
        <v>42832</v>
      </c>
      <c r="L188" t="s">
        <v>1617</v>
      </c>
    </row>
    <row r="189" spans="1:12" ht="12.75">
      <c r="A189">
        <v>2016</v>
      </c>
      <c r="B189" t="s">
        <v>40</v>
      </c>
      <c r="C189" s="23" t="s">
        <v>178</v>
      </c>
      <c r="E189">
        <v>4</v>
      </c>
      <c r="F189" s="10">
        <v>16674.76</v>
      </c>
      <c r="G189" s="5">
        <v>66699.04</v>
      </c>
      <c r="H189" s="26">
        <v>42832</v>
      </c>
      <c r="I189" t="s">
        <v>1436</v>
      </c>
      <c r="J189">
        <v>2016</v>
      </c>
      <c r="K189" s="26">
        <v>42832</v>
      </c>
      <c r="L189" t="s">
        <v>1618</v>
      </c>
    </row>
    <row r="190" spans="1:12" ht="12.75">
      <c r="A190">
        <v>2016</v>
      </c>
      <c r="B190" t="s">
        <v>40</v>
      </c>
      <c r="C190" s="23" t="s">
        <v>198</v>
      </c>
      <c r="E190">
        <v>1</v>
      </c>
      <c r="F190" s="10">
        <v>26131.84</v>
      </c>
      <c r="G190" s="5">
        <v>26131.84</v>
      </c>
      <c r="H190" s="26">
        <v>42832</v>
      </c>
      <c r="I190" t="s">
        <v>1436</v>
      </c>
      <c r="J190">
        <v>2016</v>
      </c>
      <c r="K190" s="26">
        <v>42832</v>
      </c>
      <c r="L190" t="s">
        <v>1619</v>
      </c>
    </row>
    <row r="191" spans="1:12" ht="12.75">
      <c r="A191">
        <v>2016</v>
      </c>
      <c r="B191" t="s">
        <v>40</v>
      </c>
      <c r="C191" s="23" t="s">
        <v>178</v>
      </c>
      <c r="E191">
        <v>2</v>
      </c>
      <c r="F191" s="10">
        <v>12239.43</v>
      </c>
      <c r="G191" s="5">
        <v>24478.86</v>
      </c>
      <c r="H191" s="26">
        <v>42832</v>
      </c>
      <c r="I191" t="s">
        <v>1436</v>
      </c>
      <c r="J191">
        <v>2016</v>
      </c>
      <c r="K191" s="26">
        <v>42832</v>
      </c>
      <c r="L191" t="s">
        <v>1620</v>
      </c>
    </row>
    <row r="192" spans="1:12" ht="12.75">
      <c r="A192">
        <v>2016</v>
      </c>
      <c r="B192" t="s">
        <v>40</v>
      </c>
      <c r="C192" s="23" t="s">
        <v>199</v>
      </c>
      <c r="E192">
        <v>1</v>
      </c>
      <c r="F192" s="10">
        <v>75749.35</v>
      </c>
      <c r="G192" s="5">
        <v>75749.35</v>
      </c>
      <c r="H192" s="26">
        <v>42832</v>
      </c>
      <c r="I192" t="s">
        <v>1436</v>
      </c>
      <c r="J192">
        <v>2016</v>
      </c>
      <c r="K192" s="26">
        <v>42832</v>
      </c>
      <c r="L192" t="s">
        <v>1621</v>
      </c>
    </row>
    <row r="193" spans="1:12" ht="12.75">
      <c r="A193">
        <v>2016</v>
      </c>
      <c r="B193" t="s">
        <v>40</v>
      </c>
      <c r="C193" s="23" t="s">
        <v>178</v>
      </c>
      <c r="E193">
        <v>37</v>
      </c>
      <c r="F193" s="10">
        <v>12752.5</v>
      </c>
      <c r="G193" s="5">
        <v>471842.5</v>
      </c>
      <c r="H193" s="26">
        <v>42832</v>
      </c>
      <c r="I193" t="s">
        <v>1436</v>
      </c>
      <c r="J193">
        <v>2016</v>
      </c>
      <c r="K193" s="26">
        <v>42832</v>
      </c>
      <c r="L193" t="s">
        <v>1622</v>
      </c>
    </row>
    <row r="194" spans="1:12" ht="12.75">
      <c r="A194">
        <v>2016</v>
      </c>
      <c r="B194" t="s">
        <v>40</v>
      </c>
      <c r="C194" s="23" t="s">
        <v>200</v>
      </c>
      <c r="E194">
        <v>1</v>
      </c>
      <c r="F194" s="10">
        <v>9530.73</v>
      </c>
      <c r="G194" s="5">
        <v>9530.73</v>
      </c>
      <c r="H194" s="26">
        <v>42832</v>
      </c>
      <c r="I194" t="s">
        <v>1436</v>
      </c>
      <c r="J194">
        <v>2016</v>
      </c>
      <c r="K194" s="26">
        <v>42832</v>
      </c>
      <c r="L194" t="s">
        <v>1623</v>
      </c>
    </row>
    <row r="195" spans="1:12" ht="12.75">
      <c r="A195">
        <v>2016</v>
      </c>
      <c r="B195" t="s">
        <v>40</v>
      </c>
      <c r="C195" s="23" t="s">
        <v>178</v>
      </c>
      <c r="E195">
        <v>13</v>
      </c>
      <c r="F195" s="10">
        <v>13243</v>
      </c>
      <c r="G195" s="5">
        <v>172159</v>
      </c>
      <c r="H195" s="26">
        <v>42832</v>
      </c>
      <c r="I195" t="s">
        <v>1436</v>
      </c>
      <c r="J195">
        <v>2016</v>
      </c>
      <c r="K195" s="26">
        <v>42832</v>
      </c>
      <c r="L195" t="s">
        <v>1624</v>
      </c>
    </row>
    <row r="196" spans="1:12" ht="12.75">
      <c r="A196">
        <v>2016</v>
      </c>
      <c r="B196" t="s">
        <v>40</v>
      </c>
      <c r="C196" s="23" t="s">
        <v>201</v>
      </c>
      <c r="E196">
        <v>1</v>
      </c>
      <c r="F196" s="10">
        <v>3588</v>
      </c>
      <c r="G196" s="5">
        <v>3588</v>
      </c>
      <c r="H196" s="26">
        <v>42832</v>
      </c>
      <c r="I196" t="s">
        <v>1436</v>
      </c>
      <c r="J196">
        <v>2016</v>
      </c>
      <c r="K196" s="26">
        <v>42832</v>
      </c>
      <c r="L196" t="s">
        <v>1625</v>
      </c>
    </row>
    <row r="197" spans="1:12" ht="12.75">
      <c r="A197">
        <v>2016</v>
      </c>
      <c r="B197" t="s">
        <v>40</v>
      </c>
      <c r="C197" s="23" t="s">
        <v>202</v>
      </c>
      <c r="E197">
        <v>1</v>
      </c>
      <c r="F197" s="10">
        <v>4694.4</v>
      </c>
      <c r="G197" s="5">
        <v>4694.4</v>
      </c>
      <c r="H197" s="26">
        <v>42832</v>
      </c>
      <c r="I197" t="s">
        <v>1436</v>
      </c>
      <c r="J197">
        <v>2016</v>
      </c>
      <c r="K197" s="26">
        <v>42832</v>
      </c>
      <c r="L197" t="s">
        <v>1626</v>
      </c>
    </row>
    <row r="198" spans="1:12" ht="12.75">
      <c r="A198">
        <v>2016</v>
      </c>
      <c r="B198" t="s">
        <v>40</v>
      </c>
      <c r="C198" s="23" t="s">
        <v>123</v>
      </c>
      <c r="E198">
        <v>1</v>
      </c>
      <c r="F198" s="10">
        <v>12637.48</v>
      </c>
      <c r="G198" s="5">
        <v>12637.48</v>
      </c>
      <c r="H198" s="26">
        <v>42832</v>
      </c>
      <c r="I198" t="s">
        <v>1436</v>
      </c>
      <c r="J198">
        <v>2016</v>
      </c>
      <c r="K198" s="26">
        <v>42832</v>
      </c>
      <c r="L198" t="s">
        <v>1627</v>
      </c>
    </row>
    <row r="199" spans="1:12" ht="12.75">
      <c r="A199">
        <v>2016</v>
      </c>
      <c r="B199" t="s">
        <v>40</v>
      </c>
      <c r="C199" s="23" t="s">
        <v>203</v>
      </c>
      <c r="E199">
        <v>1</v>
      </c>
      <c r="F199" s="10">
        <v>33561</v>
      </c>
      <c r="G199" s="5">
        <v>33561</v>
      </c>
      <c r="H199" s="26">
        <v>42832</v>
      </c>
      <c r="I199" t="s">
        <v>1436</v>
      </c>
      <c r="J199">
        <v>2016</v>
      </c>
      <c r="K199" s="26">
        <v>42832</v>
      </c>
      <c r="L199" t="s">
        <v>1628</v>
      </c>
    </row>
    <row r="200" spans="1:12" ht="12.75">
      <c r="A200">
        <v>2016</v>
      </c>
      <c r="B200" t="s">
        <v>40</v>
      </c>
      <c r="C200" s="23" t="s">
        <v>204</v>
      </c>
      <c r="E200">
        <v>1</v>
      </c>
      <c r="F200" s="10">
        <v>44150.4</v>
      </c>
      <c r="G200" s="5">
        <v>44150.4</v>
      </c>
      <c r="H200" s="26">
        <v>42832</v>
      </c>
      <c r="I200" t="s">
        <v>1436</v>
      </c>
      <c r="J200">
        <v>2016</v>
      </c>
      <c r="K200" s="26">
        <v>42832</v>
      </c>
      <c r="L200" t="s">
        <v>1629</v>
      </c>
    </row>
    <row r="201" spans="1:12" ht="12.75">
      <c r="A201">
        <v>2016</v>
      </c>
      <c r="B201" t="s">
        <v>40</v>
      </c>
      <c r="C201" s="23" t="s">
        <v>205</v>
      </c>
      <c r="E201">
        <v>1</v>
      </c>
      <c r="F201" s="10">
        <v>52437.7</v>
      </c>
      <c r="G201" s="5">
        <v>52437.7</v>
      </c>
      <c r="H201" s="26">
        <v>42832</v>
      </c>
      <c r="I201" t="s">
        <v>1436</v>
      </c>
      <c r="J201">
        <v>2016</v>
      </c>
      <c r="K201" s="26">
        <v>42832</v>
      </c>
      <c r="L201" t="s">
        <v>1630</v>
      </c>
    </row>
    <row r="202" spans="1:12" ht="12.75">
      <c r="A202">
        <v>2016</v>
      </c>
      <c r="B202" t="s">
        <v>40</v>
      </c>
      <c r="C202" s="23" t="s">
        <v>206</v>
      </c>
      <c r="E202">
        <v>1</v>
      </c>
      <c r="F202" s="10">
        <v>13819.733999999999</v>
      </c>
      <c r="G202" s="5">
        <v>13819.73</v>
      </c>
      <c r="H202" s="26">
        <v>42832</v>
      </c>
      <c r="I202" t="s">
        <v>1436</v>
      </c>
      <c r="J202">
        <v>2016</v>
      </c>
      <c r="K202" s="26">
        <v>42832</v>
      </c>
      <c r="L202" t="s">
        <v>1631</v>
      </c>
    </row>
    <row r="203" spans="1:12" ht="12.75">
      <c r="A203">
        <v>2016</v>
      </c>
      <c r="B203" t="s">
        <v>40</v>
      </c>
      <c r="C203" s="23" t="s">
        <v>207</v>
      </c>
      <c r="E203">
        <v>1</v>
      </c>
      <c r="F203" s="10">
        <v>7176.459999999999</v>
      </c>
      <c r="G203" s="5">
        <v>7176.46</v>
      </c>
      <c r="H203" s="26">
        <v>42832</v>
      </c>
      <c r="I203" t="s">
        <v>1436</v>
      </c>
      <c r="J203">
        <v>2016</v>
      </c>
      <c r="K203" s="26">
        <v>42832</v>
      </c>
      <c r="L203" t="s">
        <v>1632</v>
      </c>
    </row>
    <row r="204" spans="1:12" ht="12.75">
      <c r="A204">
        <v>2016</v>
      </c>
      <c r="B204" t="s">
        <v>40</v>
      </c>
      <c r="C204" s="23" t="s">
        <v>208</v>
      </c>
      <c r="E204">
        <v>1</v>
      </c>
      <c r="F204" s="10">
        <v>7781.129999999999</v>
      </c>
      <c r="G204" s="5">
        <v>7781.13</v>
      </c>
      <c r="H204" s="26">
        <v>42832</v>
      </c>
      <c r="I204" t="s">
        <v>1436</v>
      </c>
      <c r="J204">
        <v>2016</v>
      </c>
      <c r="K204" s="26">
        <v>42832</v>
      </c>
      <c r="L204" t="s">
        <v>1633</v>
      </c>
    </row>
    <row r="205" spans="1:12" ht="12.75">
      <c r="A205">
        <v>2016</v>
      </c>
      <c r="B205" t="s">
        <v>40</v>
      </c>
      <c r="C205" s="23" t="s">
        <v>209</v>
      </c>
      <c r="E205">
        <v>1</v>
      </c>
      <c r="F205" s="10">
        <v>13214.2015</v>
      </c>
      <c r="G205" s="5">
        <v>13214.2</v>
      </c>
      <c r="H205" s="26">
        <v>42832</v>
      </c>
      <c r="I205" t="s">
        <v>1436</v>
      </c>
      <c r="J205">
        <v>2016</v>
      </c>
      <c r="K205" s="26">
        <v>42832</v>
      </c>
      <c r="L205" t="s">
        <v>1634</v>
      </c>
    </row>
    <row r="206" spans="1:12" ht="12.75">
      <c r="A206">
        <v>2016</v>
      </c>
      <c r="B206" t="s">
        <v>40</v>
      </c>
      <c r="C206" s="23" t="s">
        <v>210</v>
      </c>
      <c r="E206">
        <v>1</v>
      </c>
      <c r="F206" s="10">
        <v>10050.574499999999</v>
      </c>
      <c r="G206" s="5">
        <v>10050.57</v>
      </c>
      <c r="H206" s="26">
        <v>42832</v>
      </c>
      <c r="I206" t="s">
        <v>1436</v>
      </c>
      <c r="J206">
        <v>2016</v>
      </c>
      <c r="K206" s="26">
        <v>42832</v>
      </c>
      <c r="L206" t="s">
        <v>1635</v>
      </c>
    </row>
    <row r="207" spans="1:12" ht="12.75">
      <c r="A207">
        <v>2016</v>
      </c>
      <c r="B207" t="s">
        <v>40</v>
      </c>
      <c r="C207" s="23" t="s">
        <v>211</v>
      </c>
      <c r="E207">
        <v>1</v>
      </c>
      <c r="F207" s="10">
        <v>1055</v>
      </c>
      <c r="G207" s="5">
        <v>1055</v>
      </c>
      <c r="H207" s="26">
        <v>42832</v>
      </c>
      <c r="I207" t="s">
        <v>1436</v>
      </c>
      <c r="J207">
        <v>2016</v>
      </c>
      <c r="K207" s="26">
        <v>42832</v>
      </c>
      <c r="L207" t="s">
        <v>1636</v>
      </c>
    </row>
    <row r="208" spans="1:12" ht="12.75">
      <c r="A208">
        <v>2016</v>
      </c>
      <c r="B208" t="s">
        <v>40</v>
      </c>
      <c r="C208" s="23" t="s">
        <v>212</v>
      </c>
      <c r="E208">
        <v>1</v>
      </c>
      <c r="F208" s="10">
        <v>7670</v>
      </c>
      <c r="G208" s="5">
        <v>7670</v>
      </c>
      <c r="H208" s="26">
        <v>42832</v>
      </c>
      <c r="I208" t="s">
        <v>1436</v>
      </c>
      <c r="J208">
        <v>2016</v>
      </c>
      <c r="K208" s="26">
        <v>42832</v>
      </c>
      <c r="L208" t="s">
        <v>1637</v>
      </c>
    </row>
    <row r="209" spans="1:12" ht="12.75">
      <c r="A209">
        <v>2016</v>
      </c>
      <c r="B209" t="s">
        <v>40</v>
      </c>
      <c r="C209" s="23" t="s">
        <v>213</v>
      </c>
      <c r="E209">
        <v>1</v>
      </c>
      <c r="F209" s="10">
        <v>41103.87</v>
      </c>
      <c r="G209" s="5">
        <v>41109.87</v>
      </c>
      <c r="H209" s="26">
        <v>42832</v>
      </c>
      <c r="I209" t="s">
        <v>1436</v>
      </c>
      <c r="J209">
        <v>2016</v>
      </c>
      <c r="K209" s="26">
        <v>42832</v>
      </c>
      <c r="L209" t="s">
        <v>1638</v>
      </c>
    </row>
    <row r="210" spans="1:12" ht="12.75">
      <c r="A210">
        <v>2016</v>
      </c>
      <c r="B210" t="s">
        <v>40</v>
      </c>
      <c r="C210" s="23" t="s">
        <v>214</v>
      </c>
      <c r="E210">
        <v>1</v>
      </c>
      <c r="F210" s="10">
        <v>27000</v>
      </c>
      <c r="G210" s="5">
        <v>27000</v>
      </c>
      <c r="H210" s="26">
        <v>42832</v>
      </c>
      <c r="I210" t="s">
        <v>1436</v>
      </c>
      <c r="J210">
        <v>2016</v>
      </c>
      <c r="K210" s="26">
        <v>42832</v>
      </c>
      <c r="L210" t="s">
        <v>1639</v>
      </c>
    </row>
    <row r="211" spans="1:12" ht="12.75">
      <c r="A211">
        <v>2016</v>
      </c>
      <c r="B211" t="s">
        <v>40</v>
      </c>
      <c r="C211" s="23" t="s">
        <v>212</v>
      </c>
      <c r="E211">
        <v>1</v>
      </c>
      <c r="F211" s="10">
        <v>6440</v>
      </c>
      <c r="G211" s="5">
        <v>6440</v>
      </c>
      <c r="H211" s="26">
        <v>42832</v>
      </c>
      <c r="I211" t="s">
        <v>1436</v>
      </c>
      <c r="J211">
        <v>2016</v>
      </c>
      <c r="K211" s="26">
        <v>42832</v>
      </c>
      <c r="L211" t="s">
        <v>1640</v>
      </c>
    </row>
    <row r="212" spans="1:12" ht="12.75">
      <c r="A212">
        <v>2016</v>
      </c>
      <c r="B212" t="s">
        <v>40</v>
      </c>
      <c r="C212" s="23" t="s">
        <v>215</v>
      </c>
      <c r="E212">
        <v>1</v>
      </c>
      <c r="F212" s="10">
        <v>8062.65</v>
      </c>
      <c r="G212" s="5">
        <v>8062.65</v>
      </c>
      <c r="H212" s="26">
        <v>42832</v>
      </c>
      <c r="I212" t="s">
        <v>1436</v>
      </c>
      <c r="J212">
        <v>2016</v>
      </c>
      <c r="K212" s="26">
        <v>42832</v>
      </c>
      <c r="L212" t="s">
        <v>1641</v>
      </c>
    </row>
    <row r="213" spans="1:12" ht="12.75">
      <c r="A213">
        <v>2016</v>
      </c>
      <c r="B213" t="s">
        <v>40</v>
      </c>
      <c r="C213" s="23" t="s">
        <v>216</v>
      </c>
      <c r="E213">
        <v>2</v>
      </c>
      <c r="F213" s="10">
        <v>4535.21</v>
      </c>
      <c r="G213" s="5">
        <v>9070.42</v>
      </c>
      <c r="H213" s="26">
        <v>42832</v>
      </c>
      <c r="I213" t="s">
        <v>1436</v>
      </c>
      <c r="J213">
        <v>2016</v>
      </c>
      <c r="K213" s="26">
        <v>42832</v>
      </c>
      <c r="L213" t="s">
        <v>1642</v>
      </c>
    </row>
    <row r="214" spans="1:12" ht="12.75">
      <c r="A214">
        <v>2016</v>
      </c>
      <c r="B214" t="s">
        <v>40</v>
      </c>
      <c r="C214" s="23" t="s">
        <v>123</v>
      </c>
      <c r="E214">
        <v>2</v>
      </c>
      <c r="F214" s="10">
        <v>16664.05</v>
      </c>
      <c r="G214" s="5">
        <v>33328.1</v>
      </c>
      <c r="H214" s="26">
        <v>42832</v>
      </c>
      <c r="I214" t="s">
        <v>1436</v>
      </c>
      <c r="J214">
        <v>2016</v>
      </c>
      <c r="K214" s="26">
        <v>42832</v>
      </c>
      <c r="L214" t="s">
        <v>1643</v>
      </c>
    </row>
    <row r="215" spans="1:12" ht="12.75">
      <c r="A215">
        <v>2016</v>
      </c>
      <c r="B215" t="s">
        <v>40</v>
      </c>
      <c r="C215" s="23" t="s">
        <v>217</v>
      </c>
      <c r="E215">
        <v>1</v>
      </c>
      <c r="F215" s="10">
        <v>777.06</v>
      </c>
      <c r="G215" s="5">
        <v>777.06</v>
      </c>
      <c r="H215" s="26">
        <v>42832</v>
      </c>
      <c r="I215" t="s">
        <v>1436</v>
      </c>
      <c r="J215">
        <v>2016</v>
      </c>
      <c r="K215" s="26">
        <v>42832</v>
      </c>
      <c r="L215" t="s">
        <v>1644</v>
      </c>
    </row>
    <row r="216" spans="1:12" ht="12.75">
      <c r="A216">
        <v>2016</v>
      </c>
      <c r="B216" t="s">
        <v>40</v>
      </c>
      <c r="C216" s="23" t="s">
        <v>218</v>
      </c>
      <c r="E216">
        <v>1</v>
      </c>
      <c r="F216" s="10">
        <v>1180.75</v>
      </c>
      <c r="G216" s="5">
        <v>1180.75</v>
      </c>
      <c r="H216" s="26">
        <v>42832</v>
      </c>
      <c r="I216" t="s">
        <v>1436</v>
      </c>
      <c r="J216">
        <v>2016</v>
      </c>
      <c r="K216" s="26">
        <v>42832</v>
      </c>
      <c r="L216" t="s">
        <v>1645</v>
      </c>
    </row>
    <row r="217" spans="1:12" ht="12.75">
      <c r="A217">
        <v>2016</v>
      </c>
      <c r="B217" t="s">
        <v>40</v>
      </c>
      <c r="C217" s="23" t="s">
        <v>219</v>
      </c>
      <c r="E217">
        <v>5</v>
      </c>
      <c r="F217" s="10">
        <v>572.5</v>
      </c>
      <c r="G217" s="5">
        <v>2862.5</v>
      </c>
      <c r="H217" s="26">
        <v>42832</v>
      </c>
      <c r="I217" t="s">
        <v>1436</v>
      </c>
      <c r="J217">
        <v>2016</v>
      </c>
      <c r="K217" s="26">
        <v>42832</v>
      </c>
      <c r="L217" t="s">
        <v>1646</v>
      </c>
    </row>
    <row r="218" spans="1:12" ht="12.75">
      <c r="A218">
        <v>2016</v>
      </c>
      <c r="B218" t="s">
        <v>40</v>
      </c>
      <c r="C218" s="23" t="s">
        <v>178</v>
      </c>
      <c r="E218">
        <v>1</v>
      </c>
      <c r="F218" s="10">
        <v>16270</v>
      </c>
      <c r="G218" s="5">
        <v>16270</v>
      </c>
      <c r="H218" s="26">
        <v>42832</v>
      </c>
      <c r="I218" t="s">
        <v>1436</v>
      </c>
      <c r="J218">
        <v>2016</v>
      </c>
      <c r="K218" s="26">
        <v>42832</v>
      </c>
      <c r="L218" t="s">
        <v>1647</v>
      </c>
    </row>
    <row r="219" spans="1:12" ht="12.75">
      <c r="A219">
        <v>2016</v>
      </c>
      <c r="B219" t="s">
        <v>40</v>
      </c>
      <c r="C219" s="23" t="s">
        <v>220</v>
      </c>
      <c r="E219">
        <v>1</v>
      </c>
      <c r="F219" s="10">
        <v>63978.26</v>
      </c>
      <c r="G219" s="5">
        <v>63978.26</v>
      </c>
      <c r="H219" s="26">
        <v>42832</v>
      </c>
      <c r="I219" t="s">
        <v>1436</v>
      </c>
      <c r="J219">
        <v>2016</v>
      </c>
      <c r="K219" s="26">
        <v>42832</v>
      </c>
      <c r="L219" t="s">
        <v>1648</v>
      </c>
    </row>
    <row r="220" spans="1:12" ht="12.75">
      <c r="A220">
        <v>2016</v>
      </c>
      <c r="B220" t="s">
        <v>40</v>
      </c>
      <c r="C220" s="23" t="s">
        <v>178</v>
      </c>
      <c r="E220">
        <v>49</v>
      </c>
      <c r="F220" s="10">
        <v>14741.395999999999</v>
      </c>
      <c r="G220" s="5">
        <v>722328.6</v>
      </c>
      <c r="H220" s="26">
        <v>42832</v>
      </c>
      <c r="I220" t="s">
        <v>1436</v>
      </c>
      <c r="J220">
        <v>2016</v>
      </c>
      <c r="K220" s="26">
        <v>42832</v>
      </c>
      <c r="L220" t="s">
        <v>1649</v>
      </c>
    </row>
    <row r="221" spans="1:12" ht="12.75">
      <c r="A221">
        <v>2016</v>
      </c>
      <c r="B221" t="s">
        <v>40</v>
      </c>
      <c r="C221" s="23" t="s">
        <v>212</v>
      </c>
      <c r="E221">
        <v>3</v>
      </c>
      <c r="F221" s="10">
        <v>15631.997599999999</v>
      </c>
      <c r="G221" s="5">
        <v>46896</v>
      </c>
      <c r="H221" s="26">
        <v>42832</v>
      </c>
      <c r="I221" t="s">
        <v>1436</v>
      </c>
      <c r="J221">
        <v>2016</v>
      </c>
      <c r="K221" s="26">
        <v>42832</v>
      </c>
      <c r="L221" t="s">
        <v>1650</v>
      </c>
    </row>
    <row r="222" spans="1:12" ht="12.75">
      <c r="A222">
        <v>2016</v>
      </c>
      <c r="B222" t="s">
        <v>40</v>
      </c>
      <c r="C222" s="23" t="s">
        <v>221</v>
      </c>
      <c r="E222">
        <v>4</v>
      </c>
      <c r="F222" s="10">
        <v>14866.4092</v>
      </c>
      <c r="G222" s="5">
        <v>59465.64</v>
      </c>
      <c r="H222" s="26">
        <v>42832</v>
      </c>
      <c r="I222" t="s">
        <v>1436</v>
      </c>
      <c r="J222">
        <v>2016</v>
      </c>
      <c r="K222" s="26">
        <v>42832</v>
      </c>
      <c r="L222" t="s">
        <v>1651</v>
      </c>
    </row>
    <row r="223" spans="1:12" ht="12.75">
      <c r="A223">
        <v>2016</v>
      </c>
      <c r="B223" t="s">
        <v>40</v>
      </c>
      <c r="C223" s="23" t="s">
        <v>222</v>
      </c>
      <c r="E223">
        <v>1</v>
      </c>
      <c r="F223" s="10">
        <v>5098</v>
      </c>
      <c r="G223" s="5">
        <v>5098</v>
      </c>
      <c r="H223" s="26">
        <v>42832</v>
      </c>
      <c r="I223" t="s">
        <v>1436</v>
      </c>
      <c r="J223">
        <v>2016</v>
      </c>
      <c r="K223" s="26">
        <v>42832</v>
      </c>
      <c r="L223" t="s">
        <v>1652</v>
      </c>
    </row>
    <row r="224" spans="1:12" ht="12.75">
      <c r="A224">
        <v>2016</v>
      </c>
      <c r="B224" t="s">
        <v>40</v>
      </c>
      <c r="C224" s="23" t="s">
        <v>223</v>
      </c>
      <c r="E224">
        <v>1</v>
      </c>
      <c r="F224" s="10">
        <v>42750</v>
      </c>
      <c r="G224" s="5">
        <v>42750</v>
      </c>
      <c r="H224" s="26">
        <v>42832</v>
      </c>
      <c r="I224" t="s">
        <v>1436</v>
      </c>
      <c r="J224">
        <v>2016</v>
      </c>
      <c r="K224" s="26">
        <v>42832</v>
      </c>
      <c r="L224" t="s">
        <v>1653</v>
      </c>
    </row>
    <row r="225" spans="1:12" ht="12.75">
      <c r="A225">
        <v>2016</v>
      </c>
      <c r="B225" t="s">
        <v>40</v>
      </c>
      <c r="C225" s="23" t="s">
        <v>224</v>
      </c>
      <c r="E225">
        <v>1</v>
      </c>
      <c r="F225" s="10">
        <v>46850</v>
      </c>
      <c r="G225" s="5">
        <v>46850</v>
      </c>
      <c r="H225" s="26">
        <v>42832</v>
      </c>
      <c r="I225" t="s">
        <v>1436</v>
      </c>
      <c r="J225">
        <v>2016</v>
      </c>
      <c r="K225" s="26">
        <v>42832</v>
      </c>
      <c r="L225" t="s">
        <v>1654</v>
      </c>
    </row>
    <row r="226" spans="1:12" ht="12.75">
      <c r="A226">
        <v>2016</v>
      </c>
      <c r="B226" t="s">
        <v>40</v>
      </c>
      <c r="C226" s="23" t="s">
        <v>225</v>
      </c>
      <c r="E226">
        <v>1</v>
      </c>
      <c r="F226" s="10">
        <v>200000</v>
      </c>
      <c r="G226" s="5">
        <v>200000</v>
      </c>
      <c r="H226" s="26">
        <v>42832</v>
      </c>
      <c r="I226" t="s">
        <v>1436</v>
      </c>
      <c r="J226">
        <v>2016</v>
      </c>
      <c r="K226" s="26">
        <v>42832</v>
      </c>
      <c r="L226" t="s">
        <v>1655</v>
      </c>
    </row>
    <row r="227" spans="1:12" ht="12.75">
      <c r="A227">
        <v>2016</v>
      </c>
      <c r="B227" t="s">
        <v>40</v>
      </c>
      <c r="C227" s="23" t="s">
        <v>226</v>
      </c>
      <c r="E227">
        <v>1</v>
      </c>
      <c r="F227" s="10">
        <v>42750</v>
      </c>
      <c r="G227" s="5">
        <v>42750</v>
      </c>
      <c r="H227" s="26">
        <v>42832</v>
      </c>
      <c r="I227" t="s">
        <v>1436</v>
      </c>
      <c r="J227">
        <v>2016</v>
      </c>
      <c r="K227" s="26">
        <v>42832</v>
      </c>
      <c r="L227" t="s">
        <v>1656</v>
      </c>
    </row>
    <row r="228" spans="1:12" ht="12.75">
      <c r="A228">
        <v>2016</v>
      </c>
      <c r="B228" t="s">
        <v>40</v>
      </c>
      <c r="C228" s="23" t="s">
        <v>227</v>
      </c>
      <c r="E228">
        <v>1</v>
      </c>
      <c r="F228" s="10">
        <v>52000</v>
      </c>
      <c r="G228" s="5">
        <v>52000</v>
      </c>
      <c r="H228" s="26">
        <v>42832</v>
      </c>
      <c r="I228" t="s">
        <v>1436</v>
      </c>
      <c r="J228">
        <v>2016</v>
      </c>
      <c r="K228" s="26">
        <v>42832</v>
      </c>
      <c r="L228" t="s">
        <v>1657</v>
      </c>
    </row>
    <row r="229" spans="1:12" ht="12.75">
      <c r="A229">
        <v>2016</v>
      </c>
      <c r="B229" t="s">
        <v>40</v>
      </c>
      <c r="C229" s="23" t="s">
        <v>178</v>
      </c>
      <c r="E229">
        <v>10</v>
      </c>
      <c r="F229" s="10">
        <v>13629.999999999998</v>
      </c>
      <c r="G229" s="5">
        <v>136300</v>
      </c>
      <c r="H229" s="26">
        <v>42832</v>
      </c>
      <c r="I229" t="s">
        <v>1436</v>
      </c>
      <c r="J229">
        <v>2016</v>
      </c>
      <c r="K229" s="26">
        <v>42832</v>
      </c>
      <c r="L229" t="s">
        <v>1658</v>
      </c>
    </row>
    <row r="230" spans="1:12" ht="12.75">
      <c r="A230">
        <v>2016</v>
      </c>
      <c r="B230" t="s">
        <v>40</v>
      </c>
      <c r="C230" s="23" t="s">
        <v>228</v>
      </c>
      <c r="E230">
        <v>1</v>
      </c>
      <c r="F230" s="10">
        <v>568305</v>
      </c>
      <c r="G230" s="5">
        <v>568305</v>
      </c>
      <c r="H230" s="26">
        <v>42832</v>
      </c>
      <c r="I230" t="s">
        <v>1436</v>
      </c>
      <c r="J230">
        <v>2016</v>
      </c>
      <c r="K230" s="26">
        <v>42832</v>
      </c>
      <c r="L230" t="s">
        <v>1659</v>
      </c>
    </row>
    <row r="231" spans="1:12" ht="12.75">
      <c r="A231">
        <v>2016</v>
      </c>
      <c r="B231" t="s">
        <v>40</v>
      </c>
      <c r="C231" s="23" t="s">
        <v>229</v>
      </c>
      <c r="E231">
        <v>1</v>
      </c>
      <c r="F231" s="10">
        <v>11787.75</v>
      </c>
      <c r="G231" s="5">
        <v>11787.75</v>
      </c>
      <c r="H231" s="26">
        <v>42832</v>
      </c>
      <c r="I231" t="s">
        <v>1436</v>
      </c>
      <c r="J231">
        <v>2016</v>
      </c>
      <c r="K231" s="26">
        <v>42832</v>
      </c>
      <c r="L231" t="s">
        <v>1660</v>
      </c>
    </row>
    <row r="232" spans="1:12" ht="12.75">
      <c r="A232">
        <v>2016</v>
      </c>
      <c r="B232" t="s">
        <v>40</v>
      </c>
      <c r="C232" s="23" t="s">
        <v>230</v>
      </c>
      <c r="E232">
        <v>1</v>
      </c>
      <c r="F232" s="10">
        <v>195420.096</v>
      </c>
      <c r="G232" s="5">
        <v>195420.1</v>
      </c>
      <c r="H232" s="26">
        <v>42832</v>
      </c>
      <c r="I232" t="s">
        <v>1436</v>
      </c>
      <c r="J232">
        <v>2016</v>
      </c>
      <c r="K232" s="26">
        <v>42832</v>
      </c>
      <c r="L232" t="s">
        <v>1661</v>
      </c>
    </row>
    <row r="233" spans="1:12" ht="12.75">
      <c r="A233">
        <v>2016</v>
      </c>
      <c r="B233" t="s">
        <v>40</v>
      </c>
      <c r="C233" s="23" t="s">
        <v>231</v>
      </c>
      <c r="E233">
        <v>28</v>
      </c>
      <c r="F233" s="10">
        <v>32069.4296</v>
      </c>
      <c r="G233" s="5">
        <v>897944.04</v>
      </c>
      <c r="H233" s="26">
        <v>42832</v>
      </c>
      <c r="I233" t="s">
        <v>1436</v>
      </c>
      <c r="J233">
        <v>2016</v>
      </c>
      <c r="K233" s="26">
        <v>42832</v>
      </c>
      <c r="L233" t="s">
        <v>1662</v>
      </c>
    </row>
    <row r="234" spans="1:12" ht="12.75">
      <c r="A234">
        <v>2016</v>
      </c>
      <c r="B234" t="s">
        <v>40</v>
      </c>
      <c r="C234" s="23" t="s">
        <v>232</v>
      </c>
      <c r="E234">
        <v>2</v>
      </c>
      <c r="F234" s="10">
        <v>20000.0008</v>
      </c>
      <c r="G234" s="5">
        <v>40000</v>
      </c>
      <c r="H234" s="26">
        <v>42832</v>
      </c>
      <c r="I234" t="s">
        <v>1436</v>
      </c>
      <c r="J234">
        <v>2016</v>
      </c>
      <c r="K234" s="26">
        <v>42832</v>
      </c>
      <c r="L234" t="s">
        <v>1663</v>
      </c>
    </row>
    <row r="235" spans="1:12" ht="12.75">
      <c r="A235">
        <v>2016</v>
      </c>
      <c r="B235" t="s">
        <v>40</v>
      </c>
      <c r="C235" s="23" t="s">
        <v>233</v>
      </c>
      <c r="E235">
        <v>4</v>
      </c>
      <c r="F235" s="10">
        <v>1200.0084</v>
      </c>
      <c r="G235" s="5">
        <v>4800.03</v>
      </c>
      <c r="H235" s="26">
        <v>42832</v>
      </c>
      <c r="I235" t="s">
        <v>1436</v>
      </c>
      <c r="J235">
        <v>2016</v>
      </c>
      <c r="K235" s="26">
        <v>42832</v>
      </c>
      <c r="L235" t="s">
        <v>1664</v>
      </c>
    </row>
    <row r="236" spans="1:12" ht="12.75">
      <c r="A236">
        <v>2016</v>
      </c>
      <c r="B236" t="s">
        <v>40</v>
      </c>
      <c r="C236" s="23" t="s">
        <v>234</v>
      </c>
      <c r="E236">
        <v>1</v>
      </c>
      <c r="F236" s="10">
        <v>62563.9968</v>
      </c>
      <c r="G236" s="5">
        <v>62564</v>
      </c>
      <c r="H236" s="26">
        <v>42832</v>
      </c>
      <c r="I236" t="s">
        <v>1436</v>
      </c>
      <c r="J236">
        <v>2016</v>
      </c>
      <c r="K236" s="26">
        <v>42832</v>
      </c>
      <c r="L236" t="s">
        <v>1665</v>
      </c>
    </row>
    <row r="237" spans="1:12" ht="12.75">
      <c r="A237">
        <v>2016</v>
      </c>
      <c r="B237" t="s">
        <v>40</v>
      </c>
      <c r="C237" s="23" t="s">
        <v>235</v>
      </c>
      <c r="E237">
        <v>4</v>
      </c>
      <c r="F237" s="10">
        <v>25275.007999999998</v>
      </c>
      <c r="G237" s="5">
        <v>101100.04</v>
      </c>
      <c r="H237" s="26">
        <v>42832</v>
      </c>
      <c r="I237" t="s">
        <v>1436</v>
      </c>
      <c r="J237">
        <v>2016</v>
      </c>
      <c r="K237" s="26">
        <v>42832</v>
      </c>
      <c r="L237" t="s">
        <v>1666</v>
      </c>
    </row>
    <row r="238" spans="1:12" ht="12.75">
      <c r="A238">
        <v>2016</v>
      </c>
      <c r="B238" t="s">
        <v>40</v>
      </c>
      <c r="C238" s="23" t="s">
        <v>236</v>
      </c>
      <c r="E238">
        <v>5</v>
      </c>
      <c r="F238" s="10">
        <v>20000.0008</v>
      </c>
      <c r="G238" s="5">
        <v>100000</v>
      </c>
      <c r="H238" s="26">
        <v>42832</v>
      </c>
      <c r="I238" t="s">
        <v>1436</v>
      </c>
      <c r="J238">
        <v>2016</v>
      </c>
      <c r="K238" s="26">
        <v>42832</v>
      </c>
      <c r="L238" t="s">
        <v>1667</v>
      </c>
    </row>
    <row r="239" spans="1:12" ht="12.75">
      <c r="A239">
        <v>2016</v>
      </c>
      <c r="B239" t="s">
        <v>40</v>
      </c>
      <c r="C239" s="23" t="s">
        <v>237</v>
      </c>
      <c r="E239">
        <v>1</v>
      </c>
      <c r="F239" s="10">
        <v>631778</v>
      </c>
      <c r="G239" s="5">
        <v>631778</v>
      </c>
      <c r="H239" s="26">
        <v>42832</v>
      </c>
      <c r="I239" t="s">
        <v>1436</v>
      </c>
      <c r="J239">
        <v>2016</v>
      </c>
      <c r="K239" s="26">
        <v>42832</v>
      </c>
      <c r="L239" t="s">
        <v>1668</v>
      </c>
    </row>
    <row r="240" spans="1:12" ht="12.75">
      <c r="A240">
        <v>2016</v>
      </c>
      <c r="B240" t="s">
        <v>40</v>
      </c>
      <c r="C240" s="23" t="s">
        <v>238</v>
      </c>
      <c r="E240">
        <v>1</v>
      </c>
      <c r="F240" s="10">
        <v>17400</v>
      </c>
      <c r="G240" s="5">
        <v>17400</v>
      </c>
      <c r="H240" s="26">
        <v>42832</v>
      </c>
      <c r="I240" t="s">
        <v>1436</v>
      </c>
      <c r="J240">
        <v>2016</v>
      </c>
      <c r="K240" s="26">
        <v>42832</v>
      </c>
      <c r="L240" t="s">
        <v>1669</v>
      </c>
    </row>
    <row r="241" spans="1:12" ht="12.75">
      <c r="A241">
        <v>2016</v>
      </c>
      <c r="B241" t="s">
        <v>40</v>
      </c>
      <c r="C241" s="23" t="s">
        <v>239</v>
      </c>
      <c r="E241">
        <v>1</v>
      </c>
      <c r="F241" s="10">
        <v>436731.8</v>
      </c>
      <c r="G241" s="5">
        <v>436731.8</v>
      </c>
      <c r="H241" s="26">
        <v>42832</v>
      </c>
      <c r="I241" t="s">
        <v>1436</v>
      </c>
      <c r="J241">
        <v>2016</v>
      </c>
      <c r="K241" s="26">
        <v>42832</v>
      </c>
      <c r="L241" t="s">
        <v>1670</v>
      </c>
    </row>
    <row r="242" spans="1:12" ht="12.75">
      <c r="A242">
        <v>2016</v>
      </c>
      <c r="B242" t="s">
        <v>40</v>
      </c>
      <c r="C242" s="23" t="s">
        <v>240</v>
      </c>
      <c r="E242">
        <v>1</v>
      </c>
      <c r="F242" s="10">
        <v>207273.43999999997</v>
      </c>
      <c r="G242" s="5">
        <v>207273.44</v>
      </c>
      <c r="H242" s="26">
        <v>42832</v>
      </c>
      <c r="I242" t="s">
        <v>1436</v>
      </c>
      <c r="J242">
        <v>2016</v>
      </c>
      <c r="K242" s="26">
        <v>42832</v>
      </c>
      <c r="L242" t="s">
        <v>1671</v>
      </c>
    </row>
    <row r="243" spans="1:12" ht="12.75">
      <c r="A243">
        <v>2016</v>
      </c>
      <c r="B243" t="s">
        <v>40</v>
      </c>
      <c r="C243" s="23" t="s">
        <v>241</v>
      </c>
      <c r="E243">
        <v>1</v>
      </c>
      <c r="F243" s="10">
        <v>50150.28</v>
      </c>
      <c r="G243" s="5">
        <v>50150.28</v>
      </c>
      <c r="H243" s="26">
        <v>42832</v>
      </c>
      <c r="I243" t="s">
        <v>1436</v>
      </c>
      <c r="J243">
        <v>2016</v>
      </c>
      <c r="K243" s="26">
        <v>42832</v>
      </c>
      <c r="L243" t="s">
        <v>1672</v>
      </c>
    </row>
    <row r="244" spans="1:12" ht="12.75">
      <c r="A244">
        <v>2016</v>
      </c>
      <c r="B244" t="s">
        <v>40</v>
      </c>
      <c r="C244" s="23" t="s">
        <v>242</v>
      </c>
      <c r="E244">
        <v>1</v>
      </c>
      <c r="F244" s="10">
        <v>36859</v>
      </c>
      <c r="G244" s="5">
        <v>36859</v>
      </c>
      <c r="H244" s="26">
        <v>42832</v>
      </c>
      <c r="I244" t="s">
        <v>1436</v>
      </c>
      <c r="J244">
        <v>2016</v>
      </c>
      <c r="K244" s="26">
        <v>42832</v>
      </c>
      <c r="L244" t="s">
        <v>1673</v>
      </c>
    </row>
    <row r="245" spans="1:12" ht="12.75">
      <c r="A245">
        <v>2016</v>
      </c>
      <c r="B245" t="s">
        <v>40</v>
      </c>
      <c r="C245" s="23" t="s">
        <v>243</v>
      </c>
      <c r="E245">
        <v>30</v>
      </c>
      <c r="F245" s="10">
        <v>21494.8</v>
      </c>
      <c r="G245" s="5">
        <v>644844</v>
      </c>
      <c r="H245" s="26">
        <v>42832</v>
      </c>
      <c r="I245" t="s">
        <v>1436</v>
      </c>
      <c r="J245">
        <v>2016</v>
      </c>
      <c r="K245" s="26">
        <v>42832</v>
      </c>
      <c r="L245" t="s">
        <v>1674</v>
      </c>
    </row>
    <row r="246" spans="1:12" ht="12.75">
      <c r="A246">
        <v>2016</v>
      </c>
      <c r="B246" t="s">
        <v>40</v>
      </c>
      <c r="C246" s="23" t="s">
        <v>244</v>
      </c>
      <c r="E246">
        <v>1</v>
      </c>
      <c r="F246" s="10">
        <v>32257.28</v>
      </c>
      <c r="G246" s="5">
        <v>32257.28</v>
      </c>
      <c r="H246" s="26">
        <v>42832</v>
      </c>
      <c r="I246" t="s">
        <v>1436</v>
      </c>
      <c r="J246">
        <v>2016</v>
      </c>
      <c r="K246" s="26">
        <v>42832</v>
      </c>
      <c r="L246" t="s">
        <v>1675</v>
      </c>
    </row>
    <row r="247" spans="1:12" ht="12.75">
      <c r="A247">
        <v>2016</v>
      </c>
      <c r="B247" t="s">
        <v>40</v>
      </c>
      <c r="C247" s="23" t="s">
        <v>245</v>
      </c>
      <c r="E247">
        <v>1</v>
      </c>
      <c r="F247" s="10">
        <v>115076.63999999998</v>
      </c>
      <c r="G247" s="5">
        <v>115076.64</v>
      </c>
      <c r="H247" s="26">
        <v>42832</v>
      </c>
      <c r="I247" t="s">
        <v>1436</v>
      </c>
      <c r="J247">
        <v>2016</v>
      </c>
      <c r="K247" s="26">
        <v>42832</v>
      </c>
      <c r="L247" t="s">
        <v>1676</v>
      </c>
    </row>
    <row r="248" spans="1:12" ht="12.75">
      <c r="A248">
        <v>2016</v>
      </c>
      <c r="B248" t="s">
        <v>40</v>
      </c>
      <c r="C248" s="23" t="s">
        <v>246</v>
      </c>
      <c r="E248">
        <v>1</v>
      </c>
      <c r="F248" s="10">
        <v>142710.16</v>
      </c>
      <c r="G248" s="5">
        <v>142710.16</v>
      </c>
      <c r="H248" s="26">
        <v>42832</v>
      </c>
      <c r="I248" t="s">
        <v>1436</v>
      </c>
      <c r="J248">
        <v>2016</v>
      </c>
      <c r="K248" s="26">
        <v>42832</v>
      </c>
      <c r="L248" t="s">
        <v>1677</v>
      </c>
    </row>
    <row r="249" spans="1:12" ht="12.75">
      <c r="A249">
        <v>2016</v>
      </c>
      <c r="B249" t="s">
        <v>40</v>
      </c>
      <c r="C249" s="23" t="s">
        <v>247</v>
      </c>
      <c r="E249">
        <v>1</v>
      </c>
      <c r="F249" s="10">
        <v>10298.48</v>
      </c>
      <c r="G249" s="5">
        <v>10298.48</v>
      </c>
      <c r="H249" s="26">
        <v>42832</v>
      </c>
      <c r="I249" t="s">
        <v>1436</v>
      </c>
      <c r="J249">
        <v>2016</v>
      </c>
      <c r="K249" s="26">
        <v>42832</v>
      </c>
      <c r="L249" t="s">
        <v>1678</v>
      </c>
    </row>
    <row r="250" spans="1:12" ht="12.75">
      <c r="A250">
        <v>2016</v>
      </c>
      <c r="B250" t="s">
        <v>40</v>
      </c>
      <c r="C250" s="23" t="s">
        <v>248</v>
      </c>
      <c r="E250">
        <v>1</v>
      </c>
      <c r="F250" s="10">
        <v>25833.199999999997</v>
      </c>
      <c r="G250" s="5">
        <v>25833.2</v>
      </c>
      <c r="H250" s="26">
        <v>42832</v>
      </c>
      <c r="I250" t="s">
        <v>1436</v>
      </c>
      <c r="J250">
        <v>2016</v>
      </c>
      <c r="K250" s="26">
        <v>42832</v>
      </c>
      <c r="L250" t="s">
        <v>1679</v>
      </c>
    </row>
    <row r="251" spans="1:12" ht="12.75">
      <c r="A251">
        <v>2016</v>
      </c>
      <c r="B251" t="s">
        <v>40</v>
      </c>
      <c r="C251" s="23" t="s">
        <v>249</v>
      </c>
      <c r="E251">
        <v>1</v>
      </c>
      <c r="F251" s="10">
        <v>7249.999999999999</v>
      </c>
      <c r="G251" s="5">
        <v>7250</v>
      </c>
      <c r="H251" s="26">
        <v>42832</v>
      </c>
      <c r="I251" t="s">
        <v>1436</v>
      </c>
      <c r="J251">
        <v>2016</v>
      </c>
      <c r="K251" s="26">
        <v>42832</v>
      </c>
      <c r="L251" t="s">
        <v>1680</v>
      </c>
    </row>
    <row r="252" spans="1:12" ht="12.75">
      <c r="A252">
        <v>2016</v>
      </c>
      <c r="B252" t="s">
        <v>40</v>
      </c>
      <c r="C252" s="23" t="s">
        <v>250</v>
      </c>
      <c r="E252">
        <v>1</v>
      </c>
      <c r="F252" s="10">
        <v>97006.15999999999</v>
      </c>
      <c r="G252" s="5">
        <v>97006.16</v>
      </c>
      <c r="H252" s="26">
        <v>42832</v>
      </c>
      <c r="I252" t="s">
        <v>1436</v>
      </c>
      <c r="J252">
        <v>2016</v>
      </c>
      <c r="K252" s="26">
        <v>42832</v>
      </c>
      <c r="L252" t="s">
        <v>1681</v>
      </c>
    </row>
    <row r="253" spans="1:12" ht="12.75">
      <c r="A253">
        <v>2016</v>
      </c>
      <c r="B253" t="s">
        <v>40</v>
      </c>
      <c r="C253" s="23" t="s">
        <v>251</v>
      </c>
      <c r="E253">
        <v>1</v>
      </c>
      <c r="F253" s="10">
        <v>63911.2556</v>
      </c>
      <c r="G253" s="5">
        <v>63911.26</v>
      </c>
      <c r="H253" s="26">
        <v>42832</v>
      </c>
      <c r="I253" t="s">
        <v>1436</v>
      </c>
      <c r="J253">
        <v>2016</v>
      </c>
      <c r="K253" s="26">
        <v>42832</v>
      </c>
      <c r="L253" t="s">
        <v>1682</v>
      </c>
    </row>
    <row r="254" spans="1:12" ht="12.75">
      <c r="A254">
        <v>2016</v>
      </c>
      <c r="B254" t="s">
        <v>40</v>
      </c>
      <c r="C254" s="23" t="s">
        <v>252</v>
      </c>
      <c r="E254">
        <v>5</v>
      </c>
      <c r="F254" s="10">
        <v>30809.6</v>
      </c>
      <c r="G254" s="5">
        <v>154048</v>
      </c>
      <c r="H254" s="26">
        <v>42832</v>
      </c>
      <c r="I254" t="s">
        <v>1436</v>
      </c>
      <c r="J254">
        <v>2016</v>
      </c>
      <c r="K254" s="26">
        <v>42832</v>
      </c>
      <c r="L254" t="s">
        <v>1683</v>
      </c>
    </row>
    <row r="255" spans="1:12" ht="12.75">
      <c r="A255">
        <v>2016</v>
      </c>
      <c r="B255" t="s">
        <v>40</v>
      </c>
      <c r="C255" s="23" t="s">
        <v>253</v>
      </c>
      <c r="E255">
        <v>5</v>
      </c>
      <c r="F255" s="10">
        <v>59403.6</v>
      </c>
      <c r="G255" s="5">
        <v>297018</v>
      </c>
      <c r="H255" s="26">
        <v>42832</v>
      </c>
      <c r="I255" t="s">
        <v>1436</v>
      </c>
      <c r="J255">
        <v>2016</v>
      </c>
      <c r="K255" s="26">
        <v>42832</v>
      </c>
      <c r="L255" t="s">
        <v>1684</v>
      </c>
    </row>
    <row r="256" spans="1:12" ht="12.75">
      <c r="A256">
        <v>2016</v>
      </c>
      <c r="B256" t="s">
        <v>40</v>
      </c>
      <c r="C256" s="23" t="s">
        <v>254</v>
      </c>
      <c r="E256">
        <v>5</v>
      </c>
      <c r="F256" s="10">
        <v>2134.1331999999998</v>
      </c>
      <c r="G256" s="5">
        <v>10670.65</v>
      </c>
      <c r="H256" s="26">
        <v>42832</v>
      </c>
      <c r="I256" t="s">
        <v>1436</v>
      </c>
      <c r="J256">
        <v>2016</v>
      </c>
      <c r="K256" s="26">
        <v>42832</v>
      </c>
      <c r="L256" t="s">
        <v>1685</v>
      </c>
    </row>
    <row r="257" spans="1:12" ht="12.75">
      <c r="A257">
        <v>2016</v>
      </c>
      <c r="B257" t="s">
        <v>40</v>
      </c>
      <c r="C257" s="23" t="s">
        <v>252</v>
      </c>
      <c r="E257">
        <v>9</v>
      </c>
      <c r="F257" s="10">
        <v>30809.6</v>
      </c>
      <c r="G257" s="5">
        <v>277286.4</v>
      </c>
      <c r="H257" s="26">
        <v>42832</v>
      </c>
      <c r="I257" t="s">
        <v>1436</v>
      </c>
      <c r="J257">
        <v>2016</v>
      </c>
      <c r="K257" s="26">
        <v>42832</v>
      </c>
      <c r="L257" t="s">
        <v>1686</v>
      </c>
    </row>
    <row r="258" spans="1:12" ht="12.75">
      <c r="A258">
        <v>2016</v>
      </c>
      <c r="B258" t="s">
        <v>40</v>
      </c>
      <c r="C258" s="23" t="s">
        <v>253</v>
      </c>
      <c r="E258">
        <v>10</v>
      </c>
      <c r="F258" s="10">
        <v>59403.6</v>
      </c>
      <c r="G258" s="5">
        <v>594036</v>
      </c>
      <c r="H258" s="26">
        <v>42832</v>
      </c>
      <c r="I258" t="s">
        <v>1436</v>
      </c>
      <c r="J258">
        <v>2016</v>
      </c>
      <c r="K258" s="26">
        <v>42832</v>
      </c>
      <c r="L258" t="s">
        <v>1687</v>
      </c>
    </row>
    <row r="259" spans="1:12" ht="12.75">
      <c r="A259">
        <v>2016</v>
      </c>
      <c r="B259" t="s">
        <v>40</v>
      </c>
      <c r="C259" s="23" t="s">
        <v>254</v>
      </c>
      <c r="E259">
        <v>10</v>
      </c>
      <c r="F259" s="10">
        <v>2134.1331999999998</v>
      </c>
      <c r="G259" s="5">
        <v>21341.3</v>
      </c>
      <c r="H259" s="26">
        <v>42832</v>
      </c>
      <c r="I259" t="s">
        <v>1436</v>
      </c>
      <c r="J259">
        <v>2016</v>
      </c>
      <c r="K259" s="26">
        <v>42832</v>
      </c>
      <c r="L259" t="s">
        <v>1688</v>
      </c>
    </row>
    <row r="260" spans="1:12" ht="12.75">
      <c r="A260">
        <v>2016</v>
      </c>
      <c r="B260" t="s">
        <v>40</v>
      </c>
      <c r="C260" s="23" t="s">
        <v>255</v>
      </c>
      <c r="E260">
        <v>20</v>
      </c>
      <c r="F260" s="10">
        <v>416.3588</v>
      </c>
      <c r="G260" s="5">
        <v>8327.2</v>
      </c>
      <c r="H260" s="26">
        <v>42832</v>
      </c>
      <c r="I260" t="s">
        <v>1436</v>
      </c>
      <c r="J260">
        <v>2016</v>
      </c>
      <c r="K260" s="26">
        <v>42832</v>
      </c>
      <c r="L260" t="s">
        <v>1689</v>
      </c>
    </row>
    <row r="261" spans="1:12" ht="12.75">
      <c r="A261">
        <v>2016</v>
      </c>
      <c r="B261" t="s">
        <v>40</v>
      </c>
      <c r="C261" s="23" t="s">
        <v>256</v>
      </c>
      <c r="E261">
        <v>1</v>
      </c>
      <c r="F261" s="10">
        <v>180420</v>
      </c>
      <c r="G261" s="5">
        <v>180420</v>
      </c>
      <c r="H261" s="26">
        <v>42832</v>
      </c>
      <c r="I261" t="s">
        <v>1436</v>
      </c>
      <c r="J261">
        <v>2016</v>
      </c>
      <c r="K261" s="26">
        <v>42832</v>
      </c>
      <c r="L261" t="s">
        <v>1690</v>
      </c>
    </row>
    <row r="262" spans="1:12" ht="12.75">
      <c r="A262">
        <v>2016</v>
      </c>
      <c r="B262" t="s">
        <v>40</v>
      </c>
      <c r="C262" s="23" t="s">
        <v>256</v>
      </c>
      <c r="E262">
        <v>1</v>
      </c>
      <c r="F262" s="10">
        <v>32780</v>
      </c>
      <c r="G262" s="5">
        <v>32780</v>
      </c>
      <c r="H262" s="26">
        <v>42832</v>
      </c>
      <c r="I262" t="s">
        <v>1436</v>
      </c>
      <c r="J262">
        <v>2016</v>
      </c>
      <c r="K262" s="26">
        <v>42832</v>
      </c>
      <c r="L262" t="s">
        <v>1691</v>
      </c>
    </row>
    <row r="263" spans="1:12" ht="12.75">
      <c r="A263">
        <v>2016</v>
      </c>
      <c r="B263" t="s">
        <v>40</v>
      </c>
      <c r="C263" s="23" t="s">
        <v>257</v>
      </c>
      <c r="E263">
        <v>1</v>
      </c>
      <c r="F263" s="10">
        <v>672800</v>
      </c>
      <c r="G263" s="5">
        <v>672800</v>
      </c>
      <c r="H263" s="26">
        <v>42832</v>
      </c>
      <c r="I263" t="s">
        <v>1436</v>
      </c>
      <c r="J263">
        <v>2016</v>
      </c>
      <c r="K263" s="26">
        <v>42832</v>
      </c>
      <c r="L263" t="s">
        <v>1692</v>
      </c>
    </row>
    <row r="264" spans="1:12" ht="12.75">
      <c r="A264">
        <v>2016</v>
      </c>
      <c r="B264" t="s">
        <v>40</v>
      </c>
      <c r="C264" s="23" t="s">
        <v>258</v>
      </c>
      <c r="E264">
        <v>1</v>
      </c>
      <c r="F264" s="10">
        <v>389209</v>
      </c>
      <c r="G264" s="5">
        <v>389209</v>
      </c>
      <c r="H264" s="26">
        <v>42832</v>
      </c>
      <c r="I264" t="s">
        <v>1436</v>
      </c>
      <c r="J264">
        <v>2016</v>
      </c>
      <c r="K264" s="26">
        <v>42832</v>
      </c>
      <c r="L264" t="s">
        <v>1693</v>
      </c>
    </row>
    <row r="265" spans="1:12" ht="12.75">
      <c r="A265">
        <v>2016</v>
      </c>
      <c r="B265" t="s">
        <v>40</v>
      </c>
      <c r="C265" s="23" t="s">
        <v>259</v>
      </c>
      <c r="E265">
        <v>1</v>
      </c>
      <c r="F265" s="10">
        <v>50344</v>
      </c>
      <c r="G265" s="5">
        <v>50344</v>
      </c>
      <c r="H265" s="26">
        <v>42832</v>
      </c>
      <c r="I265" t="s">
        <v>1436</v>
      </c>
      <c r="J265">
        <v>2016</v>
      </c>
      <c r="K265" s="26">
        <v>42832</v>
      </c>
      <c r="L265" t="s">
        <v>1694</v>
      </c>
    </row>
    <row r="266" spans="1:12" ht="12.75">
      <c r="A266">
        <v>2016</v>
      </c>
      <c r="B266" t="s">
        <v>40</v>
      </c>
      <c r="C266" s="23" t="s">
        <v>260</v>
      </c>
      <c r="E266">
        <v>1</v>
      </c>
      <c r="F266" s="10">
        <v>998650</v>
      </c>
      <c r="G266" s="5">
        <v>998650</v>
      </c>
      <c r="H266" s="26">
        <v>42832</v>
      </c>
      <c r="I266" t="s">
        <v>1436</v>
      </c>
      <c r="J266">
        <v>2016</v>
      </c>
      <c r="K266" s="26">
        <v>42832</v>
      </c>
      <c r="L266" t="s">
        <v>1695</v>
      </c>
    </row>
    <row r="267" spans="1:12" ht="12.75">
      <c r="A267">
        <v>2016</v>
      </c>
      <c r="B267" t="s">
        <v>40</v>
      </c>
      <c r="C267" s="23" t="s">
        <v>261</v>
      </c>
      <c r="E267">
        <v>1</v>
      </c>
      <c r="F267" s="10">
        <v>51060</v>
      </c>
      <c r="G267" s="5">
        <v>51060</v>
      </c>
      <c r="H267" s="26">
        <v>42832</v>
      </c>
      <c r="I267" t="s">
        <v>1436</v>
      </c>
      <c r="J267">
        <v>2016</v>
      </c>
      <c r="K267" s="26">
        <v>42832</v>
      </c>
      <c r="L267" t="s">
        <v>1696</v>
      </c>
    </row>
    <row r="268" spans="1:12" ht="12.75">
      <c r="A268">
        <v>2016</v>
      </c>
      <c r="B268" t="s">
        <v>40</v>
      </c>
      <c r="C268" s="23" t="s">
        <v>262</v>
      </c>
      <c r="E268">
        <v>1</v>
      </c>
      <c r="F268" s="10">
        <v>137873</v>
      </c>
      <c r="G268" s="5">
        <v>137873</v>
      </c>
      <c r="H268" s="26">
        <v>42832</v>
      </c>
      <c r="I268" t="s">
        <v>1436</v>
      </c>
      <c r="J268">
        <v>2016</v>
      </c>
      <c r="K268" s="26">
        <v>42832</v>
      </c>
      <c r="L268" t="s">
        <v>1697</v>
      </c>
    </row>
    <row r="269" spans="1:12" ht="12.75">
      <c r="A269">
        <v>2016</v>
      </c>
      <c r="B269" t="s">
        <v>40</v>
      </c>
      <c r="C269" s="23" t="s">
        <v>263</v>
      </c>
      <c r="E269">
        <v>20</v>
      </c>
      <c r="F269" s="10">
        <v>1871.973</v>
      </c>
      <c r="G269" s="5">
        <v>37439.4</v>
      </c>
      <c r="H269" s="26">
        <v>42832</v>
      </c>
      <c r="I269" t="s">
        <v>1436</v>
      </c>
      <c r="J269">
        <v>2016</v>
      </c>
      <c r="K269" s="26">
        <v>42832</v>
      </c>
      <c r="L269" t="s">
        <v>1698</v>
      </c>
    </row>
    <row r="270" spans="1:12" ht="12.75">
      <c r="A270">
        <v>2016</v>
      </c>
      <c r="B270" t="s">
        <v>40</v>
      </c>
      <c r="C270" s="23" t="s">
        <v>264</v>
      </c>
      <c r="E270">
        <v>1</v>
      </c>
      <c r="F270" s="10">
        <v>148429.9924</v>
      </c>
      <c r="G270" s="5">
        <v>148429.99</v>
      </c>
      <c r="H270" s="26">
        <v>42832</v>
      </c>
      <c r="I270" t="s">
        <v>1436</v>
      </c>
      <c r="J270">
        <v>2016</v>
      </c>
      <c r="K270" s="26">
        <v>42832</v>
      </c>
      <c r="L270" t="s">
        <v>1699</v>
      </c>
    </row>
    <row r="271" spans="1:12" ht="12.75">
      <c r="A271">
        <v>2016</v>
      </c>
      <c r="B271" t="s">
        <v>40</v>
      </c>
      <c r="C271" s="23" t="s">
        <v>265</v>
      </c>
      <c r="E271">
        <v>30</v>
      </c>
      <c r="F271" s="10">
        <v>27189.994</v>
      </c>
      <c r="G271" s="5">
        <v>815699.7</v>
      </c>
      <c r="H271" s="26">
        <v>42832</v>
      </c>
      <c r="I271" t="s">
        <v>1436</v>
      </c>
      <c r="J271">
        <v>2016</v>
      </c>
      <c r="K271" s="26">
        <v>42832</v>
      </c>
      <c r="L271" t="s">
        <v>1700</v>
      </c>
    </row>
    <row r="272" spans="1:12" ht="12.75">
      <c r="A272">
        <v>2016</v>
      </c>
      <c r="B272" t="s">
        <v>40</v>
      </c>
      <c r="C272" s="23" t="s">
        <v>266</v>
      </c>
      <c r="E272">
        <v>1</v>
      </c>
      <c r="F272" s="10">
        <v>7380.093999999999</v>
      </c>
      <c r="G272" s="5">
        <v>7380.09</v>
      </c>
      <c r="H272" s="26">
        <v>42832</v>
      </c>
      <c r="I272" t="s">
        <v>1436</v>
      </c>
      <c r="J272">
        <v>2016</v>
      </c>
      <c r="K272" s="26">
        <v>42832</v>
      </c>
      <c r="L272" t="s">
        <v>1701</v>
      </c>
    </row>
    <row r="273" spans="1:12" ht="12.75">
      <c r="A273">
        <v>2016</v>
      </c>
      <c r="B273" t="s">
        <v>40</v>
      </c>
      <c r="C273" s="23" t="s">
        <v>267</v>
      </c>
      <c r="E273">
        <v>1</v>
      </c>
      <c r="F273" s="10">
        <v>26150.007599999997</v>
      </c>
      <c r="G273" s="5">
        <v>26150.01</v>
      </c>
      <c r="H273" s="26">
        <v>42832</v>
      </c>
      <c r="I273" t="s">
        <v>1436</v>
      </c>
      <c r="J273">
        <v>2016</v>
      </c>
      <c r="K273" s="26">
        <v>42832</v>
      </c>
      <c r="L273" t="s">
        <v>1702</v>
      </c>
    </row>
    <row r="274" spans="1:12" ht="12.75">
      <c r="A274">
        <v>2016</v>
      </c>
      <c r="B274" t="s">
        <v>40</v>
      </c>
      <c r="C274" s="23" t="s">
        <v>268</v>
      </c>
      <c r="E274">
        <v>1</v>
      </c>
      <c r="F274" s="10">
        <v>989.9904</v>
      </c>
      <c r="G274" s="5">
        <v>989.99</v>
      </c>
      <c r="H274" s="26">
        <v>42832</v>
      </c>
      <c r="I274" t="s">
        <v>1436</v>
      </c>
      <c r="J274">
        <v>2016</v>
      </c>
      <c r="K274" s="26">
        <v>42832</v>
      </c>
      <c r="L274" t="s">
        <v>1703</v>
      </c>
    </row>
    <row r="275" spans="1:12" ht="12.75">
      <c r="A275">
        <v>2016</v>
      </c>
      <c r="B275" t="s">
        <v>40</v>
      </c>
      <c r="C275" s="23" t="s">
        <v>269</v>
      </c>
      <c r="E275">
        <v>5</v>
      </c>
      <c r="F275" s="10">
        <v>1310.0459999999998</v>
      </c>
      <c r="G275" s="5">
        <v>6550.25</v>
      </c>
      <c r="H275" s="26">
        <v>42832</v>
      </c>
      <c r="I275" t="s">
        <v>1436</v>
      </c>
      <c r="J275">
        <v>2016</v>
      </c>
      <c r="K275" s="26">
        <v>42832</v>
      </c>
      <c r="L275" t="s">
        <v>1704</v>
      </c>
    </row>
    <row r="276" spans="1:12" ht="12.75">
      <c r="A276">
        <v>2016</v>
      </c>
      <c r="B276" t="s">
        <v>40</v>
      </c>
      <c r="C276" s="23" t="s">
        <v>270</v>
      </c>
      <c r="E276">
        <v>3</v>
      </c>
      <c r="F276" s="10">
        <v>11849.9916</v>
      </c>
      <c r="G276" s="5">
        <v>35549.97</v>
      </c>
      <c r="H276" s="26">
        <v>42832</v>
      </c>
      <c r="I276" t="s">
        <v>1436</v>
      </c>
      <c r="J276">
        <v>2016</v>
      </c>
      <c r="K276" s="26">
        <v>42832</v>
      </c>
      <c r="L276" t="s">
        <v>1705</v>
      </c>
    </row>
    <row r="277" spans="1:12" ht="12.75">
      <c r="A277">
        <v>2016</v>
      </c>
      <c r="B277" t="s">
        <v>40</v>
      </c>
      <c r="C277" s="23" t="s">
        <v>271</v>
      </c>
      <c r="E277">
        <v>50</v>
      </c>
      <c r="F277" s="10">
        <v>11000.0014</v>
      </c>
      <c r="G277" s="5">
        <v>550000</v>
      </c>
      <c r="H277" s="26">
        <v>42832</v>
      </c>
      <c r="I277" t="s">
        <v>1436</v>
      </c>
      <c r="J277">
        <v>2016</v>
      </c>
      <c r="K277" s="26">
        <v>42832</v>
      </c>
      <c r="L277" t="s">
        <v>1706</v>
      </c>
    </row>
    <row r="278" spans="1:12" ht="12.75">
      <c r="A278">
        <v>2016</v>
      </c>
      <c r="B278" t="s">
        <v>40</v>
      </c>
      <c r="C278" s="23" t="s">
        <v>272</v>
      </c>
      <c r="E278">
        <v>10</v>
      </c>
      <c r="F278" s="10">
        <v>12500.001</v>
      </c>
      <c r="G278" s="5">
        <v>125000</v>
      </c>
      <c r="H278" s="26">
        <v>42832</v>
      </c>
      <c r="I278" t="s">
        <v>1436</v>
      </c>
      <c r="J278">
        <v>2016</v>
      </c>
      <c r="K278" s="26">
        <v>42832</v>
      </c>
      <c r="L278" t="s">
        <v>1707</v>
      </c>
    </row>
    <row r="279" spans="1:12" ht="12.75">
      <c r="A279">
        <v>2016</v>
      </c>
      <c r="B279" t="s">
        <v>40</v>
      </c>
      <c r="C279" s="23" t="s">
        <v>273</v>
      </c>
      <c r="E279">
        <v>63</v>
      </c>
      <c r="F279" s="10">
        <v>16500.00328</v>
      </c>
      <c r="G279" s="5">
        <v>1039500</v>
      </c>
      <c r="H279" s="26">
        <v>42832</v>
      </c>
      <c r="I279" t="s">
        <v>1436</v>
      </c>
      <c r="J279">
        <v>2016</v>
      </c>
      <c r="K279" s="26">
        <v>42832</v>
      </c>
      <c r="L279" t="s">
        <v>1708</v>
      </c>
    </row>
    <row r="280" spans="1:12" ht="12.75">
      <c r="A280">
        <v>2016</v>
      </c>
      <c r="B280" t="s">
        <v>40</v>
      </c>
      <c r="C280" s="23" t="s">
        <v>274</v>
      </c>
      <c r="E280">
        <v>2</v>
      </c>
      <c r="F280" s="10">
        <v>12270.085</v>
      </c>
      <c r="G280" s="5">
        <v>24540.18</v>
      </c>
      <c r="H280" s="26">
        <v>42832</v>
      </c>
      <c r="I280" t="s">
        <v>1436</v>
      </c>
      <c r="J280">
        <v>2016</v>
      </c>
      <c r="K280" s="26">
        <v>42832</v>
      </c>
      <c r="L280" t="s">
        <v>1709</v>
      </c>
    </row>
    <row r="281" spans="1:12" ht="12.75">
      <c r="A281">
        <v>2016</v>
      </c>
      <c r="B281" t="s">
        <v>40</v>
      </c>
      <c r="C281" s="23" t="s">
        <v>275</v>
      </c>
      <c r="E281">
        <v>1</v>
      </c>
      <c r="F281" s="10">
        <v>15620.73</v>
      </c>
      <c r="G281" s="5">
        <v>15620.73</v>
      </c>
      <c r="H281" s="26">
        <v>42832</v>
      </c>
      <c r="I281" t="s">
        <v>1436</v>
      </c>
      <c r="J281">
        <v>2016</v>
      </c>
      <c r="K281" s="26">
        <v>42832</v>
      </c>
      <c r="L281" t="s">
        <v>1710</v>
      </c>
    </row>
    <row r="282" spans="1:12" ht="12.75">
      <c r="A282">
        <v>2016</v>
      </c>
      <c r="B282" t="s">
        <v>40</v>
      </c>
      <c r="C282" s="23" t="s">
        <v>276</v>
      </c>
      <c r="E282">
        <v>3</v>
      </c>
      <c r="F282" s="10">
        <v>11870</v>
      </c>
      <c r="G282" s="5">
        <v>35610</v>
      </c>
      <c r="H282" s="26">
        <v>42832</v>
      </c>
      <c r="I282" t="s">
        <v>1436</v>
      </c>
      <c r="J282">
        <v>2016</v>
      </c>
      <c r="K282" s="26">
        <v>42832</v>
      </c>
      <c r="L282" t="s">
        <v>1711</v>
      </c>
    </row>
    <row r="283" spans="1:12" ht="12.75">
      <c r="A283">
        <v>2016</v>
      </c>
      <c r="B283" t="s">
        <v>40</v>
      </c>
      <c r="C283" s="23" t="s">
        <v>277</v>
      </c>
      <c r="E283">
        <v>1</v>
      </c>
      <c r="F283" s="10">
        <v>32999</v>
      </c>
      <c r="G283" s="5">
        <v>32999</v>
      </c>
      <c r="H283" s="26">
        <v>42832</v>
      </c>
      <c r="I283" t="s">
        <v>1436</v>
      </c>
      <c r="J283">
        <v>2016</v>
      </c>
      <c r="K283" s="26">
        <v>42832</v>
      </c>
      <c r="L283" t="s">
        <v>1712</v>
      </c>
    </row>
    <row r="284" spans="1:12" ht="12.75">
      <c r="A284">
        <v>2016</v>
      </c>
      <c r="B284" t="s">
        <v>40</v>
      </c>
      <c r="C284" s="23" t="s">
        <v>278</v>
      </c>
      <c r="E284">
        <v>9</v>
      </c>
      <c r="F284" s="10">
        <v>9455.56</v>
      </c>
      <c r="G284" s="5">
        <v>85100.04</v>
      </c>
      <c r="H284" s="26">
        <v>42832</v>
      </c>
      <c r="I284" t="s">
        <v>1436</v>
      </c>
      <c r="J284">
        <v>2016</v>
      </c>
      <c r="K284" s="26">
        <v>42832</v>
      </c>
      <c r="L284" t="s">
        <v>1713</v>
      </c>
    </row>
    <row r="285" spans="1:12" ht="12.75">
      <c r="A285">
        <v>2016</v>
      </c>
      <c r="B285" t="s">
        <v>40</v>
      </c>
      <c r="C285" s="23" t="s">
        <v>279</v>
      </c>
      <c r="E285">
        <v>1</v>
      </c>
      <c r="F285" s="10">
        <v>21000</v>
      </c>
      <c r="G285" s="5">
        <v>21000</v>
      </c>
      <c r="H285" s="26">
        <v>42832</v>
      </c>
      <c r="I285" t="s">
        <v>1436</v>
      </c>
      <c r="J285">
        <v>2016</v>
      </c>
      <c r="K285" s="26">
        <v>42832</v>
      </c>
      <c r="L285" t="s">
        <v>1714</v>
      </c>
    </row>
    <row r="286" spans="1:12" ht="12.75">
      <c r="A286">
        <v>2016</v>
      </c>
      <c r="B286" t="s">
        <v>40</v>
      </c>
      <c r="C286" s="23" t="s">
        <v>280</v>
      </c>
      <c r="E286">
        <v>1</v>
      </c>
      <c r="F286" s="10">
        <v>54439</v>
      </c>
      <c r="G286" s="5">
        <v>54439</v>
      </c>
      <c r="H286" s="26">
        <v>42832</v>
      </c>
      <c r="I286" t="s">
        <v>1436</v>
      </c>
      <c r="J286">
        <v>2016</v>
      </c>
      <c r="K286" s="26">
        <v>42832</v>
      </c>
      <c r="L286" t="s">
        <v>1715</v>
      </c>
    </row>
    <row r="287" spans="1:12" ht="12.75">
      <c r="A287">
        <v>2016</v>
      </c>
      <c r="B287" t="s">
        <v>40</v>
      </c>
      <c r="C287" s="23" t="s">
        <v>281</v>
      </c>
      <c r="E287">
        <v>1</v>
      </c>
      <c r="F287" s="10">
        <v>140000</v>
      </c>
      <c r="G287" s="5">
        <v>140000</v>
      </c>
      <c r="H287" s="26">
        <v>42832</v>
      </c>
      <c r="I287" t="s">
        <v>1436</v>
      </c>
      <c r="J287">
        <v>2016</v>
      </c>
      <c r="K287" s="26">
        <v>42832</v>
      </c>
      <c r="L287" t="s">
        <v>1716</v>
      </c>
    </row>
    <row r="288" spans="1:12" ht="12.75">
      <c r="A288">
        <v>2016</v>
      </c>
      <c r="B288" t="s">
        <v>40</v>
      </c>
      <c r="C288" s="23" t="s">
        <v>282</v>
      </c>
      <c r="E288">
        <v>1</v>
      </c>
      <c r="F288" s="10">
        <v>102921</v>
      </c>
      <c r="G288" s="5">
        <v>102921</v>
      </c>
      <c r="H288" s="26">
        <v>42832</v>
      </c>
      <c r="I288" t="s">
        <v>1436</v>
      </c>
      <c r="J288">
        <v>2016</v>
      </c>
      <c r="K288" s="26">
        <v>42832</v>
      </c>
      <c r="L288" t="s">
        <v>1717</v>
      </c>
    </row>
    <row r="289" spans="1:12" ht="12.75">
      <c r="A289">
        <v>2016</v>
      </c>
      <c r="B289" t="s">
        <v>40</v>
      </c>
      <c r="C289" s="23" t="s">
        <v>283</v>
      </c>
      <c r="E289">
        <v>1</v>
      </c>
      <c r="F289" s="10">
        <v>149725</v>
      </c>
      <c r="G289" s="5">
        <v>149725</v>
      </c>
      <c r="H289" s="26">
        <v>42832</v>
      </c>
      <c r="I289" t="s">
        <v>1436</v>
      </c>
      <c r="J289">
        <v>2016</v>
      </c>
      <c r="K289" s="26">
        <v>42832</v>
      </c>
      <c r="L289" t="s">
        <v>1718</v>
      </c>
    </row>
    <row r="290" spans="1:12" ht="12.75">
      <c r="A290">
        <v>2016</v>
      </c>
      <c r="B290" t="s">
        <v>40</v>
      </c>
      <c r="C290" s="23" t="s">
        <v>284</v>
      </c>
      <c r="E290">
        <v>3</v>
      </c>
      <c r="F290" s="10">
        <v>198600</v>
      </c>
      <c r="G290" s="5">
        <v>595800</v>
      </c>
      <c r="H290" s="26">
        <v>42832</v>
      </c>
      <c r="I290" t="s">
        <v>1436</v>
      </c>
      <c r="J290">
        <v>2016</v>
      </c>
      <c r="K290" s="26">
        <v>42832</v>
      </c>
      <c r="L290" t="s">
        <v>1719</v>
      </c>
    </row>
    <row r="291" spans="1:12" ht="12.75">
      <c r="A291">
        <v>2016</v>
      </c>
      <c r="B291" t="s">
        <v>40</v>
      </c>
      <c r="C291" s="23" t="s">
        <v>285</v>
      </c>
      <c r="E291">
        <v>14</v>
      </c>
      <c r="F291" s="10">
        <v>53572</v>
      </c>
      <c r="G291" s="5">
        <v>750008</v>
      </c>
      <c r="H291" s="26">
        <v>42832</v>
      </c>
      <c r="I291" t="s">
        <v>1436</v>
      </c>
      <c r="J291">
        <v>2016</v>
      </c>
      <c r="K291" s="26">
        <v>42832</v>
      </c>
      <c r="L291" t="s">
        <v>1720</v>
      </c>
    </row>
    <row r="292" spans="1:12" ht="12.75">
      <c r="A292">
        <v>2016</v>
      </c>
      <c r="B292" t="s">
        <v>40</v>
      </c>
      <c r="C292" s="23" t="s">
        <v>286</v>
      </c>
      <c r="E292">
        <v>1</v>
      </c>
      <c r="F292" s="10">
        <v>184420</v>
      </c>
      <c r="G292" s="5">
        <v>184420</v>
      </c>
      <c r="H292" s="26">
        <v>42832</v>
      </c>
      <c r="I292" t="s">
        <v>1436</v>
      </c>
      <c r="J292">
        <v>2016</v>
      </c>
      <c r="K292" s="26">
        <v>42832</v>
      </c>
      <c r="L292" t="s">
        <v>1721</v>
      </c>
    </row>
    <row r="293" spans="1:12" ht="12.75">
      <c r="A293">
        <v>2016</v>
      </c>
      <c r="B293" t="s">
        <v>40</v>
      </c>
      <c r="C293" s="23" t="s">
        <v>287</v>
      </c>
      <c r="E293">
        <v>1</v>
      </c>
      <c r="F293" s="10">
        <v>92210</v>
      </c>
      <c r="G293" s="5">
        <v>92210</v>
      </c>
      <c r="H293" s="26">
        <v>42832</v>
      </c>
      <c r="I293" t="s">
        <v>1436</v>
      </c>
      <c r="J293">
        <v>2016</v>
      </c>
      <c r="K293" s="26">
        <v>42832</v>
      </c>
      <c r="L293" t="s">
        <v>1722</v>
      </c>
    </row>
    <row r="294" spans="1:12" ht="12.75">
      <c r="A294">
        <v>2016</v>
      </c>
      <c r="B294" t="s">
        <v>40</v>
      </c>
      <c r="C294" s="23" t="s">
        <v>288</v>
      </c>
      <c r="E294">
        <v>9</v>
      </c>
      <c r="F294" s="11">
        <v>20197.668499999996</v>
      </c>
      <c r="G294" s="5">
        <v>181779.03</v>
      </c>
      <c r="H294" s="26">
        <v>42832</v>
      </c>
      <c r="I294" t="s">
        <v>1436</v>
      </c>
      <c r="J294">
        <v>2016</v>
      </c>
      <c r="K294" s="26">
        <v>42832</v>
      </c>
      <c r="L294" t="s">
        <v>1723</v>
      </c>
    </row>
    <row r="295" spans="1:12" ht="12.75">
      <c r="A295">
        <v>2016</v>
      </c>
      <c r="B295" t="s">
        <v>40</v>
      </c>
      <c r="C295" s="23" t="s">
        <v>289</v>
      </c>
      <c r="E295">
        <v>1</v>
      </c>
      <c r="F295" s="12">
        <v>44115.149999999994</v>
      </c>
      <c r="G295" s="5">
        <v>44115.15</v>
      </c>
      <c r="H295" s="26">
        <v>42832</v>
      </c>
      <c r="I295" t="s">
        <v>1436</v>
      </c>
      <c r="J295">
        <v>2016</v>
      </c>
      <c r="K295" s="26">
        <v>42832</v>
      </c>
      <c r="L295" t="s">
        <v>1724</v>
      </c>
    </row>
    <row r="296" spans="1:12" ht="12.75">
      <c r="A296">
        <v>2016</v>
      </c>
      <c r="B296" t="s">
        <v>40</v>
      </c>
      <c r="C296" s="23" t="s">
        <v>290</v>
      </c>
      <c r="E296">
        <v>3</v>
      </c>
      <c r="F296" s="12">
        <v>1119.272</v>
      </c>
      <c r="G296" s="5">
        <v>3357.81</v>
      </c>
      <c r="H296" s="26">
        <v>42832</v>
      </c>
      <c r="I296" t="s">
        <v>1436</v>
      </c>
      <c r="J296">
        <v>2016</v>
      </c>
      <c r="K296" s="26">
        <v>42832</v>
      </c>
      <c r="L296" t="s">
        <v>1725</v>
      </c>
    </row>
    <row r="297" spans="1:12" ht="12.75">
      <c r="A297">
        <v>2016</v>
      </c>
      <c r="B297" t="s">
        <v>40</v>
      </c>
      <c r="C297" s="23" t="s">
        <v>291</v>
      </c>
      <c r="E297">
        <v>4</v>
      </c>
      <c r="F297" s="12">
        <v>426.65</v>
      </c>
      <c r="G297" s="5">
        <v>1706.6</v>
      </c>
      <c r="H297" s="26">
        <v>42832</v>
      </c>
      <c r="I297" t="s">
        <v>1436</v>
      </c>
      <c r="J297">
        <v>2016</v>
      </c>
      <c r="K297" s="26">
        <v>42832</v>
      </c>
      <c r="L297" t="s">
        <v>1726</v>
      </c>
    </row>
    <row r="298" spans="1:12" ht="12.75">
      <c r="A298">
        <v>2016</v>
      </c>
      <c r="B298" t="s">
        <v>40</v>
      </c>
      <c r="C298" s="23" t="s">
        <v>292</v>
      </c>
      <c r="E298">
        <v>4</v>
      </c>
      <c r="F298" s="12">
        <v>305.9</v>
      </c>
      <c r="G298" s="5">
        <v>4894.4</v>
      </c>
      <c r="H298" s="26">
        <v>42832</v>
      </c>
      <c r="I298" t="s">
        <v>1436</v>
      </c>
      <c r="J298">
        <v>2016</v>
      </c>
      <c r="K298" s="26">
        <v>42832</v>
      </c>
      <c r="L298" t="s">
        <v>1727</v>
      </c>
    </row>
    <row r="299" spans="1:12" ht="12.75">
      <c r="A299">
        <v>2016</v>
      </c>
      <c r="B299" t="s">
        <v>40</v>
      </c>
      <c r="C299" s="23" t="s">
        <v>293</v>
      </c>
      <c r="E299">
        <v>4</v>
      </c>
      <c r="F299" s="12">
        <v>26315.2085</v>
      </c>
      <c r="G299" s="5">
        <v>105260.84</v>
      </c>
      <c r="H299" s="26">
        <v>42832</v>
      </c>
      <c r="I299" t="s">
        <v>1436</v>
      </c>
      <c r="J299">
        <v>2016</v>
      </c>
      <c r="K299" s="26">
        <v>42832</v>
      </c>
      <c r="L299" t="s">
        <v>1728</v>
      </c>
    </row>
    <row r="300" spans="1:12" ht="12.75">
      <c r="A300">
        <v>2016</v>
      </c>
      <c r="B300" t="s">
        <v>40</v>
      </c>
      <c r="C300" s="23" t="s">
        <v>294</v>
      </c>
      <c r="E300">
        <v>1</v>
      </c>
      <c r="F300" s="12">
        <v>500</v>
      </c>
      <c r="G300" s="5">
        <v>500</v>
      </c>
      <c r="H300" s="26">
        <v>42832</v>
      </c>
      <c r="I300" t="s">
        <v>1436</v>
      </c>
      <c r="J300">
        <v>2016</v>
      </c>
      <c r="K300" s="26">
        <v>42832</v>
      </c>
      <c r="L300" t="s">
        <v>1729</v>
      </c>
    </row>
    <row r="301" spans="1:12" ht="12.75">
      <c r="A301">
        <v>2016</v>
      </c>
      <c r="B301" t="s">
        <v>40</v>
      </c>
      <c r="C301" s="23" t="s">
        <v>295</v>
      </c>
      <c r="E301">
        <v>1</v>
      </c>
      <c r="F301" s="12">
        <v>5599.994</v>
      </c>
      <c r="G301" s="5">
        <v>5599.99</v>
      </c>
      <c r="H301" s="26">
        <v>42832</v>
      </c>
      <c r="I301" t="s">
        <v>1436</v>
      </c>
      <c r="J301">
        <v>2016</v>
      </c>
      <c r="K301" s="26">
        <v>42832</v>
      </c>
      <c r="L301" t="s">
        <v>1730</v>
      </c>
    </row>
    <row r="302" spans="1:12" ht="12.75">
      <c r="A302">
        <v>2016</v>
      </c>
      <c r="B302" t="s">
        <v>40</v>
      </c>
      <c r="C302" s="23" t="s">
        <v>296</v>
      </c>
      <c r="E302">
        <v>1</v>
      </c>
      <c r="F302" s="12">
        <v>23000</v>
      </c>
      <c r="G302" s="5">
        <v>23000</v>
      </c>
      <c r="H302" s="26">
        <v>42832</v>
      </c>
      <c r="I302" t="s">
        <v>1436</v>
      </c>
      <c r="J302">
        <v>2016</v>
      </c>
      <c r="K302" s="26">
        <v>42832</v>
      </c>
      <c r="L302" t="s">
        <v>1731</v>
      </c>
    </row>
    <row r="303" spans="1:12" ht="12.75">
      <c r="A303">
        <v>2016</v>
      </c>
      <c r="B303" t="s">
        <v>40</v>
      </c>
      <c r="C303" s="23" t="s">
        <v>297</v>
      </c>
      <c r="E303">
        <v>1</v>
      </c>
      <c r="F303" s="12">
        <v>1800.003</v>
      </c>
      <c r="G303" s="5">
        <v>1800</v>
      </c>
      <c r="H303" s="26">
        <v>42832</v>
      </c>
      <c r="I303" t="s">
        <v>1436</v>
      </c>
      <c r="J303">
        <v>2016</v>
      </c>
      <c r="K303" s="26">
        <v>42832</v>
      </c>
      <c r="L303" t="s">
        <v>1732</v>
      </c>
    </row>
    <row r="304" spans="1:12" ht="12.75">
      <c r="A304">
        <v>2016</v>
      </c>
      <c r="B304" t="s">
        <v>40</v>
      </c>
      <c r="C304" s="23" t="s">
        <v>298</v>
      </c>
      <c r="E304">
        <v>1</v>
      </c>
      <c r="F304" s="12">
        <v>7374.95</v>
      </c>
      <c r="G304" s="5">
        <v>7374.95</v>
      </c>
      <c r="H304" s="26">
        <v>42832</v>
      </c>
      <c r="I304" t="s">
        <v>1436</v>
      </c>
      <c r="J304">
        <v>2016</v>
      </c>
      <c r="K304" s="26">
        <v>42832</v>
      </c>
      <c r="L304" t="s">
        <v>1733</v>
      </c>
    </row>
    <row r="305" spans="1:12" ht="12.75">
      <c r="A305">
        <v>2016</v>
      </c>
      <c r="B305" t="s">
        <v>40</v>
      </c>
      <c r="C305" s="23" t="s">
        <v>299</v>
      </c>
      <c r="E305">
        <v>1</v>
      </c>
      <c r="F305" s="12">
        <v>41850.7</v>
      </c>
      <c r="G305" s="5">
        <v>41850.7</v>
      </c>
      <c r="H305" s="26">
        <v>42832</v>
      </c>
      <c r="I305" t="s">
        <v>1436</v>
      </c>
      <c r="J305">
        <v>2016</v>
      </c>
      <c r="K305" s="26">
        <v>42832</v>
      </c>
      <c r="L305" t="s">
        <v>1734</v>
      </c>
    </row>
    <row r="306" spans="1:12" ht="12.75">
      <c r="A306">
        <v>2016</v>
      </c>
      <c r="B306" t="s">
        <v>40</v>
      </c>
      <c r="C306" s="23" t="s">
        <v>300</v>
      </c>
      <c r="E306">
        <v>1</v>
      </c>
      <c r="F306" s="12">
        <v>1937.7269999999999</v>
      </c>
      <c r="G306" s="5">
        <v>1937.73</v>
      </c>
      <c r="H306" s="26">
        <v>42832</v>
      </c>
      <c r="I306" t="s">
        <v>1436</v>
      </c>
      <c r="J306">
        <v>2016</v>
      </c>
      <c r="K306" s="26">
        <v>42832</v>
      </c>
      <c r="L306" t="s">
        <v>1735</v>
      </c>
    </row>
    <row r="307" spans="1:12" ht="12.75">
      <c r="A307">
        <v>2016</v>
      </c>
      <c r="B307" t="s">
        <v>40</v>
      </c>
      <c r="C307" s="23" t="s">
        <v>301</v>
      </c>
      <c r="E307">
        <v>2</v>
      </c>
      <c r="F307" s="12">
        <v>1166.445</v>
      </c>
      <c r="G307" s="5">
        <v>2332.9</v>
      </c>
      <c r="H307" s="26">
        <v>42832</v>
      </c>
      <c r="I307" t="s">
        <v>1436</v>
      </c>
      <c r="J307">
        <v>2016</v>
      </c>
      <c r="K307" s="26">
        <v>42832</v>
      </c>
      <c r="L307" t="s">
        <v>1736</v>
      </c>
    </row>
    <row r="308" spans="1:12" ht="12.75">
      <c r="A308">
        <v>2016</v>
      </c>
      <c r="B308" t="s">
        <v>40</v>
      </c>
      <c r="C308" s="23" t="s">
        <v>302</v>
      </c>
      <c r="E308">
        <v>1</v>
      </c>
      <c r="F308" s="12">
        <v>398.73949999999996</v>
      </c>
      <c r="G308" s="5">
        <v>398.74</v>
      </c>
      <c r="H308" s="26">
        <v>42832</v>
      </c>
      <c r="I308" t="s">
        <v>1436</v>
      </c>
      <c r="J308">
        <v>2016</v>
      </c>
      <c r="K308" s="26">
        <v>42832</v>
      </c>
      <c r="L308" t="s">
        <v>1737</v>
      </c>
    </row>
    <row r="309" spans="1:12" ht="12.75">
      <c r="A309">
        <v>2016</v>
      </c>
      <c r="B309" t="s">
        <v>40</v>
      </c>
      <c r="C309" s="23" t="s">
        <v>303</v>
      </c>
      <c r="E309">
        <v>2</v>
      </c>
      <c r="F309" s="12">
        <v>351.11799999999994</v>
      </c>
      <c r="G309" s="5">
        <v>702.24</v>
      </c>
      <c r="H309" s="26">
        <v>42832</v>
      </c>
      <c r="I309" t="s">
        <v>1436</v>
      </c>
      <c r="J309">
        <v>2016</v>
      </c>
      <c r="K309" s="26">
        <v>42832</v>
      </c>
      <c r="L309" t="s">
        <v>1738</v>
      </c>
    </row>
    <row r="310" spans="1:12" ht="12.75">
      <c r="A310">
        <v>2016</v>
      </c>
      <c r="B310" t="s">
        <v>40</v>
      </c>
      <c r="C310" s="23" t="s">
        <v>304</v>
      </c>
      <c r="E310">
        <v>1</v>
      </c>
      <c r="F310" s="12">
        <v>327.32449999999994</v>
      </c>
      <c r="G310" s="5">
        <v>327.32</v>
      </c>
      <c r="H310" s="26">
        <v>42832</v>
      </c>
      <c r="I310" t="s">
        <v>1436</v>
      </c>
      <c r="J310">
        <v>2016</v>
      </c>
      <c r="K310" s="26">
        <v>42832</v>
      </c>
      <c r="L310" t="s">
        <v>1739</v>
      </c>
    </row>
    <row r="311" spans="1:12" ht="12.75">
      <c r="A311">
        <v>2016</v>
      </c>
      <c r="B311" t="s">
        <v>40</v>
      </c>
      <c r="C311" s="23" t="s">
        <v>305</v>
      </c>
      <c r="E311">
        <v>1</v>
      </c>
      <c r="F311" s="12">
        <v>434.44699999999995</v>
      </c>
      <c r="G311" s="5">
        <v>434.45</v>
      </c>
      <c r="H311" s="26">
        <v>42832</v>
      </c>
      <c r="I311" t="s">
        <v>1436</v>
      </c>
      <c r="J311">
        <v>2016</v>
      </c>
      <c r="K311" s="26">
        <v>42832</v>
      </c>
      <c r="L311" t="s">
        <v>1740</v>
      </c>
    </row>
    <row r="312" spans="1:12" ht="12.75">
      <c r="A312">
        <v>2016</v>
      </c>
      <c r="B312" t="s">
        <v>40</v>
      </c>
      <c r="C312" s="23" t="s">
        <v>306</v>
      </c>
      <c r="E312">
        <v>2</v>
      </c>
      <c r="F312" s="12">
        <v>235.6695</v>
      </c>
      <c r="G312" s="5">
        <v>471.34</v>
      </c>
      <c r="H312" s="26">
        <v>42832</v>
      </c>
      <c r="I312" t="s">
        <v>1436</v>
      </c>
      <c r="J312">
        <v>2016</v>
      </c>
      <c r="K312" s="26">
        <v>42832</v>
      </c>
      <c r="L312" t="s">
        <v>1741</v>
      </c>
    </row>
    <row r="313" spans="1:12" ht="12.75">
      <c r="A313">
        <v>2016</v>
      </c>
      <c r="B313" t="s">
        <v>40</v>
      </c>
      <c r="C313" s="23" t="s">
        <v>307</v>
      </c>
      <c r="E313">
        <v>2</v>
      </c>
      <c r="F313" s="12">
        <v>273.769</v>
      </c>
      <c r="G313" s="5">
        <v>547.54</v>
      </c>
      <c r="H313" s="26">
        <v>42832</v>
      </c>
      <c r="I313" t="s">
        <v>1436</v>
      </c>
      <c r="J313">
        <v>2016</v>
      </c>
      <c r="K313" s="26">
        <v>42832</v>
      </c>
      <c r="L313" t="s">
        <v>1742</v>
      </c>
    </row>
    <row r="314" spans="1:12" ht="12.75">
      <c r="A314">
        <v>2016</v>
      </c>
      <c r="B314" t="s">
        <v>40</v>
      </c>
      <c r="C314" s="23" t="s">
        <v>308</v>
      </c>
      <c r="E314">
        <v>1</v>
      </c>
      <c r="F314" s="12">
        <v>100.94699999999999</v>
      </c>
      <c r="G314" s="5">
        <v>100.95</v>
      </c>
      <c r="H314" s="26">
        <v>42832</v>
      </c>
      <c r="I314" t="s">
        <v>1436</v>
      </c>
      <c r="J314">
        <v>2016</v>
      </c>
      <c r="K314" s="26">
        <v>42832</v>
      </c>
      <c r="L314" t="s">
        <v>1743</v>
      </c>
    </row>
    <row r="315" spans="1:12" ht="12.75">
      <c r="A315">
        <v>2016</v>
      </c>
      <c r="B315" t="s">
        <v>40</v>
      </c>
      <c r="C315" s="23" t="s">
        <v>309</v>
      </c>
      <c r="E315">
        <v>2</v>
      </c>
      <c r="F315" s="12">
        <v>235.6695</v>
      </c>
      <c r="G315" s="5">
        <v>471.34</v>
      </c>
      <c r="H315" s="26">
        <v>42832</v>
      </c>
      <c r="I315" t="s">
        <v>1436</v>
      </c>
      <c r="J315">
        <v>2016</v>
      </c>
      <c r="K315" s="26">
        <v>42832</v>
      </c>
      <c r="L315" t="s">
        <v>1744</v>
      </c>
    </row>
    <row r="316" spans="1:12" ht="12.75">
      <c r="A316">
        <v>2016</v>
      </c>
      <c r="B316" t="s">
        <v>40</v>
      </c>
      <c r="C316" s="23" t="s">
        <v>310</v>
      </c>
      <c r="E316">
        <v>2</v>
      </c>
      <c r="F316" s="12">
        <v>172.58049999999997</v>
      </c>
      <c r="G316" s="5">
        <v>345.16</v>
      </c>
      <c r="H316" s="26">
        <v>42832</v>
      </c>
      <c r="I316" t="s">
        <v>1436</v>
      </c>
      <c r="J316">
        <v>2016</v>
      </c>
      <c r="K316" s="26">
        <v>42832</v>
      </c>
      <c r="L316" t="s">
        <v>1745</v>
      </c>
    </row>
    <row r="317" spans="1:12" ht="12.75">
      <c r="A317">
        <v>2016</v>
      </c>
      <c r="B317" t="s">
        <v>40</v>
      </c>
      <c r="C317" s="23" t="s">
        <v>311</v>
      </c>
      <c r="E317">
        <v>1</v>
      </c>
      <c r="F317" s="12">
        <v>196.3855</v>
      </c>
      <c r="G317" s="5">
        <v>196.39</v>
      </c>
      <c r="H317" s="26">
        <v>42832</v>
      </c>
      <c r="I317" t="s">
        <v>1436</v>
      </c>
      <c r="J317">
        <v>2016</v>
      </c>
      <c r="K317" s="26">
        <v>42832</v>
      </c>
      <c r="L317" t="s">
        <v>1746</v>
      </c>
    </row>
    <row r="318" spans="1:12" ht="12.75">
      <c r="A318">
        <v>2016</v>
      </c>
      <c r="B318" t="s">
        <v>40</v>
      </c>
      <c r="C318" s="23" t="s">
        <v>312</v>
      </c>
      <c r="E318">
        <v>1</v>
      </c>
      <c r="F318" s="12">
        <v>2142.45</v>
      </c>
      <c r="G318" s="5">
        <v>2142.45</v>
      </c>
      <c r="H318" s="26">
        <v>42832</v>
      </c>
      <c r="I318" t="s">
        <v>1436</v>
      </c>
      <c r="J318">
        <v>2016</v>
      </c>
      <c r="K318" s="26">
        <v>42832</v>
      </c>
      <c r="L318" t="s">
        <v>1747</v>
      </c>
    </row>
    <row r="319" spans="1:12" ht="12.75">
      <c r="A319">
        <v>2016</v>
      </c>
      <c r="B319" t="s">
        <v>40</v>
      </c>
      <c r="C319" s="23" t="s">
        <v>313</v>
      </c>
      <c r="E319">
        <v>1</v>
      </c>
      <c r="F319" s="12">
        <v>1105.7479999999998</v>
      </c>
      <c r="G319" s="5">
        <v>1105.75</v>
      </c>
      <c r="H319" s="26">
        <v>42832</v>
      </c>
      <c r="I319" t="s">
        <v>1436</v>
      </c>
      <c r="J319">
        <v>2016</v>
      </c>
      <c r="K319" s="26">
        <v>42832</v>
      </c>
      <c r="L319" t="s">
        <v>1748</v>
      </c>
    </row>
    <row r="320" spans="1:12" ht="12.75">
      <c r="A320">
        <v>2016</v>
      </c>
      <c r="B320" t="s">
        <v>40</v>
      </c>
      <c r="C320" s="23" t="s">
        <v>314</v>
      </c>
      <c r="E320">
        <v>10</v>
      </c>
      <c r="F320" s="13">
        <v>1559.3999999999999</v>
      </c>
      <c r="G320" s="5">
        <v>15594</v>
      </c>
      <c r="H320" s="26">
        <v>42832</v>
      </c>
      <c r="I320" t="s">
        <v>1436</v>
      </c>
      <c r="J320">
        <v>2016</v>
      </c>
      <c r="K320" s="26">
        <v>42832</v>
      </c>
      <c r="L320" t="s">
        <v>1749</v>
      </c>
    </row>
    <row r="321" spans="1:12" ht="12.75">
      <c r="A321">
        <v>2016</v>
      </c>
      <c r="B321" t="s">
        <v>40</v>
      </c>
      <c r="C321" s="23" t="s">
        <v>315</v>
      </c>
      <c r="E321">
        <v>2</v>
      </c>
      <c r="F321" s="12">
        <v>4904.312999999999</v>
      </c>
      <c r="G321" s="5">
        <v>9808.62</v>
      </c>
      <c r="H321" s="26">
        <v>42832</v>
      </c>
      <c r="I321" t="s">
        <v>1436</v>
      </c>
      <c r="J321">
        <v>2016</v>
      </c>
      <c r="K321" s="26">
        <v>42832</v>
      </c>
      <c r="L321" t="s">
        <v>1750</v>
      </c>
    </row>
    <row r="322" spans="1:12" ht="12.75">
      <c r="A322">
        <v>2016</v>
      </c>
      <c r="B322" t="s">
        <v>40</v>
      </c>
      <c r="C322" s="23" t="s">
        <v>316</v>
      </c>
      <c r="E322">
        <v>1</v>
      </c>
      <c r="F322" s="14">
        <v>118725.99999999999</v>
      </c>
      <c r="G322" s="5">
        <v>118726</v>
      </c>
      <c r="H322" s="26">
        <v>42832</v>
      </c>
      <c r="I322" t="s">
        <v>1436</v>
      </c>
      <c r="J322">
        <v>2016</v>
      </c>
      <c r="K322" s="26">
        <v>42832</v>
      </c>
      <c r="L322" t="s">
        <v>1751</v>
      </c>
    </row>
    <row r="323" spans="1:12" ht="12.75">
      <c r="A323">
        <v>2016</v>
      </c>
      <c r="B323" t="s">
        <v>40</v>
      </c>
      <c r="C323" s="23" t="s">
        <v>317</v>
      </c>
      <c r="E323">
        <v>1</v>
      </c>
      <c r="F323" s="14">
        <v>89592.136</v>
      </c>
      <c r="G323" s="5">
        <v>89592.14</v>
      </c>
      <c r="H323" s="26">
        <v>42832</v>
      </c>
      <c r="I323" t="s">
        <v>1436</v>
      </c>
      <c r="J323">
        <v>2016</v>
      </c>
      <c r="K323" s="26">
        <v>42832</v>
      </c>
      <c r="L323" t="s">
        <v>1752</v>
      </c>
    </row>
    <row r="324" spans="1:12" ht="12.75">
      <c r="A324">
        <v>2016</v>
      </c>
      <c r="B324" t="s">
        <v>40</v>
      </c>
      <c r="C324" s="23" t="s">
        <v>318</v>
      </c>
      <c r="E324">
        <v>1</v>
      </c>
      <c r="F324" s="14">
        <v>18072.8</v>
      </c>
      <c r="G324" s="5">
        <v>18072.8</v>
      </c>
      <c r="H324" s="26">
        <v>42832</v>
      </c>
      <c r="I324" t="s">
        <v>1436</v>
      </c>
      <c r="J324">
        <v>2016</v>
      </c>
      <c r="K324" s="26">
        <v>42832</v>
      </c>
      <c r="L324" t="s">
        <v>1753</v>
      </c>
    </row>
    <row r="325" spans="1:12" ht="12.75">
      <c r="A325">
        <v>2016</v>
      </c>
      <c r="B325" t="s">
        <v>40</v>
      </c>
      <c r="C325" s="23" t="s">
        <v>319</v>
      </c>
      <c r="E325">
        <v>1</v>
      </c>
      <c r="F325" s="14">
        <v>114062.79999999999</v>
      </c>
      <c r="G325" s="5">
        <v>114062.8</v>
      </c>
      <c r="H325" s="26">
        <v>42832</v>
      </c>
      <c r="I325" t="s">
        <v>1436</v>
      </c>
      <c r="J325">
        <v>2016</v>
      </c>
      <c r="K325" s="26">
        <v>42832</v>
      </c>
      <c r="L325" t="s">
        <v>1754</v>
      </c>
    </row>
    <row r="326" spans="1:12" ht="12.75">
      <c r="A326">
        <v>2016</v>
      </c>
      <c r="B326" t="s">
        <v>40</v>
      </c>
      <c r="C326" s="23" t="s">
        <v>320</v>
      </c>
      <c r="E326">
        <v>1</v>
      </c>
      <c r="F326" s="14">
        <v>114396.87999999999</v>
      </c>
      <c r="G326" s="5">
        <v>114396.88</v>
      </c>
      <c r="H326" s="26">
        <v>42832</v>
      </c>
      <c r="I326" t="s">
        <v>1436</v>
      </c>
      <c r="J326">
        <v>2016</v>
      </c>
      <c r="K326" s="26">
        <v>42832</v>
      </c>
      <c r="L326" t="s">
        <v>1755</v>
      </c>
    </row>
    <row r="327" spans="1:12" ht="12.75">
      <c r="A327">
        <v>2016</v>
      </c>
      <c r="B327" t="s">
        <v>40</v>
      </c>
      <c r="C327" s="23" t="s">
        <v>321</v>
      </c>
      <c r="E327">
        <v>1</v>
      </c>
      <c r="F327" s="14">
        <v>14749.4</v>
      </c>
      <c r="G327" s="5">
        <v>14749.4</v>
      </c>
      <c r="H327" s="26">
        <v>42832</v>
      </c>
      <c r="I327" t="s">
        <v>1436</v>
      </c>
      <c r="J327">
        <v>2016</v>
      </c>
      <c r="K327" s="26">
        <v>42832</v>
      </c>
      <c r="L327" t="s">
        <v>1756</v>
      </c>
    </row>
    <row r="328" spans="1:12" ht="12.75">
      <c r="A328">
        <v>2016</v>
      </c>
      <c r="B328" t="s">
        <v>40</v>
      </c>
      <c r="C328" s="23" t="s">
        <v>322</v>
      </c>
      <c r="E328">
        <v>1</v>
      </c>
      <c r="F328" s="14">
        <v>46400</v>
      </c>
      <c r="G328" s="5">
        <v>46400</v>
      </c>
      <c r="H328" s="26">
        <v>42832</v>
      </c>
      <c r="I328" t="s">
        <v>1436</v>
      </c>
      <c r="J328">
        <v>2016</v>
      </c>
      <c r="K328" s="26">
        <v>42832</v>
      </c>
      <c r="L328" t="s">
        <v>1757</v>
      </c>
    </row>
    <row r="329" spans="1:12" ht="12.75">
      <c r="A329">
        <v>2016</v>
      </c>
      <c r="B329" t="s">
        <v>40</v>
      </c>
      <c r="C329" s="23" t="s">
        <v>323</v>
      </c>
      <c r="E329">
        <v>2</v>
      </c>
      <c r="F329" s="15">
        <v>400320</v>
      </c>
      <c r="G329" s="5">
        <v>800640</v>
      </c>
      <c r="H329" s="26">
        <v>42832</v>
      </c>
      <c r="I329" t="s">
        <v>1436</v>
      </c>
      <c r="J329">
        <v>2016</v>
      </c>
      <c r="K329" s="26">
        <v>42832</v>
      </c>
      <c r="L329" t="s">
        <v>1758</v>
      </c>
    </row>
    <row r="330" spans="1:12" ht="12.75">
      <c r="A330">
        <v>2016</v>
      </c>
      <c r="B330" t="s">
        <v>40</v>
      </c>
      <c r="C330" s="23" t="s">
        <v>324</v>
      </c>
      <c r="E330">
        <v>1</v>
      </c>
      <c r="F330">
        <v>99999.99</v>
      </c>
      <c r="G330" s="5">
        <v>99999.99</v>
      </c>
      <c r="H330" s="26">
        <v>42832</v>
      </c>
      <c r="I330" t="s">
        <v>1436</v>
      </c>
      <c r="J330">
        <v>2016</v>
      </c>
      <c r="K330" s="26">
        <v>42832</v>
      </c>
      <c r="L330" t="s">
        <v>1759</v>
      </c>
    </row>
    <row r="331" spans="1:12" ht="12.75">
      <c r="A331">
        <v>2016</v>
      </c>
      <c r="B331" t="s">
        <v>40</v>
      </c>
      <c r="C331" s="23" t="s">
        <v>325</v>
      </c>
      <c r="E331">
        <v>1</v>
      </c>
      <c r="F331">
        <v>884.35</v>
      </c>
      <c r="G331" s="5">
        <v>884.35</v>
      </c>
      <c r="H331" s="26">
        <v>42832</v>
      </c>
      <c r="I331" t="s">
        <v>1436</v>
      </c>
      <c r="J331">
        <v>2016</v>
      </c>
      <c r="K331" s="26">
        <v>42832</v>
      </c>
      <c r="L331" t="s">
        <v>1760</v>
      </c>
    </row>
    <row r="332" spans="1:12" ht="12.75">
      <c r="A332">
        <v>2016</v>
      </c>
      <c r="B332" t="s">
        <v>40</v>
      </c>
      <c r="C332" s="23" t="s">
        <v>326</v>
      </c>
      <c r="E332">
        <v>1</v>
      </c>
      <c r="F332">
        <v>5157.75</v>
      </c>
      <c r="G332" s="5">
        <v>5157.75</v>
      </c>
      <c r="H332" s="26">
        <v>42832</v>
      </c>
      <c r="I332" t="s">
        <v>1436</v>
      </c>
      <c r="J332">
        <v>2016</v>
      </c>
      <c r="K332" s="26">
        <v>42832</v>
      </c>
      <c r="L332" t="s">
        <v>1761</v>
      </c>
    </row>
    <row r="333" spans="1:12" ht="12.75">
      <c r="A333">
        <v>2016</v>
      </c>
      <c r="B333" t="s">
        <v>40</v>
      </c>
      <c r="C333" s="23" t="s">
        <v>327</v>
      </c>
      <c r="E333">
        <v>1</v>
      </c>
      <c r="F333">
        <v>345</v>
      </c>
      <c r="G333" s="5">
        <v>345</v>
      </c>
      <c r="H333" s="26">
        <v>42832</v>
      </c>
      <c r="I333" t="s">
        <v>1436</v>
      </c>
      <c r="J333">
        <v>2016</v>
      </c>
      <c r="K333" s="26">
        <v>42832</v>
      </c>
      <c r="L333" t="s">
        <v>1762</v>
      </c>
    </row>
    <row r="334" spans="1:12" ht="12.75">
      <c r="A334">
        <v>2016</v>
      </c>
      <c r="B334" t="s">
        <v>40</v>
      </c>
      <c r="C334" s="23" t="s">
        <v>328</v>
      </c>
      <c r="E334">
        <v>1</v>
      </c>
      <c r="F334">
        <v>2300</v>
      </c>
      <c r="G334" s="5">
        <v>2300</v>
      </c>
      <c r="H334" s="26">
        <v>42832</v>
      </c>
      <c r="I334" t="s">
        <v>1436</v>
      </c>
      <c r="J334">
        <v>2016</v>
      </c>
      <c r="K334" s="26">
        <v>42832</v>
      </c>
      <c r="L334" t="s">
        <v>1763</v>
      </c>
    </row>
    <row r="335" spans="1:12" ht="12.75">
      <c r="A335">
        <v>2016</v>
      </c>
      <c r="B335" t="s">
        <v>40</v>
      </c>
      <c r="C335" s="23" t="s">
        <v>329</v>
      </c>
      <c r="E335">
        <v>1</v>
      </c>
      <c r="F335">
        <v>1724.9999999999998</v>
      </c>
      <c r="G335" s="5">
        <v>1725</v>
      </c>
      <c r="H335" s="26">
        <v>42832</v>
      </c>
      <c r="I335" t="s">
        <v>1436</v>
      </c>
      <c r="J335">
        <v>2016</v>
      </c>
      <c r="K335" s="26">
        <v>42832</v>
      </c>
      <c r="L335" t="s">
        <v>1764</v>
      </c>
    </row>
    <row r="336" spans="1:12" ht="12.75">
      <c r="A336">
        <v>2016</v>
      </c>
      <c r="B336" t="s">
        <v>40</v>
      </c>
      <c r="C336" s="23" t="s">
        <v>330</v>
      </c>
      <c r="E336">
        <v>1</v>
      </c>
      <c r="F336">
        <v>575</v>
      </c>
      <c r="G336" s="5">
        <v>575</v>
      </c>
      <c r="H336" s="26">
        <v>42832</v>
      </c>
      <c r="I336" t="s">
        <v>1436</v>
      </c>
      <c r="J336">
        <v>2016</v>
      </c>
      <c r="K336" s="26">
        <v>42832</v>
      </c>
      <c r="L336" t="s">
        <v>1765</v>
      </c>
    </row>
    <row r="337" spans="1:12" ht="12.75">
      <c r="A337">
        <v>2016</v>
      </c>
      <c r="B337" t="s">
        <v>40</v>
      </c>
      <c r="C337" s="23" t="s">
        <v>325</v>
      </c>
      <c r="E337">
        <v>1</v>
      </c>
      <c r="F337">
        <v>1310</v>
      </c>
      <c r="G337" s="5">
        <v>1310</v>
      </c>
      <c r="H337" s="26">
        <v>42832</v>
      </c>
      <c r="I337" t="s">
        <v>1436</v>
      </c>
      <c r="J337">
        <v>2016</v>
      </c>
      <c r="K337" s="26">
        <v>42832</v>
      </c>
      <c r="L337" t="s">
        <v>1766</v>
      </c>
    </row>
    <row r="338" spans="1:12" ht="12.75">
      <c r="A338">
        <v>2016</v>
      </c>
      <c r="B338" t="s">
        <v>40</v>
      </c>
      <c r="C338" s="23" t="s">
        <v>331</v>
      </c>
      <c r="E338">
        <v>2</v>
      </c>
      <c r="F338">
        <v>2760</v>
      </c>
      <c r="G338" s="5">
        <v>5520</v>
      </c>
      <c r="H338" s="26">
        <v>42832</v>
      </c>
      <c r="I338" t="s">
        <v>1436</v>
      </c>
      <c r="J338">
        <v>2016</v>
      </c>
      <c r="K338" s="26">
        <v>42832</v>
      </c>
      <c r="L338" t="s">
        <v>1767</v>
      </c>
    </row>
    <row r="339" spans="1:12" ht="12.75">
      <c r="A339">
        <v>2016</v>
      </c>
      <c r="B339" t="s">
        <v>40</v>
      </c>
      <c r="C339" s="23" t="s">
        <v>332</v>
      </c>
      <c r="E339">
        <v>1</v>
      </c>
      <c r="F339">
        <v>4119</v>
      </c>
      <c r="G339" s="5">
        <v>4119</v>
      </c>
      <c r="H339" s="26">
        <v>42832</v>
      </c>
      <c r="I339" t="s">
        <v>1436</v>
      </c>
      <c r="J339">
        <v>2016</v>
      </c>
      <c r="K339" s="26">
        <v>42832</v>
      </c>
      <c r="L339" t="s">
        <v>1768</v>
      </c>
    </row>
    <row r="340" spans="1:12" ht="12.75">
      <c r="A340">
        <v>2016</v>
      </c>
      <c r="B340" t="s">
        <v>40</v>
      </c>
      <c r="C340" s="23" t="s">
        <v>333</v>
      </c>
      <c r="E340">
        <v>1</v>
      </c>
      <c r="F340">
        <v>213.52</v>
      </c>
      <c r="G340" s="5">
        <v>213.52</v>
      </c>
      <c r="H340" s="26">
        <v>42832</v>
      </c>
      <c r="I340" t="s">
        <v>1436</v>
      </c>
      <c r="J340">
        <v>2016</v>
      </c>
      <c r="K340" s="26">
        <v>42832</v>
      </c>
      <c r="L340" t="s">
        <v>1769</v>
      </c>
    </row>
    <row r="341" spans="1:12" ht="12.75">
      <c r="A341">
        <v>2016</v>
      </c>
      <c r="B341" t="s">
        <v>40</v>
      </c>
      <c r="C341" s="23" t="s">
        <v>334</v>
      </c>
      <c r="E341">
        <v>1</v>
      </c>
      <c r="F341">
        <v>9844</v>
      </c>
      <c r="G341" s="5">
        <v>9844</v>
      </c>
      <c r="H341" s="26">
        <v>42832</v>
      </c>
      <c r="I341" t="s">
        <v>1436</v>
      </c>
      <c r="J341">
        <v>2016</v>
      </c>
      <c r="K341" s="26">
        <v>42832</v>
      </c>
      <c r="L341" t="s">
        <v>1770</v>
      </c>
    </row>
    <row r="342" spans="1:12" ht="12.75">
      <c r="A342">
        <v>2016</v>
      </c>
      <c r="B342" t="s">
        <v>40</v>
      </c>
      <c r="C342" s="23" t="s">
        <v>335</v>
      </c>
      <c r="E342">
        <v>2</v>
      </c>
      <c r="F342">
        <v>721</v>
      </c>
      <c r="G342" s="5">
        <v>1442</v>
      </c>
      <c r="H342" s="26">
        <v>42832</v>
      </c>
      <c r="I342" t="s">
        <v>1436</v>
      </c>
      <c r="J342">
        <v>2016</v>
      </c>
      <c r="K342" s="26">
        <v>42832</v>
      </c>
      <c r="L342" t="s">
        <v>1771</v>
      </c>
    </row>
    <row r="343" spans="1:12" ht="12.75">
      <c r="A343">
        <v>2016</v>
      </c>
      <c r="B343" t="s">
        <v>40</v>
      </c>
      <c r="C343" s="23" t="s">
        <v>336</v>
      </c>
      <c r="E343">
        <v>1</v>
      </c>
      <c r="F343">
        <v>609.61</v>
      </c>
      <c r="G343" s="5">
        <v>609.61</v>
      </c>
      <c r="H343" s="26">
        <v>42832</v>
      </c>
      <c r="I343" t="s">
        <v>1436</v>
      </c>
      <c r="J343">
        <v>2016</v>
      </c>
      <c r="K343" s="26">
        <v>42832</v>
      </c>
      <c r="L343" t="s">
        <v>1772</v>
      </c>
    </row>
    <row r="344" spans="1:12" ht="12.75">
      <c r="A344">
        <v>2016</v>
      </c>
      <c r="B344" t="s">
        <v>40</v>
      </c>
      <c r="C344" s="23" t="s">
        <v>337</v>
      </c>
      <c r="E344">
        <v>4</v>
      </c>
      <c r="F344">
        <v>241.49999999999997</v>
      </c>
      <c r="G344" s="5">
        <v>966</v>
      </c>
      <c r="H344" s="26">
        <v>42832</v>
      </c>
      <c r="I344" t="s">
        <v>1436</v>
      </c>
      <c r="J344">
        <v>2016</v>
      </c>
      <c r="K344" s="26">
        <v>42832</v>
      </c>
      <c r="L344" t="s">
        <v>1773</v>
      </c>
    </row>
    <row r="345" spans="1:12" ht="12.75">
      <c r="A345">
        <v>2016</v>
      </c>
      <c r="B345" t="s">
        <v>40</v>
      </c>
      <c r="C345" s="23" t="s">
        <v>338</v>
      </c>
      <c r="E345">
        <v>2</v>
      </c>
      <c r="F345">
        <v>241.49999999999997</v>
      </c>
      <c r="G345" s="5">
        <v>483</v>
      </c>
      <c r="H345" s="26">
        <v>42832</v>
      </c>
      <c r="I345" t="s">
        <v>1436</v>
      </c>
      <c r="J345">
        <v>2016</v>
      </c>
      <c r="K345" s="26">
        <v>42832</v>
      </c>
      <c r="L345" t="s">
        <v>1774</v>
      </c>
    </row>
    <row r="346" spans="1:12" ht="12.75">
      <c r="A346">
        <v>2016</v>
      </c>
      <c r="B346" t="s">
        <v>40</v>
      </c>
      <c r="C346" s="23" t="s">
        <v>339</v>
      </c>
      <c r="E346">
        <v>6</v>
      </c>
      <c r="F346">
        <v>172.5</v>
      </c>
      <c r="G346" s="5">
        <v>1035</v>
      </c>
      <c r="H346" s="26">
        <v>42832</v>
      </c>
      <c r="I346" t="s">
        <v>1436</v>
      </c>
      <c r="J346">
        <v>2016</v>
      </c>
      <c r="K346" s="26">
        <v>42832</v>
      </c>
      <c r="L346" t="s">
        <v>1775</v>
      </c>
    </row>
    <row r="347" spans="1:12" ht="12.75">
      <c r="A347">
        <v>2016</v>
      </c>
      <c r="B347" t="s">
        <v>40</v>
      </c>
      <c r="C347" s="23" t="s">
        <v>340</v>
      </c>
      <c r="E347">
        <v>3</v>
      </c>
      <c r="F347">
        <v>78.19999999999999</v>
      </c>
      <c r="G347" s="5">
        <v>234.6</v>
      </c>
      <c r="H347" s="26">
        <v>42832</v>
      </c>
      <c r="I347" t="s">
        <v>1436</v>
      </c>
      <c r="J347">
        <v>2016</v>
      </c>
      <c r="K347" s="26">
        <v>42832</v>
      </c>
      <c r="L347" t="s">
        <v>1776</v>
      </c>
    </row>
    <row r="348" spans="1:12" ht="12.75">
      <c r="A348">
        <v>2016</v>
      </c>
      <c r="B348" t="s">
        <v>40</v>
      </c>
      <c r="C348" s="23" t="s">
        <v>341</v>
      </c>
      <c r="E348">
        <v>1</v>
      </c>
      <c r="F348">
        <v>2900</v>
      </c>
      <c r="G348" s="5">
        <v>2900</v>
      </c>
      <c r="H348" s="26">
        <v>42832</v>
      </c>
      <c r="I348" t="s">
        <v>1436</v>
      </c>
      <c r="J348">
        <v>2016</v>
      </c>
      <c r="K348" s="26">
        <v>42832</v>
      </c>
      <c r="L348" t="s">
        <v>1777</v>
      </c>
    </row>
    <row r="349" spans="1:12" ht="12.75">
      <c r="A349">
        <v>2016</v>
      </c>
      <c r="B349" t="s">
        <v>40</v>
      </c>
      <c r="C349" s="23" t="s">
        <v>342</v>
      </c>
      <c r="E349">
        <v>5</v>
      </c>
      <c r="F349">
        <v>2169.57</v>
      </c>
      <c r="G349" s="5">
        <v>10847.85</v>
      </c>
      <c r="H349" s="26">
        <v>42832</v>
      </c>
      <c r="I349" t="s">
        <v>1436</v>
      </c>
      <c r="J349">
        <v>2016</v>
      </c>
      <c r="K349" s="26">
        <v>42832</v>
      </c>
      <c r="L349" t="s">
        <v>1778</v>
      </c>
    </row>
    <row r="350" spans="1:12" ht="12.75">
      <c r="A350">
        <v>2016</v>
      </c>
      <c r="B350" t="s">
        <v>40</v>
      </c>
      <c r="C350" s="23" t="s">
        <v>343</v>
      </c>
      <c r="E350">
        <v>1</v>
      </c>
      <c r="F350">
        <v>37760</v>
      </c>
      <c r="G350" s="5">
        <v>37760</v>
      </c>
      <c r="H350" s="26">
        <v>42832</v>
      </c>
      <c r="I350" t="s">
        <v>1436</v>
      </c>
      <c r="J350">
        <v>2016</v>
      </c>
      <c r="K350" s="26">
        <v>42832</v>
      </c>
      <c r="L350" t="s">
        <v>1779</v>
      </c>
    </row>
    <row r="351" spans="1:12" ht="12.75">
      <c r="A351">
        <v>2016</v>
      </c>
      <c r="B351" t="s">
        <v>40</v>
      </c>
      <c r="C351" s="23" t="s">
        <v>344</v>
      </c>
      <c r="E351">
        <v>1</v>
      </c>
      <c r="F351">
        <v>3410</v>
      </c>
      <c r="G351" s="5">
        <v>3410</v>
      </c>
      <c r="H351" s="26">
        <v>42832</v>
      </c>
      <c r="I351" t="s">
        <v>1436</v>
      </c>
      <c r="J351">
        <v>2016</v>
      </c>
      <c r="K351" s="26">
        <v>42832</v>
      </c>
      <c r="L351" t="s">
        <v>1780</v>
      </c>
    </row>
    <row r="352" spans="1:12" ht="12.75">
      <c r="A352">
        <v>2016</v>
      </c>
      <c r="B352" t="s">
        <v>40</v>
      </c>
      <c r="C352" s="23" t="s">
        <v>345</v>
      </c>
      <c r="E352">
        <v>1</v>
      </c>
      <c r="F352">
        <v>4700</v>
      </c>
      <c r="G352" s="5">
        <v>4700</v>
      </c>
      <c r="H352" s="26">
        <v>42832</v>
      </c>
      <c r="I352" t="s">
        <v>1436</v>
      </c>
      <c r="J352">
        <v>2016</v>
      </c>
      <c r="K352" s="26">
        <v>42832</v>
      </c>
      <c r="L352" t="s">
        <v>1781</v>
      </c>
    </row>
    <row r="353" spans="1:12" ht="12.75">
      <c r="A353">
        <v>2016</v>
      </c>
      <c r="B353" t="s">
        <v>40</v>
      </c>
      <c r="C353" s="23" t="s">
        <v>343</v>
      </c>
      <c r="E353">
        <v>1</v>
      </c>
      <c r="F353">
        <v>38960</v>
      </c>
      <c r="G353" s="16">
        <v>38960</v>
      </c>
      <c r="H353" s="26">
        <v>42832</v>
      </c>
      <c r="I353" t="s">
        <v>1436</v>
      </c>
      <c r="J353">
        <v>2016</v>
      </c>
      <c r="K353" s="26">
        <v>42832</v>
      </c>
      <c r="L353" t="s">
        <v>1782</v>
      </c>
    </row>
    <row r="354" spans="1:12" ht="12.75">
      <c r="A354">
        <v>2016</v>
      </c>
      <c r="B354" t="s">
        <v>40</v>
      </c>
      <c r="C354" s="23" t="s">
        <v>345</v>
      </c>
      <c r="E354">
        <v>1</v>
      </c>
      <c r="F354">
        <v>4700</v>
      </c>
      <c r="G354" s="16">
        <v>4700</v>
      </c>
      <c r="H354" s="26">
        <v>42832</v>
      </c>
      <c r="I354" t="s">
        <v>1436</v>
      </c>
      <c r="J354">
        <v>2016</v>
      </c>
      <c r="K354" s="26">
        <v>42832</v>
      </c>
      <c r="L354" t="s">
        <v>1783</v>
      </c>
    </row>
    <row r="355" spans="1:12" ht="12.75">
      <c r="A355">
        <v>2016</v>
      </c>
      <c r="B355" t="s">
        <v>40</v>
      </c>
      <c r="C355" s="23" t="s">
        <v>346</v>
      </c>
      <c r="E355">
        <v>1</v>
      </c>
      <c r="F355">
        <v>1390.43</v>
      </c>
      <c r="G355" s="16">
        <v>1390.43</v>
      </c>
      <c r="H355" s="26">
        <v>42832</v>
      </c>
      <c r="I355" t="s">
        <v>1436</v>
      </c>
      <c r="J355">
        <v>2016</v>
      </c>
      <c r="K355" s="26">
        <v>42832</v>
      </c>
      <c r="L355" t="s">
        <v>1784</v>
      </c>
    </row>
    <row r="356" spans="1:12" ht="12.75">
      <c r="A356">
        <v>2016</v>
      </c>
      <c r="B356" t="s">
        <v>40</v>
      </c>
      <c r="C356" s="23" t="s">
        <v>347</v>
      </c>
      <c r="E356">
        <v>1</v>
      </c>
      <c r="F356">
        <v>1216.52</v>
      </c>
      <c r="G356" s="16">
        <v>1216.52</v>
      </c>
      <c r="H356" s="26">
        <v>42832</v>
      </c>
      <c r="I356" t="s">
        <v>1436</v>
      </c>
      <c r="J356">
        <v>2016</v>
      </c>
      <c r="K356" s="26">
        <v>42832</v>
      </c>
      <c r="L356" t="s">
        <v>1785</v>
      </c>
    </row>
    <row r="357" spans="1:12" ht="12.75">
      <c r="A357">
        <v>2016</v>
      </c>
      <c r="B357" t="s">
        <v>40</v>
      </c>
      <c r="C357" s="23" t="s">
        <v>348</v>
      </c>
      <c r="E357">
        <v>1</v>
      </c>
      <c r="F357">
        <v>25390</v>
      </c>
      <c r="G357" s="16">
        <v>25390</v>
      </c>
      <c r="H357" s="26">
        <v>42832</v>
      </c>
      <c r="I357" t="s">
        <v>1436</v>
      </c>
      <c r="J357">
        <v>2016</v>
      </c>
      <c r="K357" s="26">
        <v>42832</v>
      </c>
      <c r="L357" t="s">
        <v>1786</v>
      </c>
    </row>
    <row r="358" spans="1:12" ht="12.75">
      <c r="A358">
        <v>2016</v>
      </c>
      <c r="B358" t="s">
        <v>40</v>
      </c>
      <c r="C358" s="23" t="s">
        <v>349</v>
      </c>
      <c r="E358">
        <v>1</v>
      </c>
      <c r="F358">
        <v>14250.32</v>
      </c>
      <c r="G358" s="16">
        <v>14250.32</v>
      </c>
      <c r="H358" s="26">
        <v>42832</v>
      </c>
      <c r="I358" t="s">
        <v>1436</v>
      </c>
      <c r="J358">
        <v>2016</v>
      </c>
      <c r="K358" s="26">
        <v>42832</v>
      </c>
      <c r="L358" t="s">
        <v>1787</v>
      </c>
    </row>
    <row r="359" spans="1:12" ht="12.75">
      <c r="A359">
        <v>2016</v>
      </c>
      <c r="B359" t="s">
        <v>40</v>
      </c>
      <c r="C359" s="23" t="s">
        <v>350</v>
      </c>
      <c r="E359">
        <v>1</v>
      </c>
      <c r="F359">
        <v>1690</v>
      </c>
      <c r="G359" s="16">
        <v>1690</v>
      </c>
      <c r="H359" s="26">
        <v>42832</v>
      </c>
      <c r="I359" t="s">
        <v>1436</v>
      </c>
      <c r="J359">
        <v>2016</v>
      </c>
      <c r="K359" s="26">
        <v>42832</v>
      </c>
      <c r="L359" t="s">
        <v>1788</v>
      </c>
    </row>
    <row r="360" spans="1:12" ht="12.75">
      <c r="A360">
        <v>2016</v>
      </c>
      <c r="B360" t="s">
        <v>40</v>
      </c>
      <c r="C360" s="23" t="s">
        <v>351</v>
      </c>
      <c r="E360">
        <v>3</v>
      </c>
      <c r="F360">
        <v>1347.82</v>
      </c>
      <c r="G360" s="16">
        <v>4043.46</v>
      </c>
      <c r="H360" s="26">
        <v>42832</v>
      </c>
      <c r="I360" t="s">
        <v>1436</v>
      </c>
      <c r="J360">
        <v>2016</v>
      </c>
      <c r="K360" s="26">
        <v>42832</v>
      </c>
      <c r="L360" t="s">
        <v>1789</v>
      </c>
    </row>
    <row r="361" spans="1:12" ht="12.75">
      <c r="A361">
        <v>2016</v>
      </c>
      <c r="B361" t="s">
        <v>40</v>
      </c>
      <c r="C361" s="23" t="s">
        <v>352</v>
      </c>
      <c r="E361">
        <v>1</v>
      </c>
      <c r="F361">
        <v>1908.68</v>
      </c>
      <c r="G361" s="16">
        <v>1908.68</v>
      </c>
      <c r="H361" s="26">
        <v>42832</v>
      </c>
      <c r="I361" t="s">
        <v>1436</v>
      </c>
      <c r="J361">
        <v>2016</v>
      </c>
      <c r="K361" s="26">
        <v>42832</v>
      </c>
      <c r="L361" t="s">
        <v>1790</v>
      </c>
    </row>
    <row r="362" spans="1:12" ht="12.75">
      <c r="A362">
        <v>2016</v>
      </c>
      <c r="B362" t="s">
        <v>40</v>
      </c>
      <c r="C362" s="23" t="s">
        <v>353</v>
      </c>
      <c r="E362">
        <v>1</v>
      </c>
      <c r="F362">
        <v>4344.41</v>
      </c>
      <c r="G362" s="16">
        <v>4344.41</v>
      </c>
      <c r="H362" s="26">
        <v>42832</v>
      </c>
      <c r="I362" t="s">
        <v>1436</v>
      </c>
      <c r="J362">
        <v>2016</v>
      </c>
      <c r="K362" s="26">
        <v>42832</v>
      </c>
      <c r="L362" t="s">
        <v>1791</v>
      </c>
    </row>
    <row r="363" spans="1:12" ht="12.75">
      <c r="A363">
        <v>2016</v>
      </c>
      <c r="B363" t="s">
        <v>40</v>
      </c>
      <c r="C363" s="23" t="s">
        <v>354</v>
      </c>
      <c r="E363">
        <v>4</v>
      </c>
      <c r="F363">
        <v>5169.57</v>
      </c>
      <c r="G363" s="16">
        <v>20678.28</v>
      </c>
      <c r="H363" s="26">
        <v>42832</v>
      </c>
      <c r="I363" t="s">
        <v>1436</v>
      </c>
      <c r="J363">
        <v>2016</v>
      </c>
      <c r="K363" s="26">
        <v>42832</v>
      </c>
      <c r="L363" t="s">
        <v>1792</v>
      </c>
    </row>
    <row r="364" spans="1:12" ht="12.75">
      <c r="A364">
        <v>2016</v>
      </c>
      <c r="B364" t="s">
        <v>40</v>
      </c>
      <c r="C364" s="23" t="s">
        <v>355</v>
      </c>
      <c r="E364">
        <v>2</v>
      </c>
      <c r="F364">
        <v>5908.69</v>
      </c>
      <c r="G364" s="16">
        <v>11817.38</v>
      </c>
      <c r="H364" s="26">
        <v>42832</v>
      </c>
      <c r="I364" t="s">
        <v>1436</v>
      </c>
      <c r="J364">
        <v>2016</v>
      </c>
      <c r="K364" s="26">
        <v>42832</v>
      </c>
      <c r="L364" t="s">
        <v>1793</v>
      </c>
    </row>
    <row r="365" spans="1:12" ht="12.75">
      <c r="A365">
        <v>2016</v>
      </c>
      <c r="B365" t="s">
        <v>40</v>
      </c>
      <c r="C365" s="23" t="s">
        <v>356</v>
      </c>
      <c r="E365">
        <v>1</v>
      </c>
      <c r="F365">
        <v>5765.21</v>
      </c>
      <c r="G365" s="16">
        <v>5765.21</v>
      </c>
      <c r="H365" s="26">
        <v>42832</v>
      </c>
      <c r="I365" t="s">
        <v>1436</v>
      </c>
      <c r="J365">
        <v>2016</v>
      </c>
      <c r="K365" s="26">
        <v>42832</v>
      </c>
      <c r="L365" t="s">
        <v>1794</v>
      </c>
    </row>
    <row r="366" spans="1:12" ht="12.75">
      <c r="A366">
        <v>2016</v>
      </c>
      <c r="B366" t="s">
        <v>40</v>
      </c>
      <c r="C366" s="23" t="s">
        <v>357</v>
      </c>
      <c r="E366">
        <v>1</v>
      </c>
      <c r="F366">
        <v>15521.5</v>
      </c>
      <c r="G366" s="16">
        <v>15521.5</v>
      </c>
      <c r="H366" s="26">
        <v>42832</v>
      </c>
      <c r="I366" t="s">
        <v>1436</v>
      </c>
      <c r="J366">
        <v>2016</v>
      </c>
      <c r="K366" s="26">
        <v>42832</v>
      </c>
      <c r="L366" t="s">
        <v>1795</v>
      </c>
    </row>
    <row r="367" spans="1:12" ht="12.75">
      <c r="A367">
        <v>2016</v>
      </c>
      <c r="B367" t="s">
        <v>40</v>
      </c>
      <c r="C367" s="23" t="s">
        <v>358</v>
      </c>
      <c r="E367">
        <v>1</v>
      </c>
      <c r="F367">
        <v>5866.66</v>
      </c>
      <c r="G367" s="16">
        <v>5866.66</v>
      </c>
      <c r="H367" s="26">
        <v>42832</v>
      </c>
      <c r="I367" t="s">
        <v>1436</v>
      </c>
      <c r="J367">
        <v>2016</v>
      </c>
      <c r="K367" s="26">
        <v>42832</v>
      </c>
      <c r="L367" t="s">
        <v>1796</v>
      </c>
    </row>
    <row r="368" spans="1:12" ht="12.75">
      <c r="A368">
        <v>2016</v>
      </c>
      <c r="B368" t="s">
        <v>40</v>
      </c>
      <c r="C368" s="23" t="s">
        <v>359</v>
      </c>
      <c r="E368">
        <v>1</v>
      </c>
      <c r="F368">
        <v>5866.66</v>
      </c>
      <c r="G368" s="16">
        <v>5866.66</v>
      </c>
      <c r="H368" s="26">
        <v>42832</v>
      </c>
      <c r="I368" t="s">
        <v>1436</v>
      </c>
      <c r="J368">
        <v>2016</v>
      </c>
      <c r="K368" s="26">
        <v>42832</v>
      </c>
      <c r="L368" t="s">
        <v>1797</v>
      </c>
    </row>
    <row r="369" spans="1:12" ht="12.75">
      <c r="A369">
        <v>2016</v>
      </c>
      <c r="B369" t="s">
        <v>40</v>
      </c>
      <c r="C369" s="23" t="s">
        <v>360</v>
      </c>
      <c r="E369">
        <v>1</v>
      </c>
      <c r="F369">
        <v>5866.66</v>
      </c>
      <c r="G369" s="16">
        <v>5866.66</v>
      </c>
      <c r="H369" s="26">
        <v>42832</v>
      </c>
      <c r="I369" t="s">
        <v>1436</v>
      </c>
      <c r="J369">
        <v>2016</v>
      </c>
      <c r="K369" s="26">
        <v>42832</v>
      </c>
      <c r="L369" t="s">
        <v>1798</v>
      </c>
    </row>
    <row r="370" spans="1:12" ht="12.75">
      <c r="A370">
        <v>2016</v>
      </c>
      <c r="B370" t="s">
        <v>40</v>
      </c>
      <c r="C370" s="23" t="s">
        <v>361</v>
      </c>
      <c r="E370">
        <v>1</v>
      </c>
      <c r="F370">
        <v>40.97</v>
      </c>
      <c r="G370" s="16">
        <v>40.97</v>
      </c>
      <c r="H370" s="26">
        <v>42832</v>
      </c>
      <c r="I370" t="s">
        <v>1436</v>
      </c>
      <c r="J370">
        <v>2016</v>
      </c>
      <c r="K370" s="26">
        <v>42832</v>
      </c>
      <c r="L370" t="s">
        <v>1799</v>
      </c>
    </row>
    <row r="371" spans="1:12" ht="12.75">
      <c r="A371">
        <v>2016</v>
      </c>
      <c r="B371" t="s">
        <v>40</v>
      </c>
      <c r="C371" s="23" t="s">
        <v>362</v>
      </c>
      <c r="E371">
        <v>6</v>
      </c>
      <c r="F371">
        <v>187.2</v>
      </c>
      <c r="G371" s="16">
        <v>1123.2</v>
      </c>
      <c r="H371" s="26">
        <v>42832</v>
      </c>
      <c r="I371" t="s">
        <v>1436</v>
      </c>
      <c r="J371">
        <v>2016</v>
      </c>
      <c r="K371" s="26">
        <v>42832</v>
      </c>
      <c r="L371" t="s">
        <v>1800</v>
      </c>
    </row>
    <row r="372" spans="1:12" ht="12.75">
      <c r="A372">
        <v>2016</v>
      </c>
      <c r="B372" t="s">
        <v>40</v>
      </c>
      <c r="C372" s="23" t="s">
        <v>363</v>
      </c>
      <c r="E372">
        <v>3</v>
      </c>
      <c r="F372">
        <v>153</v>
      </c>
      <c r="G372" s="16">
        <v>459</v>
      </c>
      <c r="H372" s="26">
        <v>42832</v>
      </c>
      <c r="I372" t="s">
        <v>1436</v>
      </c>
      <c r="J372">
        <v>2016</v>
      </c>
      <c r="K372" s="26">
        <v>42832</v>
      </c>
      <c r="L372" t="s">
        <v>1801</v>
      </c>
    </row>
    <row r="373" spans="1:12" ht="12.75">
      <c r="A373">
        <v>2016</v>
      </c>
      <c r="B373" t="s">
        <v>40</v>
      </c>
      <c r="C373" s="23" t="s">
        <v>364</v>
      </c>
      <c r="E373">
        <v>3</v>
      </c>
      <c r="F373">
        <v>206.1</v>
      </c>
      <c r="G373" s="16">
        <v>618.3</v>
      </c>
      <c r="H373" s="26">
        <v>42832</v>
      </c>
      <c r="I373" t="s">
        <v>1436</v>
      </c>
      <c r="J373">
        <v>2016</v>
      </c>
      <c r="K373" s="26">
        <v>42832</v>
      </c>
      <c r="L373" t="s">
        <v>1802</v>
      </c>
    </row>
    <row r="374" spans="1:12" ht="12.75">
      <c r="A374">
        <v>2016</v>
      </c>
      <c r="B374" t="s">
        <v>40</v>
      </c>
      <c r="C374" s="23" t="s">
        <v>365</v>
      </c>
      <c r="E374">
        <v>4</v>
      </c>
      <c r="F374">
        <v>81</v>
      </c>
      <c r="G374" s="16">
        <v>324</v>
      </c>
      <c r="H374" s="26">
        <v>42832</v>
      </c>
      <c r="I374" t="s">
        <v>1436</v>
      </c>
      <c r="J374">
        <v>2016</v>
      </c>
      <c r="K374" s="26">
        <v>42832</v>
      </c>
      <c r="L374" t="s">
        <v>1803</v>
      </c>
    </row>
    <row r="375" spans="1:12" ht="12.75">
      <c r="A375">
        <v>2016</v>
      </c>
      <c r="B375" t="s">
        <v>40</v>
      </c>
      <c r="C375" s="23" t="s">
        <v>366</v>
      </c>
      <c r="E375">
        <v>3</v>
      </c>
      <c r="F375">
        <v>229.5</v>
      </c>
      <c r="G375" s="16">
        <v>688.5</v>
      </c>
      <c r="H375" s="26">
        <v>42832</v>
      </c>
      <c r="I375" t="s">
        <v>1436</v>
      </c>
      <c r="J375">
        <v>2016</v>
      </c>
      <c r="K375" s="26">
        <v>42832</v>
      </c>
      <c r="L375" t="s">
        <v>1804</v>
      </c>
    </row>
    <row r="376" spans="1:12" ht="12.75">
      <c r="A376">
        <v>2016</v>
      </c>
      <c r="B376" t="s">
        <v>40</v>
      </c>
      <c r="C376" s="23" t="s">
        <v>367</v>
      </c>
      <c r="E376">
        <v>2</v>
      </c>
      <c r="F376">
        <v>162</v>
      </c>
      <c r="G376" s="16">
        <v>324</v>
      </c>
      <c r="H376" s="26">
        <v>42832</v>
      </c>
      <c r="I376" t="s">
        <v>1436</v>
      </c>
      <c r="J376">
        <v>2016</v>
      </c>
      <c r="K376" s="26">
        <v>42832</v>
      </c>
      <c r="L376" t="s">
        <v>1805</v>
      </c>
    </row>
    <row r="377" spans="1:12" ht="12.75">
      <c r="A377">
        <v>2016</v>
      </c>
      <c r="B377" t="s">
        <v>40</v>
      </c>
      <c r="C377" s="23" t="s">
        <v>368</v>
      </c>
      <c r="E377">
        <v>2</v>
      </c>
      <c r="F377">
        <v>135</v>
      </c>
      <c r="G377" s="16">
        <v>270</v>
      </c>
      <c r="H377" s="26">
        <v>42832</v>
      </c>
      <c r="I377" t="s">
        <v>1436</v>
      </c>
      <c r="J377">
        <v>2016</v>
      </c>
      <c r="K377" s="26">
        <v>42832</v>
      </c>
      <c r="L377" t="s">
        <v>1806</v>
      </c>
    </row>
    <row r="378" spans="1:12" ht="12.75">
      <c r="A378">
        <v>2016</v>
      </c>
      <c r="B378" t="s">
        <v>40</v>
      </c>
      <c r="C378" s="23" t="s">
        <v>369</v>
      </c>
      <c r="E378">
        <v>2</v>
      </c>
      <c r="F378">
        <v>94.5</v>
      </c>
      <c r="G378" s="16">
        <v>189</v>
      </c>
      <c r="H378" s="26">
        <v>42832</v>
      </c>
      <c r="I378" t="s">
        <v>1436</v>
      </c>
      <c r="J378">
        <v>2016</v>
      </c>
      <c r="K378" s="26">
        <v>42832</v>
      </c>
      <c r="L378" t="s">
        <v>1807</v>
      </c>
    </row>
    <row r="379" spans="1:12" ht="12.75">
      <c r="A379">
        <v>2016</v>
      </c>
      <c r="B379" t="s">
        <v>40</v>
      </c>
      <c r="C379" s="23" t="s">
        <v>370</v>
      </c>
      <c r="E379">
        <v>6</v>
      </c>
      <c r="F379">
        <v>309.6</v>
      </c>
      <c r="G379" s="16">
        <v>1857.6</v>
      </c>
      <c r="H379" s="26">
        <v>42832</v>
      </c>
      <c r="I379" t="s">
        <v>1436</v>
      </c>
      <c r="J379">
        <v>2016</v>
      </c>
      <c r="K379" s="26">
        <v>42832</v>
      </c>
      <c r="L379" t="s">
        <v>1808</v>
      </c>
    </row>
    <row r="380" spans="1:12" ht="12.75">
      <c r="A380">
        <v>2016</v>
      </c>
      <c r="B380" t="s">
        <v>40</v>
      </c>
      <c r="C380" s="23" t="s">
        <v>371</v>
      </c>
      <c r="E380">
        <v>2</v>
      </c>
      <c r="F380">
        <v>314.1</v>
      </c>
      <c r="G380" s="16">
        <v>628.2</v>
      </c>
      <c r="H380" s="26">
        <v>42832</v>
      </c>
      <c r="I380" t="s">
        <v>1436</v>
      </c>
      <c r="J380">
        <v>2016</v>
      </c>
      <c r="K380" s="26">
        <v>42832</v>
      </c>
      <c r="L380" t="s">
        <v>1809</v>
      </c>
    </row>
    <row r="381" spans="1:12" ht="12.75">
      <c r="A381">
        <v>2016</v>
      </c>
      <c r="B381" t="s">
        <v>40</v>
      </c>
      <c r="C381" s="23" t="s">
        <v>372</v>
      </c>
      <c r="E381">
        <v>1</v>
      </c>
      <c r="F381">
        <v>99</v>
      </c>
      <c r="G381" s="16">
        <v>99</v>
      </c>
      <c r="H381" s="26">
        <v>42832</v>
      </c>
      <c r="I381" t="s">
        <v>1436</v>
      </c>
      <c r="J381">
        <v>2016</v>
      </c>
      <c r="K381" s="26">
        <v>42832</v>
      </c>
      <c r="L381" t="s">
        <v>1810</v>
      </c>
    </row>
    <row r="382" spans="1:12" ht="12.75">
      <c r="A382">
        <v>2016</v>
      </c>
      <c r="B382" t="s">
        <v>40</v>
      </c>
      <c r="C382" s="23" t="s">
        <v>373</v>
      </c>
      <c r="E382">
        <v>3</v>
      </c>
      <c r="F382">
        <v>171</v>
      </c>
      <c r="G382" s="16">
        <v>513</v>
      </c>
      <c r="H382" s="26">
        <v>42832</v>
      </c>
      <c r="I382" t="s">
        <v>1436</v>
      </c>
      <c r="J382">
        <v>2016</v>
      </c>
      <c r="K382" s="26">
        <v>42832</v>
      </c>
      <c r="L382" t="s">
        <v>1811</v>
      </c>
    </row>
    <row r="383" spans="1:12" ht="12.75">
      <c r="A383">
        <v>2016</v>
      </c>
      <c r="B383" t="s">
        <v>40</v>
      </c>
      <c r="C383" s="23" t="s">
        <v>374</v>
      </c>
      <c r="E383">
        <v>3</v>
      </c>
      <c r="F383">
        <v>162</v>
      </c>
      <c r="G383" s="16">
        <v>486</v>
      </c>
      <c r="H383" s="26">
        <v>42832</v>
      </c>
      <c r="I383" t="s">
        <v>1436</v>
      </c>
      <c r="J383">
        <v>2016</v>
      </c>
      <c r="K383" s="26">
        <v>42832</v>
      </c>
      <c r="L383" t="s">
        <v>1812</v>
      </c>
    </row>
    <row r="384" spans="1:12" ht="12.75">
      <c r="A384">
        <v>2016</v>
      </c>
      <c r="B384" t="s">
        <v>40</v>
      </c>
      <c r="C384" s="23" t="s">
        <v>375</v>
      </c>
      <c r="E384">
        <v>3</v>
      </c>
      <c r="F384">
        <v>135</v>
      </c>
      <c r="G384" s="16">
        <v>405</v>
      </c>
      <c r="H384" s="26">
        <v>42832</v>
      </c>
      <c r="I384" t="s">
        <v>1436</v>
      </c>
      <c r="J384">
        <v>2016</v>
      </c>
      <c r="K384" s="26">
        <v>42832</v>
      </c>
      <c r="L384" t="s">
        <v>1813</v>
      </c>
    </row>
    <row r="385" spans="1:12" ht="12.75">
      <c r="A385">
        <v>2016</v>
      </c>
      <c r="B385" t="s">
        <v>40</v>
      </c>
      <c r="C385" s="23" t="s">
        <v>372</v>
      </c>
      <c r="E385">
        <v>3</v>
      </c>
      <c r="F385">
        <v>99</v>
      </c>
      <c r="G385" s="16">
        <f>F385*E385</f>
        <v>297</v>
      </c>
      <c r="H385" s="26">
        <v>42832</v>
      </c>
      <c r="I385" t="s">
        <v>1436</v>
      </c>
      <c r="J385">
        <v>2016</v>
      </c>
      <c r="K385" s="26">
        <v>42832</v>
      </c>
      <c r="L385" t="s">
        <v>1814</v>
      </c>
    </row>
    <row r="386" spans="1:12" ht="12.75">
      <c r="A386">
        <v>2016</v>
      </c>
      <c r="B386" t="s">
        <v>40</v>
      </c>
      <c r="C386" s="23" t="s">
        <v>376</v>
      </c>
      <c r="E386">
        <v>3</v>
      </c>
      <c r="F386">
        <v>198</v>
      </c>
      <c r="G386" s="16">
        <f>F386*E386</f>
        <v>594</v>
      </c>
      <c r="H386" s="26">
        <v>42832</v>
      </c>
      <c r="I386" t="s">
        <v>1436</v>
      </c>
      <c r="J386">
        <v>2016</v>
      </c>
      <c r="K386" s="26">
        <v>42832</v>
      </c>
      <c r="L386" t="s">
        <v>1815</v>
      </c>
    </row>
    <row r="387" spans="1:12" ht="12.75">
      <c r="A387">
        <v>2016</v>
      </c>
      <c r="B387" t="s">
        <v>40</v>
      </c>
      <c r="C387" s="23" t="s">
        <v>377</v>
      </c>
      <c r="E387">
        <v>3</v>
      </c>
      <c r="F387">
        <v>94.5</v>
      </c>
      <c r="G387" s="16">
        <f>F387*E387</f>
        <v>283.5</v>
      </c>
      <c r="H387" s="26">
        <v>42832</v>
      </c>
      <c r="I387" t="s">
        <v>1436</v>
      </c>
      <c r="J387">
        <v>2016</v>
      </c>
      <c r="K387" s="26">
        <v>42832</v>
      </c>
      <c r="L387" t="s">
        <v>1816</v>
      </c>
    </row>
    <row r="388" spans="1:12" ht="12.75">
      <c r="A388">
        <v>2016</v>
      </c>
      <c r="B388" t="s">
        <v>40</v>
      </c>
      <c r="C388" s="23" t="s">
        <v>378</v>
      </c>
      <c r="E388">
        <v>3</v>
      </c>
      <c r="F388">
        <v>94.5</v>
      </c>
      <c r="G388" s="16">
        <f>F388*E388</f>
        <v>283.5</v>
      </c>
      <c r="H388" s="26">
        <v>42832</v>
      </c>
      <c r="I388" t="s">
        <v>1436</v>
      </c>
      <c r="J388">
        <v>2016</v>
      </c>
      <c r="K388" s="26">
        <v>42832</v>
      </c>
      <c r="L388" t="s">
        <v>1817</v>
      </c>
    </row>
    <row r="389" spans="1:12" ht="12.75">
      <c r="A389">
        <v>2016</v>
      </c>
      <c r="B389" t="s">
        <v>40</v>
      </c>
      <c r="C389" s="23" t="s">
        <v>379</v>
      </c>
      <c r="E389">
        <v>4</v>
      </c>
      <c r="F389">
        <v>291.6</v>
      </c>
      <c r="G389" s="16">
        <f aca="true" t="shared" si="0" ref="G389:G452">F389*E389</f>
        <v>1166.4</v>
      </c>
      <c r="H389" s="26">
        <v>42832</v>
      </c>
      <c r="I389" t="s">
        <v>1436</v>
      </c>
      <c r="J389">
        <v>2016</v>
      </c>
      <c r="K389" s="26">
        <v>42832</v>
      </c>
      <c r="L389" t="s">
        <v>1818</v>
      </c>
    </row>
    <row r="390" spans="1:12" ht="12.75">
      <c r="A390">
        <v>2016</v>
      </c>
      <c r="B390" t="s">
        <v>40</v>
      </c>
      <c r="C390" s="23" t="s">
        <v>380</v>
      </c>
      <c r="E390">
        <v>3</v>
      </c>
      <c r="F390">
        <v>252</v>
      </c>
      <c r="G390" s="16">
        <f t="shared" si="0"/>
        <v>756</v>
      </c>
      <c r="H390" s="26">
        <v>42832</v>
      </c>
      <c r="I390" t="s">
        <v>1436</v>
      </c>
      <c r="J390">
        <v>2016</v>
      </c>
      <c r="K390" s="26">
        <v>42832</v>
      </c>
      <c r="L390" t="s">
        <v>1819</v>
      </c>
    </row>
    <row r="391" spans="1:12" ht="12.75">
      <c r="A391">
        <v>2016</v>
      </c>
      <c r="B391" t="s">
        <v>40</v>
      </c>
      <c r="C391" s="23" t="s">
        <v>381</v>
      </c>
      <c r="E391">
        <v>2</v>
      </c>
      <c r="F391">
        <v>287.1</v>
      </c>
      <c r="G391" s="16">
        <f t="shared" si="0"/>
        <v>574.2</v>
      </c>
      <c r="H391" s="26">
        <v>42832</v>
      </c>
      <c r="I391" t="s">
        <v>1436</v>
      </c>
      <c r="J391">
        <v>2016</v>
      </c>
      <c r="K391" s="26">
        <v>42832</v>
      </c>
      <c r="L391" t="s">
        <v>1820</v>
      </c>
    </row>
    <row r="392" spans="1:12" ht="12.75">
      <c r="A392">
        <v>2016</v>
      </c>
      <c r="B392" t="s">
        <v>40</v>
      </c>
      <c r="C392" s="23" t="s">
        <v>382</v>
      </c>
      <c r="E392">
        <v>4</v>
      </c>
      <c r="F392">
        <v>90</v>
      </c>
      <c r="G392" s="16">
        <f t="shared" si="0"/>
        <v>360</v>
      </c>
      <c r="H392" s="26">
        <v>42832</v>
      </c>
      <c r="I392" t="s">
        <v>1436</v>
      </c>
      <c r="J392">
        <v>2016</v>
      </c>
      <c r="K392" s="26">
        <v>42832</v>
      </c>
      <c r="L392" t="s">
        <v>1821</v>
      </c>
    </row>
    <row r="393" spans="1:12" ht="12.75">
      <c r="A393">
        <v>2016</v>
      </c>
      <c r="B393" t="s">
        <v>40</v>
      </c>
      <c r="C393" s="23" t="s">
        <v>383</v>
      </c>
      <c r="E393">
        <v>4</v>
      </c>
      <c r="F393">
        <v>251.1</v>
      </c>
      <c r="G393" s="16">
        <f t="shared" si="0"/>
        <v>1004.4</v>
      </c>
      <c r="H393" s="26">
        <v>42832</v>
      </c>
      <c r="I393" t="s">
        <v>1436</v>
      </c>
      <c r="J393">
        <v>2016</v>
      </c>
      <c r="K393" s="26">
        <v>42832</v>
      </c>
      <c r="L393" t="s">
        <v>1822</v>
      </c>
    </row>
    <row r="394" spans="1:12" ht="12.75">
      <c r="A394">
        <v>2016</v>
      </c>
      <c r="B394" t="s">
        <v>40</v>
      </c>
      <c r="C394" s="23" t="s">
        <v>384</v>
      </c>
      <c r="E394">
        <v>2</v>
      </c>
      <c r="F394">
        <v>126</v>
      </c>
      <c r="G394" s="16">
        <f t="shared" si="0"/>
        <v>252</v>
      </c>
      <c r="H394" s="26">
        <v>42832</v>
      </c>
      <c r="I394" t="s">
        <v>1436</v>
      </c>
      <c r="J394">
        <v>2016</v>
      </c>
      <c r="K394" s="26">
        <v>42832</v>
      </c>
      <c r="L394" t="s">
        <v>1823</v>
      </c>
    </row>
    <row r="395" spans="1:12" ht="12.75">
      <c r="A395">
        <v>2016</v>
      </c>
      <c r="B395" t="s">
        <v>40</v>
      </c>
      <c r="C395" s="23" t="s">
        <v>385</v>
      </c>
      <c r="E395">
        <v>3</v>
      </c>
      <c r="F395">
        <v>170.1</v>
      </c>
      <c r="G395" s="16">
        <f t="shared" si="0"/>
        <v>510.29999999999995</v>
      </c>
      <c r="H395" s="26">
        <v>42832</v>
      </c>
      <c r="I395" t="s">
        <v>1436</v>
      </c>
      <c r="J395">
        <v>2016</v>
      </c>
      <c r="K395" s="26">
        <v>42832</v>
      </c>
      <c r="L395" t="s">
        <v>1824</v>
      </c>
    </row>
    <row r="396" spans="1:12" ht="12.75">
      <c r="A396">
        <v>2016</v>
      </c>
      <c r="B396" t="s">
        <v>40</v>
      </c>
      <c r="C396" s="23" t="s">
        <v>386</v>
      </c>
      <c r="E396">
        <v>2</v>
      </c>
      <c r="F396">
        <v>260.1</v>
      </c>
      <c r="G396" s="16">
        <f t="shared" si="0"/>
        <v>520.2</v>
      </c>
      <c r="H396" s="26">
        <v>42832</v>
      </c>
      <c r="I396" t="s">
        <v>1436</v>
      </c>
      <c r="J396">
        <v>2016</v>
      </c>
      <c r="K396" s="26">
        <v>42832</v>
      </c>
      <c r="L396" t="s">
        <v>1825</v>
      </c>
    </row>
    <row r="397" spans="1:12" ht="12.75">
      <c r="A397">
        <v>2016</v>
      </c>
      <c r="B397" t="s">
        <v>40</v>
      </c>
      <c r="C397" s="23" t="s">
        <v>387</v>
      </c>
      <c r="E397">
        <v>3</v>
      </c>
      <c r="F397">
        <v>341.1</v>
      </c>
      <c r="G397" s="16">
        <f t="shared" si="0"/>
        <v>1023.3000000000001</v>
      </c>
      <c r="H397" s="26">
        <v>42832</v>
      </c>
      <c r="I397" t="s">
        <v>1436</v>
      </c>
      <c r="J397">
        <v>2016</v>
      </c>
      <c r="K397" s="26">
        <v>42832</v>
      </c>
      <c r="L397" t="s">
        <v>1826</v>
      </c>
    </row>
    <row r="398" spans="1:12" ht="12.75">
      <c r="A398">
        <v>2016</v>
      </c>
      <c r="B398" t="s">
        <v>40</v>
      </c>
      <c r="C398" s="23" t="s">
        <v>388</v>
      </c>
      <c r="E398">
        <v>3</v>
      </c>
      <c r="F398">
        <v>171</v>
      </c>
      <c r="G398" s="16">
        <f t="shared" si="0"/>
        <v>513</v>
      </c>
      <c r="H398" s="26">
        <v>42832</v>
      </c>
      <c r="I398" t="s">
        <v>1436</v>
      </c>
      <c r="J398">
        <v>2016</v>
      </c>
      <c r="K398" s="26">
        <v>42832</v>
      </c>
      <c r="L398" t="s">
        <v>1827</v>
      </c>
    </row>
    <row r="399" spans="1:12" ht="12.75">
      <c r="A399">
        <v>2016</v>
      </c>
      <c r="B399" t="s">
        <v>40</v>
      </c>
      <c r="C399" s="23" t="s">
        <v>389</v>
      </c>
      <c r="E399">
        <v>3</v>
      </c>
      <c r="F399">
        <v>171</v>
      </c>
      <c r="G399" s="16">
        <f t="shared" si="0"/>
        <v>513</v>
      </c>
      <c r="H399" s="26">
        <v>42832</v>
      </c>
      <c r="I399" t="s">
        <v>1436</v>
      </c>
      <c r="J399">
        <v>2016</v>
      </c>
      <c r="K399" s="26">
        <v>42832</v>
      </c>
      <c r="L399" t="s">
        <v>1828</v>
      </c>
    </row>
    <row r="400" spans="1:12" ht="12.75">
      <c r="A400">
        <v>2016</v>
      </c>
      <c r="B400" t="s">
        <v>40</v>
      </c>
      <c r="C400" s="23" t="s">
        <v>390</v>
      </c>
      <c r="E400">
        <v>3</v>
      </c>
      <c r="F400">
        <v>171</v>
      </c>
      <c r="G400" s="16">
        <f t="shared" si="0"/>
        <v>513</v>
      </c>
      <c r="H400" s="26">
        <v>42832</v>
      </c>
      <c r="I400" t="s">
        <v>1436</v>
      </c>
      <c r="J400">
        <v>2016</v>
      </c>
      <c r="K400" s="26">
        <v>42832</v>
      </c>
      <c r="L400" t="s">
        <v>1829</v>
      </c>
    </row>
    <row r="401" spans="1:12" ht="12.75">
      <c r="A401">
        <v>2016</v>
      </c>
      <c r="B401" t="s">
        <v>40</v>
      </c>
      <c r="C401" s="23" t="s">
        <v>391</v>
      </c>
      <c r="E401">
        <v>7</v>
      </c>
      <c r="F401">
        <v>153</v>
      </c>
      <c r="G401" s="16">
        <f t="shared" si="0"/>
        <v>1071</v>
      </c>
      <c r="H401" s="26">
        <v>42832</v>
      </c>
      <c r="I401" t="s">
        <v>1436</v>
      </c>
      <c r="J401">
        <v>2016</v>
      </c>
      <c r="K401" s="26">
        <v>42832</v>
      </c>
      <c r="L401" t="s">
        <v>1830</v>
      </c>
    </row>
    <row r="402" spans="1:12" ht="12.75">
      <c r="A402">
        <v>2016</v>
      </c>
      <c r="B402" t="s">
        <v>40</v>
      </c>
      <c r="C402" s="23" t="s">
        <v>393</v>
      </c>
      <c r="E402">
        <v>4</v>
      </c>
      <c r="F402">
        <v>153</v>
      </c>
      <c r="G402" s="16">
        <f t="shared" si="0"/>
        <v>612</v>
      </c>
      <c r="H402" s="26">
        <v>42832</v>
      </c>
      <c r="I402" t="s">
        <v>1436</v>
      </c>
      <c r="J402">
        <v>2016</v>
      </c>
      <c r="K402" s="26">
        <v>42832</v>
      </c>
      <c r="L402" t="s">
        <v>1831</v>
      </c>
    </row>
    <row r="403" spans="1:12" ht="12.75">
      <c r="A403">
        <v>2016</v>
      </c>
      <c r="B403" t="s">
        <v>40</v>
      </c>
      <c r="C403" s="23" t="s">
        <v>394</v>
      </c>
      <c r="E403">
        <v>2</v>
      </c>
      <c r="F403">
        <v>178.2</v>
      </c>
      <c r="G403" s="16">
        <f t="shared" si="0"/>
        <v>356.4</v>
      </c>
      <c r="H403" s="26">
        <v>42832</v>
      </c>
      <c r="I403" t="s">
        <v>1436</v>
      </c>
      <c r="J403">
        <v>2016</v>
      </c>
      <c r="K403" s="26">
        <v>42832</v>
      </c>
      <c r="L403" t="s">
        <v>1832</v>
      </c>
    </row>
    <row r="404" spans="1:12" ht="12.75">
      <c r="A404">
        <v>2016</v>
      </c>
      <c r="B404" t="s">
        <v>40</v>
      </c>
      <c r="C404" s="23" t="s">
        <v>395</v>
      </c>
      <c r="E404">
        <v>2</v>
      </c>
      <c r="F404">
        <v>197.1</v>
      </c>
      <c r="G404" s="16">
        <f t="shared" si="0"/>
        <v>394.2</v>
      </c>
      <c r="H404" s="26">
        <v>42832</v>
      </c>
      <c r="I404" t="s">
        <v>1436</v>
      </c>
      <c r="J404">
        <v>2016</v>
      </c>
      <c r="K404" s="26">
        <v>42832</v>
      </c>
      <c r="L404" t="s">
        <v>1833</v>
      </c>
    </row>
    <row r="405" spans="1:12" ht="12.75">
      <c r="A405">
        <v>2016</v>
      </c>
      <c r="B405" t="s">
        <v>40</v>
      </c>
      <c r="C405" s="23" t="s">
        <v>396</v>
      </c>
      <c r="E405">
        <v>2</v>
      </c>
      <c r="F405">
        <v>170.1</v>
      </c>
      <c r="G405" s="16">
        <f t="shared" si="0"/>
        <v>340.2</v>
      </c>
      <c r="H405" s="26">
        <v>42832</v>
      </c>
      <c r="I405" t="s">
        <v>1436</v>
      </c>
      <c r="J405">
        <v>2016</v>
      </c>
      <c r="K405" s="26">
        <v>42832</v>
      </c>
      <c r="L405" t="s">
        <v>1834</v>
      </c>
    </row>
    <row r="406" spans="1:12" ht="12.75">
      <c r="A406">
        <v>2016</v>
      </c>
      <c r="B406" t="s">
        <v>40</v>
      </c>
      <c r="C406" s="23" t="s">
        <v>397</v>
      </c>
      <c r="E406">
        <v>2</v>
      </c>
      <c r="F406">
        <v>170.1</v>
      </c>
      <c r="G406" s="16">
        <f t="shared" si="0"/>
        <v>340.2</v>
      </c>
      <c r="H406" s="26">
        <v>42832</v>
      </c>
      <c r="I406" t="s">
        <v>1436</v>
      </c>
      <c r="J406">
        <v>2016</v>
      </c>
      <c r="K406" s="26">
        <v>42832</v>
      </c>
      <c r="L406" t="s">
        <v>1835</v>
      </c>
    </row>
    <row r="407" spans="1:12" ht="12.75">
      <c r="A407">
        <v>2016</v>
      </c>
      <c r="B407" t="s">
        <v>40</v>
      </c>
      <c r="C407" s="23" t="s">
        <v>398</v>
      </c>
      <c r="E407">
        <v>2</v>
      </c>
      <c r="F407">
        <v>179.1</v>
      </c>
      <c r="G407" s="16">
        <f t="shared" si="0"/>
        <v>358.2</v>
      </c>
      <c r="H407" s="26">
        <v>42832</v>
      </c>
      <c r="I407" t="s">
        <v>1436</v>
      </c>
      <c r="J407">
        <v>2016</v>
      </c>
      <c r="K407" s="26">
        <v>42832</v>
      </c>
      <c r="L407" t="s">
        <v>1836</v>
      </c>
    </row>
    <row r="408" spans="1:12" ht="12.75">
      <c r="A408">
        <v>2016</v>
      </c>
      <c r="B408" t="s">
        <v>40</v>
      </c>
      <c r="C408" s="23" t="s">
        <v>399</v>
      </c>
      <c r="E408">
        <v>2</v>
      </c>
      <c r="F408">
        <v>207</v>
      </c>
      <c r="G408" s="16">
        <f t="shared" si="0"/>
        <v>414</v>
      </c>
      <c r="H408" s="26">
        <v>42832</v>
      </c>
      <c r="I408" t="s">
        <v>1436</v>
      </c>
      <c r="J408">
        <v>2016</v>
      </c>
      <c r="K408" s="26">
        <v>42832</v>
      </c>
      <c r="L408" t="s">
        <v>1837</v>
      </c>
    </row>
    <row r="409" spans="1:12" ht="12.75">
      <c r="A409">
        <v>2016</v>
      </c>
      <c r="B409" t="s">
        <v>40</v>
      </c>
      <c r="C409" s="23" t="s">
        <v>400</v>
      </c>
      <c r="E409">
        <v>2</v>
      </c>
      <c r="F409">
        <v>180</v>
      </c>
      <c r="G409" s="16">
        <f t="shared" si="0"/>
        <v>360</v>
      </c>
      <c r="H409" s="26">
        <v>42832</v>
      </c>
      <c r="I409" t="s">
        <v>1436</v>
      </c>
      <c r="J409">
        <v>2016</v>
      </c>
      <c r="K409" s="26">
        <v>42832</v>
      </c>
      <c r="L409" t="s">
        <v>1838</v>
      </c>
    </row>
    <row r="410" spans="1:12" ht="12.75">
      <c r="A410">
        <v>2016</v>
      </c>
      <c r="B410" t="s">
        <v>40</v>
      </c>
      <c r="C410" s="23" t="s">
        <v>401</v>
      </c>
      <c r="E410">
        <v>1</v>
      </c>
      <c r="F410">
        <v>1602</v>
      </c>
      <c r="G410" s="16">
        <f t="shared" si="0"/>
        <v>1602</v>
      </c>
      <c r="H410" s="26">
        <v>42832</v>
      </c>
      <c r="I410" t="s">
        <v>1436</v>
      </c>
      <c r="J410">
        <v>2016</v>
      </c>
      <c r="K410" s="26">
        <v>42832</v>
      </c>
      <c r="L410" t="s">
        <v>1839</v>
      </c>
    </row>
    <row r="411" spans="1:12" ht="12.75">
      <c r="A411">
        <v>2016</v>
      </c>
      <c r="B411" t="s">
        <v>40</v>
      </c>
      <c r="C411" s="23" t="s">
        <v>402</v>
      </c>
      <c r="E411">
        <v>1</v>
      </c>
      <c r="F411">
        <v>37.8</v>
      </c>
      <c r="G411" s="16">
        <f t="shared" si="0"/>
        <v>37.8</v>
      </c>
      <c r="H411" s="26">
        <v>42832</v>
      </c>
      <c r="I411" t="s">
        <v>1436</v>
      </c>
      <c r="J411">
        <v>2016</v>
      </c>
      <c r="K411" s="26">
        <v>42832</v>
      </c>
      <c r="L411" t="s">
        <v>1840</v>
      </c>
    </row>
    <row r="412" spans="1:12" ht="12.75">
      <c r="A412">
        <v>2016</v>
      </c>
      <c r="B412" t="s">
        <v>40</v>
      </c>
      <c r="C412" s="23" t="s">
        <v>403</v>
      </c>
      <c r="E412">
        <v>3</v>
      </c>
      <c r="F412">
        <v>126</v>
      </c>
      <c r="G412" s="16">
        <f t="shared" si="0"/>
        <v>378</v>
      </c>
      <c r="H412" s="26">
        <v>42832</v>
      </c>
      <c r="I412" t="s">
        <v>1436</v>
      </c>
      <c r="J412">
        <v>2016</v>
      </c>
      <c r="K412" s="26">
        <v>42832</v>
      </c>
      <c r="L412" t="s">
        <v>1841</v>
      </c>
    </row>
    <row r="413" spans="1:12" ht="12.75">
      <c r="A413">
        <v>2016</v>
      </c>
      <c r="B413" t="s">
        <v>40</v>
      </c>
      <c r="C413" s="23" t="s">
        <v>404</v>
      </c>
      <c r="E413">
        <v>1</v>
      </c>
      <c r="F413">
        <v>78.3</v>
      </c>
      <c r="G413" s="16">
        <f t="shared" si="0"/>
        <v>78.3</v>
      </c>
      <c r="H413" s="26">
        <v>42832</v>
      </c>
      <c r="I413" t="s">
        <v>1436</v>
      </c>
      <c r="J413">
        <v>2016</v>
      </c>
      <c r="K413" s="26">
        <v>42832</v>
      </c>
      <c r="L413" t="s">
        <v>1842</v>
      </c>
    </row>
    <row r="414" spans="1:12" ht="12.75">
      <c r="A414">
        <v>2016</v>
      </c>
      <c r="B414" t="s">
        <v>40</v>
      </c>
      <c r="C414" s="23" t="s">
        <v>405</v>
      </c>
      <c r="E414">
        <v>1</v>
      </c>
      <c r="F414">
        <v>189</v>
      </c>
      <c r="G414" s="16">
        <f t="shared" si="0"/>
        <v>189</v>
      </c>
      <c r="H414" s="26">
        <v>42832</v>
      </c>
      <c r="I414" t="s">
        <v>1436</v>
      </c>
      <c r="J414">
        <v>2016</v>
      </c>
      <c r="K414" s="26">
        <v>42832</v>
      </c>
      <c r="L414" t="s">
        <v>1843</v>
      </c>
    </row>
    <row r="415" spans="1:12" ht="12.75">
      <c r="A415">
        <v>2016</v>
      </c>
      <c r="B415" t="s">
        <v>40</v>
      </c>
      <c r="C415" s="23" t="s">
        <v>406</v>
      </c>
      <c r="E415">
        <v>3</v>
      </c>
      <c r="F415">
        <v>139.5</v>
      </c>
      <c r="G415" s="16">
        <f t="shared" si="0"/>
        <v>418.5</v>
      </c>
      <c r="H415" s="26">
        <v>42832</v>
      </c>
      <c r="I415" t="s">
        <v>1436</v>
      </c>
      <c r="J415">
        <v>2016</v>
      </c>
      <c r="K415" s="26">
        <v>42832</v>
      </c>
      <c r="L415" t="s">
        <v>1844</v>
      </c>
    </row>
    <row r="416" spans="1:12" ht="12.75">
      <c r="A416">
        <v>2016</v>
      </c>
      <c r="B416" t="s">
        <v>40</v>
      </c>
      <c r="C416" s="23" t="s">
        <v>407</v>
      </c>
      <c r="E416">
        <v>2</v>
      </c>
      <c r="F416">
        <v>63</v>
      </c>
      <c r="G416" s="16">
        <f t="shared" si="0"/>
        <v>126</v>
      </c>
      <c r="H416" s="26">
        <v>42832</v>
      </c>
      <c r="I416" t="s">
        <v>1436</v>
      </c>
      <c r="J416">
        <v>2016</v>
      </c>
      <c r="K416" s="26">
        <v>42832</v>
      </c>
      <c r="L416" t="s">
        <v>1845</v>
      </c>
    </row>
    <row r="417" spans="1:12" ht="12.75">
      <c r="A417">
        <v>2016</v>
      </c>
      <c r="B417" t="s">
        <v>40</v>
      </c>
      <c r="C417" s="23" t="s">
        <v>408</v>
      </c>
      <c r="E417">
        <v>3</v>
      </c>
      <c r="F417">
        <v>153</v>
      </c>
      <c r="G417" s="16">
        <f t="shared" si="0"/>
        <v>459</v>
      </c>
      <c r="H417" s="26">
        <v>42832</v>
      </c>
      <c r="I417" t="s">
        <v>1436</v>
      </c>
      <c r="J417">
        <v>2016</v>
      </c>
      <c r="K417" s="26">
        <v>42832</v>
      </c>
      <c r="L417" t="s">
        <v>1846</v>
      </c>
    </row>
    <row r="418" spans="1:12" ht="12.75">
      <c r="A418">
        <v>2016</v>
      </c>
      <c r="B418" t="s">
        <v>40</v>
      </c>
      <c r="C418" s="23" t="s">
        <v>409</v>
      </c>
      <c r="E418">
        <v>3</v>
      </c>
      <c r="F418">
        <v>283.5</v>
      </c>
      <c r="G418" s="16">
        <f t="shared" si="0"/>
        <v>850.5</v>
      </c>
      <c r="H418" s="26">
        <v>42832</v>
      </c>
      <c r="I418" t="s">
        <v>1436</v>
      </c>
      <c r="J418">
        <v>2016</v>
      </c>
      <c r="K418" s="26">
        <v>42832</v>
      </c>
      <c r="L418" t="s">
        <v>1847</v>
      </c>
    </row>
    <row r="419" spans="1:12" ht="12.75">
      <c r="A419">
        <v>2016</v>
      </c>
      <c r="B419" t="s">
        <v>40</v>
      </c>
      <c r="C419" s="23" t="s">
        <v>410</v>
      </c>
      <c r="E419">
        <v>3</v>
      </c>
      <c r="F419">
        <v>85.5</v>
      </c>
      <c r="G419" s="16">
        <f t="shared" si="0"/>
        <v>256.5</v>
      </c>
      <c r="H419" s="26">
        <v>42832</v>
      </c>
      <c r="I419" t="s">
        <v>1436</v>
      </c>
      <c r="J419">
        <v>2016</v>
      </c>
      <c r="K419" s="26">
        <v>42832</v>
      </c>
      <c r="L419" t="s">
        <v>1848</v>
      </c>
    </row>
    <row r="420" spans="1:12" ht="12.75">
      <c r="A420">
        <v>2016</v>
      </c>
      <c r="B420" t="s">
        <v>40</v>
      </c>
      <c r="C420" s="23" t="s">
        <v>411</v>
      </c>
      <c r="E420">
        <v>3</v>
      </c>
      <c r="F420">
        <v>72</v>
      </c>
      <c r="G420" s="16">
        <f t="shared" si="0"/>
        <v>216</v>
      </c>
      <c r="H420" s="26">
        <v>42832</v>
      </c>
      <c r="I420" t="s">
        <v>1436</v>
      </c>
      <c r="J420">
        <v>2016</v>
      </c>
      <c r="K420" s="26">
        <v>42832</v>
      </c>
      <c r="L420" t="s">
        <v>1849</v>
      </c>
    </row>
    <row r="421" spans="1:12" ht="12.75">
      <c r="A421">
        <v>2016</v>
      </c>
      <c r="B421" t="s">
        <v>40</v>
      </c>
      <c r="C421" s="23" t="s">
        <v>412</v>
      </c>
      <c r="E421">
        <v>3</v>
      </c>
      <c r="F421">
        <v>126</v>
      </c>
      <c r="G421" s="16">
        <f t="shared" si="0"/>
        <v>378</v>
      </c>
      <c r="H421" s="26">
        <v>42832</v>
      </c>
      <c r="I421" t="s">
        <v>1436</v>
      </c>
      <c r="J421">
        <v>2016</v>
      </c>
      <c r="K421" s="26">
        <v>42832</v>
      </c>
      <c r="L421" t="s">
        <v>1850</v>
      </c>
    </row>
    <row r="422" spans="1:12" ht="12.75">
      <c r="A422">
        <v>2016</v>
      </c>
      <c r="B422" t="s">
        <v>40</v>
      </c>
      <c r="C422" s="23" t="s">
        <v>413</v>
      </c>
      <c r="E422">
        <v>2</v>
      </c>
      <c r="F422">
        <v>126</v>
      </c>
      <c r="G422" s="16">
        <f t="shared" si="0"/>
        <v>252</v>
      </c>
      <c r="H422" s="26">
        <v>42832</v>
      </c>
      <c r="I422" t="s">
        <v>1436</v>
      </c>
      <c r="J422">
        <v>2016</v>
      </c>
      <c r="K422" s="26">
        <v>42832</v>
      </c>
      <c r="L422" t="s">
        <v>1851</v>
      </c>
    </row>
    <row r="423" spans="1:12" ht="12.75">
      <c r="A423">
        <v>2016</v>
      </c>
      <c r="B423" t="s">
        <v>40</v>
      </c>
      <c r="C423" s="23" t="s">
        <v>414</v>
      </c>
      <c r="E423">
        <v>2</v>
      </c>
      <c r="F423">
        <v>234</v>
      </c>
      <c r="G423" s="16">
        <f t="shared" si="0"/>
        <v>468</v>
      </c>
      <c r="H423" s="26">
        <v>42832</v>
      </c>
      <c r="I423" t="s">
        <v>1436</v>
      </c>
      <c r="J423">
        <v>2016</v>
      </c>
      <c r="K423" s="26">
        <v>42832</v>
      </c>
      <c r="L423" t="s">
        <v>1852</v>
      </c>
    </row>
    <row r="424" spans="1:12" ht="12.75">
      <c r="A424">
        <v>2016</v>
      </c>
      <c r="B424" t="s">
        <v>40</v>
      </c>
      <c r="C424" s="23" t="s">
        <v>415</v>
      </c>
      <c r="E424">
        <v>1</v>
      </c>
      <c r="F424">
        <v>151.2</v>
      </c>
      <c r="G424" s="16">
        <f t="shared" si="0"/>
        <v>151.2</v>
      </c>
      <c r="H424" s="26">
        <v>42832</v>
      </c>
      <c r="I424" t="s">
        <v>1436</v>
      </c>
      <c r="J424">
        <v>2016</v>
      </c>
      <c r="K424" s="26">
        <v>42832</v>
      </c>
      <c r="L424" t="s">
        <v>1853</v>
      </c>
    </row>
    <row r="425" spans="1:12" ht="12.75">
      <c r="A425">
        <v>2016</v>
      </c>
      <c r="B425" t="s">
        <v>40</v>
      </c>
      <c r="C425" s="23" t="s">
        <v>416</v>
      </c>
      <c r="E425">
        <v>1</v>
      </c>
      <c r="F425">
        <v>179.1</v>
      </c>
      <c r="G425" s="16">
        <f t="shared" si="0"/>
        <v>179.1</v>
      </c>
      <c r="H425" s="26">
        <v>42832</v>
      </c>
      <c r="I425" t="s">
        <v>1436</v>
      </c>
      <c r="J425">
        <v>2016</v>
      </c>
      <c r="K425" s="26">
        <v>42832</v>
      </c>
      <c r="L425" t="s">
        <v>1854</v>
      </c>
    </row>
    <row r="426" spans="1:12" ht="12.75">
      <c r="A426">
        <v>2016</v>
      </c>
      <c r="B426" t="s">
        <v>40</v>
      </c>
      <c r="C426" s="23" t="s">
        <v>417</v>
      </c>
      <c r="E426">
        <v>1</v>
      </c>
      <c r="F426">
        <v>103.5</v>
      </c>
      <c r="G426" s="16">
        <f t="shared" si="0"/>
        <v>103.5</v>
      </c>
      <c r="H426" s="26">
        <v>42832</v>
      </c>
      <c r="I426" t="s">
        <v>1436</v>
      </c>
      <c r="J426">
        <v>2016</v>
      </c>
      <c r="K426" s="26">
        <v>42832</v>
      </c>
      <c r="L426" t="s">
        <v>1855</v>
      </c>
    </row>
    <row r="427" spans="1:12" ht="12.75">
      <c r="A427">
        <v>2016</v>
      </c>
      <c r="B427" t="s">
        <v>40</v>
      </c>
      <c r="C427" s="23" t="s">
        <v>418</v>
      </c>
      <c r="E427">
        <v>1</v>
      </c>
      <c r="F427">
        <v>72</v>
      </c>
      <c r="G427" s="16">
        <f t="shared" si="0"/>
        <v>72</v>
      </c>
      <c r="H427" s="26">
        <v>42832</v>
      </c>
      <c r="I427" t="s">
        <v>1436</v>
      </c>
      <c r="J427">
        <v>2016</v>
      </c>
      <c r="K427" s="26">
        <v>42832</v>
      </c>
      <c r="L427" t="s">
        <v>1856</v>
      </c>
    </row>
    <row r="428" spans="1:12" ht="12.75">
      <c r="A428">
        <v>2016</v>
      </c>
      <c r="B428" t="s">
        <v>40</v>
      </c>
      <c r="C428" s="23" t="s">
        <v>419</v>
      </c>
      <c r="E428">
        <v>1</v>
      </c>
      <c r="F428">
        <v>121.5</v>
      </c>
      <c r="G428" s="16">
        <f t="shared" si="0"/>
        <v>121.5</v>
      </c>
      <c r="H428" s="26">
        <v>42832</v>
      </c>
      <c r="I428" t="s">
        <v>1436</v>
      </c>
      <c r="J428">
        <v>2016</v>
      </c>
      <c r="K428" s="26">
        <v>42832</v>
      </c>
      <c r="L428" t="s">
        <v>1857</v>
      </c>
    </row>
    <row r="429" spans="1:12" ht="12.75">
      <c r="A429">
        <v>2016</v>
      </c>
      <c r="B429" t="s">
        <v>40</v>
      </c>
      <c r="C429" s="23" t="s">
        <v>420</v>
      </c>
      <c r="E429">
        <v>1</v>
      </c>
      <c r="F429">
        <v>249.3</v>
      </c>
      <c r="G429" s="16">
        <f t="shared" si="0"/>
        <v>249.3</v>
      </c>
      <c r="H429" s="26">
        <v>42832</v>
      </c>
      <c r="I429" t="s">
        <v>1436</v>
      </c>
      <c r="J429">
        <v>2016</v>
      </c>
      <c r="K429" s="26">
        <v>42832</v>
      </c>
      <c r="L429" t="s">
        <v>1858</v>
      </c>
    </row>
    <row r="430" spans="1:12" ht="12.75">
      <c r="A430">
        <v>2016</v>
      </c>
      <c r="B430" t="s">
        <v>40</v>
      </c>
      <c r="C430" s="23" t="s">
        <v>421</v>
      </c>
      <c r="E430">
        <v>1</v>
      </c>
      <c r="F430">
        <v>126</v>
      </c>
      <c r="G430" s="16">
        <f t="shared" si="0"/>
        <v>126</v>
      </c>
      <c r="H430" s="26">
        <v>42832</v>
      </c>
      <c r="I430" t="s">
        <v>1436</v>
      </c>
      <c r="J430">
        <v>2016</v>
      </c>
      <c r="K430" s="26">
        <v>42832</v>
      </c>
      <c r="L430" t="s">
        <v>1859</v>
      </c>
    </row>
    <row r="431" spans="1:12" ht="12.75">
      <c r="A431">
        <v>2016</v>
      </c>
      <c r="B431" t="s">
        <v>40</v>
      </c>
      <c r="C431" s="23" t="s">
        <v>422</v>
      </c>
      <c r="E431">
        <v>2</v>
      </c>
      <c r="F431">
        <v>165.6</v>
      </c>
      <c r="G431" s="16">
        <f t="shared" si="0"/>
        <v>331.2</v>
      </c>
      <c r="H431" s="26">
        <v>42832</v>
      </c>
      <c r="I431" t="s">
        <v>1436</v>
      </c>
      <c r="J431">
        <v>2016</v>
      </c>
      <c r="K431" s="26">
        <v>42832</v>
      </c>
      <c r="L431" t="s">
        <v>1860</v>
      </c>
    </row>
    <row r="432" spans="1:12" ht="12.75">
      <c r="A432">
        <v>2016</v>
      </c>
      <c r="B432" t="s">
        <v>40</v>
      </c>
      <c r="C432" s="23" t="s">
        <v>423</v>
      </c>
      <c r="E432">
        <v>1</v>
      </c>
      <c r="F432">
        <v>80.1</v>
      </c>
      <c r="G432" s="16">
        <f t="shared" si="0"/>
        <v>80.1</v>
      </c>
      <c r="H432" s="26">
        <v>42832</v>
      </c>
      <c r="I432" t="s">
        <v>1436</v>
      </c>
      <c r="J432">
        <v>2016</v>
      </c>
      <c r="K432" s="26">
        <v>42832</v>
      </c>
      <c r="L432" t="s">
        <v>1861</v>
      </c>
    </row>
    <row r="433" spans="1:12" ht="12.75">
      <c r="A433">
        <v>2016</v>
      </c>
      <c r="B433" t="s">
        <v>40</v>
      </c>
      <c r="C433" s="23" t="s">
        <v>424</v>
      </c>
      <c r="E433">
        <v>2</v>
      </c>
      <c r="F433">
        <v>198</v>
      </c>
      <c r="G433" s="16">
        <f t="shared" si="0"/>
        <v>396</v>
      </c>
      <c r="H433" s="26">
        <v>42832</v>
      </c>
      <c r="I433" t="s">
        <v>1436</v>
      </c>
      <c r="J433">
        <v>2016</v>
      </c>
      <c r="K433" s="26">
        <v>42832</v>
      </c>
      <c r="L433" t="s">
        <v>1862</v>
      </c>
    </row>
    <row r="434" spans="1:12" ht="12.75">
      <c r="A434">
        <v>2016</v>
      </c>
      <c r="B434" t="s">
        <v>40</v>
      </c>
      <c r="C434" s="23" t="s">
        <v>425</v>
      </c>
      <c r="E434">
        <v>3</v>
      </c>
      <c r="F434">
        <v>135</v>
      </c>
      <c r="G434" s="16">
        <f t="shared" si="0"/>
        <v>405</v>
      </c>
      <c r="H434" s="26">
        <v>42832</v>
      </c>
      <c r="I434" t="s">
        <v>1436</v>
      </c>
      <c r="J434">
        <v>2016</v>
      </c>
      <c r="K434" s="26">
        <v>42832</v>
      </c>
      <c r="L434" t="s">
        <v>1863</v>
      </c>
    </row>
    <row r="435" spans="1:12" ht="12.75">
      <c r="A435">
        <v>2016</v>
      </c>
      <c r="B435" t="s">
        <v>40</v>
      </c>
      <c r="C435" s="23" t="s">
        <v>426</v>
      </c>
      <c r="E435">
        <v>3</v>
      </c>
      <c r="F435">
        <v>161.1</v>
      </c>
      <c r="G435" s="16">
        <f t="shared" si="0"/>
        <v>483.29999999999995</v>
      </c>
      <c r="H435" s="26">
        <v>42832</v>
      </c>
      <c r="I435" t="s">
        <v>1436</v>
      </c>
      <c r="J435">
        <v>2016</v>
      </c>
      <c r="K435" s="26">
        <v>42832</v>
      </c>
      <c r="L435" t="s">
        <v>1864</v>
      </c>
    </row>
    <row r="436" spans="1:12" ht="12.75">
      <c r="A436">
        <v>2016</v>
      </c>
      <c r="B436" t="s">
        <v>40</v>
      </c>
      <c r="C436" s="23" t="s">
        <v>427</v>
      </c>
      <c r="E436">
        <v>2</v>
      </c>
      <c r="F436">
        <v>179.1</v>
      </c>
      <c r="G436" s="16">
        <f t="shared" si="0"/>
        <v>358.2</v>
      </c>
      <c r="H436" s="26">
        <v>42832</v>
      </c>
      <c r="I436" t="s">
        <v>1436</v>
      </c>
      <c r="J436">
        <v>2016</v>
      </c>
      <c r="K436" s="26">
        <v>42832</v>
      </c>
      <c r="L436" t="s">
        <v>1865</v>
      </c>
    </row>
    <row r="437" spans="1:12" ht="12.75">
      <c r="A437">
        <v>2016</v>
      </c>
      <c r="B437" t="s">
        <v>40</v>
      </c>
      <c r="C437" s="23" t="s">
        <v>428</v>
      </c>
      <c r="E437">
        <v>3</v>
      </c>
      <c r="F437">
        <v>287.1</v>
      </c>
      <c r="G437" s="16">
        <f t="shared" si="0"/>
        <v>861.3000000000001</v>
      </c>
      <c r="H437" s="26">
        <v>42832</v>
      </c>
      <c r="I437" t="s">
        <v>1436</v>
      </c>
      <c r="J437">
        <v>2016</v>
      </c>
      <c r="K437" s="26">
        <v>42832</v>
      </c>
      <c r="L437" t="s">
        <v>1866</v>
      </c>
    </row>
    <row r="438" spans="1:12" ht="12.75">
      <c r="A438">
        <v>2016</v>
      </c>
      <c r="B438" t="s">
        <v>40</v>
      </c>
      <c r="C438" s="23" t="s">
        <v>429</v>
      </c>
      <c r="E438">
        <v>3</v>
      </c>
      <c r="F438">
        <v>269.1</v>
      </c>
      <c r="G438" s="16">
        <f t="shared" si="0"/>
        <v>807.3000000000001</v>
      </c>
      <c r="H438" s="26">
        <v>42832</v>
      </c>
      <c r="I438" t="s">
        <v>1436</v>
      </c>
      <c r="J438">
        <v>2016</v>
      </c>
      <c r="K438" s="26">
        <v>42832</v>
      </c>
      <c r="L438" t="s">
        <v>1867</v>
      </c>
    </row>
    <row r="439" spans="1:12" ht="12.75">
      <c r="A439">
        <v>2016</v>
      </c>
      <c r="B439" t="s">
        <v>40</v>
      </c>
      <c r="C439" s="23" t="s">
        <v>430</v>
      </c>
      <c r="E439">
        <v>3</v>
      </c>
      <c r="F439">
        <v>278.1</v>
      </c>
      <c r="G439" s="16">
        <f t="shared" si="0"/>
        <v>834.3000000000001</v>
      </c>
      <c r="H439" s="26">
        <v>42832</v>
      </c>
      <c r="I439" t="s">
        <v>1436</v>
      </c>
      <c r="J439">
        <v>2016</v>
      </c>
      <c r="K439" s="26">
        <v>42832</v>
      </c>
      <c r="L439" t="s">
        <v>1868</v>
      </c>
    </row>
    <row r="440" spans="1:12" ht="12.75">
      <c r="A440">
        <v>2016</v>
      </c>
      <c r="B440" t="s">
        <v>40</v>
      </c>
      <c r="C440" s="23" t="s">
        <v>431</v>
      </c>
      <c r="E440">
        <v>1</v>
      </c>
      <c r="F440">
        <v>153</v>
      </c>
      <c r="G440" s="16">
        <f t="shared" si="0"/>
        <v>153</v>
      </c>
      <c r="H440" s="26">
        <v>42832</v>
      </c>
      <c r="I440" t="s">
        <v>1436</v>
      </c>
      <c r="J440">
        <v>2016</v>
      </c>
      <c r="K440" s="26">
        <v>42832</v>
      </c>
      <c r="L440" t="s">
        <v>1869</v>
      </c>
    </row>
    <row r="441" spans="1:12" ht="12.75">
      <c r="A441">
        <v>2016</v>
      </c>
      <c r="B441" t="s">
        <v>40</v>
      </c>
      <c r="C441" s="23" t="s">
        <v>432</v>
      </c>
      <c r="E441">
        <v>2</v>
      </c>
      <c r="F441">
        <v>259.2</v>
      </c>
      <c r="G441" s="16">
        <f t="shared" si="0"/>
        <v>518.4</v>
      </c>
      <c r="H441" s="26">
        <v>42832</v>
      </c>
      <c r="I441" t="s">
        <v>1436</v>
      </c>
      <c r="J441">
        <v>2016</v>
      </c>
      <c r="K441" s="26">
        <v>42832</v>
      </c>
      <c r="L441" t="s">
        <v>1870</v>
      </c>
    </row>
    <row r="442" spans="1:12" ht="12.75">
      <c r="A442">
        <v>2016</v>
      </c>
      <c r="B442" t="s">
        <v>40</v>
      </c>
      <c r="C442" s="23" t="s">
        <v>433</v>
      </c>
      <c r="E442">
        <v>3</v>
      </c>
      <c r="F442">
        <v>233.1</v>
      </c>
      <c r="G442" s="16">
        <f t="shared" si="0"/>
        <v>699.3</v>
      </c>
      <c r="H442" s="26">
        <v>42832</v>
      </c>
      <c r="I442" t="s">
        <v>1436</v>
      </c>
      <c r="J442">
        <v>2016</v>
      </c>
      <c r="K442" s="26">
        <v>42832</v>
      </c>
      <c r="L442" t="s">
        <v>1871</v>
      </c>
    </row>
    <row r="443" spans="1:12" ht="12.75">
      <c r="A443">
        <v>2016</v>
      </c>
      <c r="B443" t="s">
        <v>40</v>
      </c>
      <c r="C443" s="23" t="s">
        <v>434</v>
      </c>
      <c r="E443">
        <v>3</v>
      </c>
      <c r="F443">
        <v>265.5</v>
      </c>
      <c r="G443" s="16">
        <f t="shared" si="0"/>
        <v>796.5</v>
      </c>
      <c r="H443" s="26">
        <v>42832</v>
      </c>
      <c r="I443" t="s">
        <v>1436</v>
      </c>
      <c r="J443">
        <v>2016</v>
      </c>
      <c r="K443" s="26">
        <v>42832</v>
      </c>
      <c r="L443" t="s">
        <v>1872</v>
      </c>
    </row>
    <row r="444" spans="1:12" ht="12.75">
      <c r="A444">
        <v>2016</v>
      </c>
      <c r="B444" t="s">
        <v>40</v>
      </c>
      <c r="C444" s="23" t="s">
        <v>435</v>
      </c>
      <c r="E444">
        <v>3</v>
      </c>
      <c r="F444">
        <v>126</v>
      </c>
      <c r="G444" s="16">
        <f t="shared" si="0"/>
        <v>378</v>
      </c>
      <c r="H444" s="26">
        <v>42832</v>
      </c>
      <c r="I444" t="s">
        <v>1436</v>
      </c>
      <c r="J444">
        <v>2016</v>
      </c>
      <c r="K444" s="26">
        <v>42832</v>
      </c>
      <c r="L444" t="s">
        <v>1873</v>
      </c>
    </row>
    <row r="445" spans="1:12" ht="12.75">
      <c r="A445">
        <v>2016</v>
      </c>
      <c r="B445" t="s">
        <v>40</v>
      </c>
      <c r="C445" s="23" t="s">
        <v>436</v>
      </c>
      <c r="E445">
        <v>2</v>
      </c>
      <c r="F445">
        <v>206.1</v>
      </c>
      <c r="G445" s="16">
        <f t="shared" si="0"/>
        <v>412.2</v>
      </c>
      <c r="H445" s="26">
        <v>42832</v>
      </c>
      <c r="I445" t="s">
        <v>1436</v>
      </c>
      <c r="J445">
        <v>2016</v>
      </c>
      <c r="K445" s="26">
        <v>42832</v>
      </c>
      <c r="L445" t="s">
        <v>1874</v>
      </c>
    </row>
    <row r="446" spans="1:12" ht="12.75">
      <c r="A446">
        <v>2016</v>
      </c>
      <c r="B446" t="s">
        <v>40</v>
      </c>
      <c r="C446" s="23" t="s">
        <v>437</v>
      </c>
      <c r="E446">
        <v>2</v>
      </c>
      <c r="F446">
        <v>90</v>
      </c>
      <c r="G446" s="16">
        <f t="shared" si="0"/>
        <v>180</v>
      </c>
      <c r="H446" s="26">
        <v>42832</v>
      </c>
      <c r="I446" t="s">
        <v>1436</v>
      </c>
      <c r="J446">
        <v>2016</v>
      </c>
      <c r="K446" s="26">
        <v>42832</v>
      </c>
      <c r="L446" t="s">
        <v>1875</v>
      </c>
    </row>
    <row r="447" spans="1:12" ht="12.75">
      <c r="A447">
        <v>2016</v>
      </c>
      <c r="B447" t="s">
        <v>40</v>
      </c>
      <c r="C447" s="23" t="s">
        <v>438</v>
      </c>
      <c r="E447">
        <v>1</v>
      </c>
      <c r="F447">
        <v>277.2</v>
      </c>
      <c r="G447" s="16">
        <f t="shared" si="0"/>
        <v>277.2</v>
      </c>
      <c r="H447" s="26">
        <v>42832</v>
      </c>
      <c r="I447" t="s">
        <v>1436</v>
      </c>
      <c r="J447">
        <v>2016</v>
      </c>
      <c r="K447" s="26">
        <v>42832</v>
      </c>
      <c r="L447" t="s">
        <v>1876</v>
      </c>
    </row>
    <row r="448" spans="1:12" ht="12.75">
      <c r="A448">
        <v>2016</v>
      </c>
      <c r="B448" t="s">
        <v>40</v>
      </c>
      <c r="C448" s="23" t="s">
        <v>439</v>
      </c>
      <c r="E448">
        <v>1</v>
      </c>
      <c r="F448">
        <v>454.5</v>
      </c>
      <c r="G448" s="16">
        <f t="shared" si="0"/>
        <v>454.5</v>
      </c>
      <c r="H448" s="26">
        <v>42832</v>
      </c>
      <c r="I448" t="s">
        <v>1436</v>
      </c>
      <c r="J448">
        <v>2016</v>
      </c>
      <c r="K448" s="26">
        <v>42832</v>
      </c>
      <c r="L448" t="s">
        <v>1877</v>
      </c>
    </row>
    <row r="449" spans="1:12" ht="12.75">
      <c r="A449">
        <v>2016</v>
      </c>
      <c r="B449" t="s">
        <v>40</v>
      </c>
      <c r="C449" s="23" t="s">
        <v>428</v>
      </c>
      <c r="E449">
        <v>3</v>
      </c>
      <c r="F449">
        <v>207</v>
      </c>
      <c r="G449" s="16">
        <f t="shared" si="0"/>
        <v>621</v>
      </c>
      <c r="H449" s="26">
        <v>42832</v>
      </c>
      <c r="I449" t="s">
        <v>1436</v>
      </c>
      <c r="J449">
        <v>2016</v>
      </c>
      <c r="K449" s="26">
        <v>42832</v>
      </c>
      <c r="L449" t="s">
        <v>1878</v>
      </c>
    </row>
    <row r="450" spans="1:12" ht="12.75">
      <c r="A450">
        <v>2016</v>
      </c>
      <c r="B450" t="s">
        <v>40</v>
      </c>
      <c r="C450" s="23" t="s">
        <v>440</v>
      </c>
      <c r="E450">
        <v>6</v>
      </c>
      <c r="F450">
        <v>288</v>
      </c>
      <c r="G450" s="16">
        <f t="shared" si="0"/>
        <v>1728</v>
      </c>
      <c r="H450" s="26">
        <v>42832</v>
      </c>
      <c r="I450" t="s">
        <v>1436</v>
      </c>
      <c r="J450">
        <v>2016</v>
      </c>
      <c r="K450" s="26">
        <v>42832</v>
      </c>
      <c r="L450" t="s">
        <v>1879</v>
      </c>
    </row>
    <row r="451" spans="1:12" ht="12.75">
      <c r="A451">
        <v>2016</v>
      </c>
      <c r="B451" t="s">
        <v>40</v>
      </c>
      <c r="C451" s="23" t="s">
        <v>441</v>
      </c>
      <c r="E451">
        <v>3</v>
      </c>
      <c r="F451">
        <v>62.1</v>
      </c>
      <c r="G451" s="16">
        <f t="shared" si="0"/>
        <v>186.3</v>
      </c>
      <c r="H451" s="26">
        <v>42832</v>
      </c>
      <c r="I451" t="s">
        <v>1436</v>
      </c>
      <c r="J451">
        <v>2016</v>
      </c>
      <c r="K451" s="26">
        <v>42832</v>
      </c>
      <c r="L451" t="s">
        <v>1880</v>
      </c>
    </row>
    <row r="452" spans="1:12" ht="12.75">
      <c r="A452">
        <v>2016</v>
      </c>
      <c r="B452" t="s">
        <v>40</v>
      </c>
      <c r="C452" s="23" t="s">
        <v>428</v>
      </c>
      <c r="E452">
        <v>3</v>
      </c>
      <c r="F452">
        <v>216</v>
      </c>
      <c r="G452" s="16">
        <f t="shared" si="0"/>
        <v>648</v>
      </c>
      <c r="H452" s="26">
        <v>42832</v>
      </c>
      <c r="I452" t="s">
        <v>1436</v>
      </c>
      <c r="J452">
        <v>2016</v>
      </c>
      <c r="K452" s="26">
        <v>42832</v>
      </c>
      <c r="L452" t="s">
        <v>1881</v>
      </c>
    </row>
    <row r="453" spans="1:12" ht="12.75">
      <c r="A453">
        <v>2016</v>
      </c>
      <c r="B453" t="s">
        <v>40</v>
      </c>
      <c r="C453" s="23" t="s">
        <v>430</v>
      </c>
      <c r="E453">
        <v>3</v>
      </c>
      <c r="F453">
        <v>278.1</v>
      </c>
      <c r="G453" s="16">
        <f aca="true" t="shared" si="1" ref="G453:G516">F453*E453</f>
        <v>834.3000000000001</v>
      </c>
      <c r="H453" s="26">
        <v>42832</v>
      </c>
      <c r="I453" t="s">
        <v>1436</v>
      </c>
      <c r="J453">
        <v>2016</v>
      </c>
      <c r="K453" s="26">
        <v>42832</v>
      </c>
      <c r="L453" t="s">
        <v>1882</v>
      </c>
    </row>
    <row r="454" spans="1:12" ht="12.75">
      <c r="A454">
        <v>2016</v>
      </c>
      <c r="B454" t="s">
        <v>40</v>
      </c>
      <c r="C454" s="23" t="s">
        <v>442</v>
      </c>
      <c r="E454">
        <v>2</v>
      </c>
      <c r="F454">
        <v>468</v>
      </c>
      <c r="G454" s="16">
        <f t="shared" si="1"/>
        <v>936</v>
      </c>
      <c r="H454" s="26">
        <v>42832</v>
      </c>
      <c r="I454" t="s">
        <v>1436</v>
      </c>
      <c r="J454">
        <v>2016</v>
      </c>
      <c r="K454" s="26">
        <v>42832</v>
      </c>
      <c r="L454" t="s">
        <v>1883</v>
      </c>
    </row>
    <row r="455" spans="1:12" ht="12.75">
      <c r="A455">
        <v>2016</v>
      </c>
      <c r="B455" t="s">
        <v>40</v>
      </c>
      <c r="C455" s="23" t="s">
        <v>443</v>
      </c>
      <c r="E455">
        <v>2</v>
      </c>
      <c r="F455">
        <v>108</v>
      </c>
      <c r="G455" s="16">
        <f t="shared" si="1"/>
        <v>216</v>
      </c>
      <c r="H455" s="26">
        <v>42832</v>
      </c>
      <c r="I455" t="s">
        <v>1436</v>
      </c>
      <c r="J455">
        <v>2016</v>
      </c>
      <c r="K455" s="26">
        <v>42832</v>
      </c>
      <c r="L455" t="s">
        <v>1884</v>
      </c>
    </row>
    <row r="456" spans="1:12" ht="12.75">
      <c r="A456">
        <v>2016</v>
      </c>
      <c r="B456" t="s">
        <v>40</v>
      </c>
      <c r="C456" s="23" t="s">
        <v>444</v>
      </c>
      <c r="E456">
        <v>1</v>
      </c>
      <c r="F456">
        <v>98.1</v>
      </c>
      <c r="G456" s="16">
        <f t="shared" si="1"/>
        <v>98.1</v>
      </c>
      <c r="H456" s="26">
        <v>42832</v>
      </c>
      <c r="I456" t="s">
        <v>1436</v>
      </c>
      <c r="J456">
        <v>2016</v>
      </c>
      <c r="K456" s="26">
        <v>42832</v>
      </c>
      <c r="L456" t="s">
        <v>1885</v>
      </c>
    </row>
    <row r="457" spans="1:12" ht="12.75">
      <c r="A457">
        <v>2016</v>
      </c>
      <c r="B457" t="s">
        <v>40</v>
      </c>
      <c r="C457" s="23" t="s">
        <v>445</v>
      </c>
      <c r="E457">
        <v>1</v>
      </c>
      <c r="F457">
        <v>198</v>
      </c>
      <c r="G457" s="16">
        <f t="shared" si="1"/>
        <v>198</v>
      </c>
      <c r="H457" s="26">
        <v>42832</v>
      </c>
      <c r="I457" t="s">
        <v>1436</v>
      </c>
      <c r="J457">
        <v>2016</v>
      </c>
      <c r="K457" s="26">
        <v>42832</v>
      </c>
      <c r="L457" t="s">
        <v>1886</v>
      </c>
    </row>
    <row r="458" spans="1:12" ht="12.75">
      <c r="A458">
        <v>2016</v>
      </c>
      <c r="B458" t="s">
        <v>40</v>
      </c>
      <c r="C458" s="23" t="s">
        <v>446</v>
      </c>
      <c r="E458">
        <v>2</v>
      </c>
      <c r="F458">
        <v>67.5</v>
      </c>
      <c r="G458" s="16">
        <f t="shared" si="1"/>
        <v>135</v>
      </c>
      <c r="H458" s="26">
        <v>42832</v>
      </c>
      <c r="I458" t="s">
        <v>1436</v>
      </c>
      <c r="J458">
        <v>2016</v>
      </c>
      <c r="K458" s="26">
        <v>42832</v>
      </c>
      <c r="L458" t="s">
        <v>1887</v>
      </c>
    </row>
    <row r="459" spans="1:12" ht="12.75">
      <c r="A459">
        <v>2016</v>
      </c>
      <c r="B459" t="s">
        <v>40</v>
      </c>
      <c r="C459" s="23" t="s">
        <v>447</v>
      </c>
      <c r="E459">
        <v>1</v>
      </c>
      <c r="F459">
        <v>175.5</v>
      </c>
      <c r="G459" s="16">
        <f t="shared" si="1"/>
        <v>175.5</v>
      </c>
      <c r="H459" s="26">
        <v>42832</v>
      </c>
      <c r="I459" t="s">
        <v>1436</v>
      </c>
      <c r="J459">
        <v>2016</v>
      </c>
      <c r="K459" s="26">
        <v>42832</v>
      </c>
      <c r="L459" t="s">
        <v>1888</v>
      </c>
    </row>
    <row r="460" spans="1:12" ht="12.75">
      <c r="A460">
        <v>2016</v>
      </c>
      <c r="B460" t="s">
        <v>40</v>
      </c>
      <c r="C460" s="23" t="s">
        <v>448</v>
      </c>
      <c r="E460">
        <v>1</v>
      </c>
      <c r="F460">
        <v>180</v>
      </c>
      <c r="G460" s="16">
        <f t="shared" si="1"/>
        <v>180</v>
      </c>
      <c r="H460" s="26">
        <v>42832</v>
      </c>
      <c r="I460" t="s">
        <v>1436</v>
      </c>
      <c r="J460">
        <v>2016</v>
      </c>
      <c r="K460" s="26">
        <v>42832</v>
      </c>
      <c r="L460" t="s">
        <v>1889</v>
      </c>
    </row>
    <row r="461" spans="1:12" ht="12.75">
      <c r="A461">
        <v>2016</v>
      </c>
      <c r="B461" t="s">
        <v>40</v>
      </c>
      <c r="C461" s="23" t="s">
        <v>449</v>
      </c>
      <c r="E461">
        <v>2</v>
      </c>
      <c r="F461">
        <v>261</v>
      </c>
      <c r="G461" s="16">
        <f t="shared" si="1"/>
        <v>522</v>
      </c>
      <c r="H461" s="26">
        <v>42832</v>
      </c>
      <c r="I461" t="s">
        <v>1436</v>
      </c>
      <c r="J461">
        <v>2016</v>
      </c>
      <c r="K461" s="26">
        <v>42832</v>
      </c>
      <c r="L461" t="s">
        <v>1890</v>
      </c>
    </row>
    <row r="462" spans="1:12" ht="12.75">
      <c r="A462">
        <v>2016</v>
      </c>
      <c r="B462" t="s">
        <v>40</v>
      </c>
      <c r="C462" s="23" t="s">
        <v>450</v>
      </c>
      <c r="E462">
        <v>2</v>
      </c>
      <c r="F462">
        <v>265.5</v>
      </c>
      <c r="G462" s="16">
        <f t="shared" si="1"/>
        <v>531</v>
      </c>
      <c r="H462" s="26">
        <v>42832</v>
      </c>
      <c r="I462" t="s">
        <v>1436</v>
      </c>
      <c r="J462">
        <v>2016</v>
      </c>
      <c r="K462" s="26">
        <v>42832</v>
      </c>
      <c r="L462" t="s">
        <v>1891</v>
      </c>
    </row>
    <row r="463" spans="1:12" ht="12.75">
      <c r="A463">
        <v>2016</v>
      </c>
      <c r="B463" t="s">
        <v>40</v>
      </c>
      <c r="C463" s="23" t="s">
        <v>451</v>
      </c>
      <c r="E463">
        <v>4</v>
      </c>
      <c r="F463">
        <v>270</v>
      </c>
      <c r="G463" s="16">
        <f t="shared" si="1"/>
        <v>1080</v>
      </c>
      <c r="H463" s="26">
        <v>42832</v>
      </c>
      <c r="I463" t="s">
        <v>1436</v>
      </c>
      <c r="J463">
        <v>2016</v>
      </c>
      <c r="K463" s="26">
        <v>42832</v>
      </c>
      <c r="L463" t="s">
        <v>1892</v>
      </c>
    </row>
    <row r="464" spans="1:12" ht="12.75">
      <c r="A464">
        <v>2016</v>
      </c>
      <c r="B464" t="s">
        <v>40</v>
      </c>
      <c r="C464" s="23" t="s">
        <v>440</v>
      </c>
      <c r="E464">
        <v>3</v>
      </c>
      <c r="F464">
        <v>348.3</v>
      </c>
      <c r="G464" s="16">
        <f t="shared" si="1"/>
        <v>1044.9</v>
      </c>
      <c r="H464" s="26">
        <v>42832</v>
      </c>
      <c r="I464" t="s">
        <v>1436</v>
      </c>
      <c r="J464">
        <v>2016</v>
      </c>
      <c r="K464" s="26">
        <v>42832</v>
      </c>
      <c r="L464" t="s">
        <v>1893</v>
      </c>
    </row>
    <row r="465" spans="1:12" ht="12.75">
      <c r="A465">
        <v>2016</v>
      </c>
      <c r="B465" t="s">
        <v>40</v>
      </c>
      <c r="C465" s="23" t="s">
        <v>430</v>
      </c>
      <c r="E465">
        <v>3</v>
      </c>
      <c r="F465">
        <v>278.1</v>
      </c>
      <c r="G465" s="16">
        <f t="shared" si="1"/>
        <v>834.3000000000001</v>
      </c>
      <c r="H465" s="26">
        <v>42832</v>
      </c>
      <c r="I465" t="s">
        <v>1436</v>
      </c>
      <c r="J465">
        <v>2016</v>
      </c>
      <c r="K465" s="26">
        <v>42832</v>
      </c>
      <c r="L465" t="s">
        <v>1894</v>
      </c>
    </row>
    <row r="466" spans="1:12" ht="12.75">
      <c r="A466">
        <v>2016</v>
      </c>
      <c r="B466" t="s">
        <v>40</v>
      </c>
      <c r="C466" s="23" t="s">
        <v>452</v>
      </c>
      <c r="E466">
        <v>2</v>
      </c>
      <c r="F466">
        <v>242.1</v>
      </c>
      <c r="G466" s="16">
        <f t="shared" si="1"/>
        <v>484.2</v>
      </c>
      <c r="H466" s="26">
        <v>42832</v>
      </c>
      <c r="I466" t="s">
        <v>1436</v>
      </c>
      <c r="J466">
        <v>2016</v>
      </c>
      <c r="K466" s="26">
        <v>42832</v>
      </c>
      <c r="L466" t="s">
        <v>1895</v>
      </c>
    </row>
    <row r="467" spans="1:12" ht="12.75">
      <c r="A467">
        <v>2016</v>
      </c>
      <c r="B467" t="s">
        <v>40</v>
      </c>
      <c r="C467" s="23" t="s">
        <v>453</v>
      </c>
      <c r="E467">
        <v>3</v>
      </c>
      <c r="F467">
        <v>121.5</v>
      </c>
      <c r="G467" s="16">
        <f t="shared" si="1"/>
        <v>364.5</v>
      </c>
      <c r="H467" s="26">
        <v>42832</v>
      </c>
      <c r="I467" t="s">
        <v>1436</v>
      </c>
      <c r="J467">
        <v>2016</v>
      </c>
      <c r="K467" s="26">
        <v>42832</v>
      </c>
      <c r="L467" t="s">
        <v>1896</v>
      </c>
    </row>
    <row r="468" spans="1:12" ht="12.75">
      <c r="A468">
        <v>2016</v>
      </c>
      <c r="B468" t="s">
        <v>40</v>
      </c>
      <c r="C468" s="23" t="s">
        <v>454</v>
      </c>
      <c r="E468">
        <v>2</v>
      </c>
      <c r="F468">
        <v>135</v>
      </c>
      <c r="G468" s="16">
        <f t="shared" si="1"/>
        <v>270</v>
      </c>
      <c r="H468" s="26">
        <v>42832</v>
      </c>
      <c r="I468" t="s">
        <v>1436</v>
      </c>
      <c r="J468">
        <v>2016</v>
      </c>
      <c r="K468" s="26">
        <v>42832</v>
      </c>
      <c r="L468" t="s">
        <v>1897</v>
      </c>
    </row>
    <row r="469" spans="1:12" ht="12.75">
      <c r="A469">
        <v>2016</v>
      </c>
      <c r="B469" t="s">
        <v>40</v>
      </c>
      <c r="C469" s="23" t="s">
        <v>455</v>
      </c>
      <c r="E469">
        <v>3</v>
      </c>
      <c r="F469">
        <v>350.1</v>
      </c>
      <c r="G469" s="16">
        <f t="shared" si="1"/>
        <v>1050.3000000000002</v>
      </c>
      <c r="H469" s="26">
        <v>42832</v>
      </c>
      <c r="I469" t="s">
        <v>1436</v>
      </c>
      <c r="J469">
        <v>2016</v>
      </c>
      <c r="K469" s="26">
        <v>42832</v>
      </c>
      <c r="L469" t="s">
        <v>1898</v>
      </c>
    </row>
    <row r="470" spans="1:12" ht="12.75">
      <c r="A470">
        <v>2016</v>
      </c>
      <c r="B470" t="s">
        <v>40</v>
      </c>
      <c r="C470" s="23" t="s">
        <v>456</v>
      </c>
      <c r="E470">
        <v>1</v>
      </c>
      <c r="F470">
        <v>278.1</v>
      </c>
      <c r="G470" s="16">
        <f t="shared" si="1"/>
        <v>278.1</v>
      </c>
      <c r="H470" s="26">
        <v>42832</v>
      </c>
      <c r="I470" t="s">
        <v>1436</v>
      </c>
      <c r="J470">
        <v>2016</v>
      </c>
      <c r="K470" s="26">
        <v>42832</v>
      </c>
      <c r="L470" t="s">
        <v>1899</v>
      </c>
    </row>
    <row r="471" spans="1:12" ht="12.75">
      <c r="A471">
        <v>2016</v>
      </c>
      <c r="B471" t="s">
        <v>40</v>
      </c>
      <c r="C471" s="23" t="s">
        <v>457</v>
      </c>
      <c r="E471">
        <v>2</v>
      </c>
      <c r="F471">
        <v>251.1</v>
      </c>
      <c r="G471" s="16">
        <f t="shared" si="1"/>
        <v>502.2</v>
      </c>
      <c r="H471" s="26">
        <v>42832</v>
      </c>
      <c r="I471" t="s">
        <v>1436</v>
      </c>
      <c r="J471">
        <v>2016</v>
      </c>
      <c r="K471" s="26">
        <v>42832</v>
      </c>
      <c r="L471" t="s">
        <v>1900</v>
      </c>
    </row>
    <row r="472" spans="1:12" ht="12.75">
      <c r="A472">
        <v>2016</v>
      </c>
      <c r="B472" t="s">
        <v>40</v>
      </c>
      <c r="C472" s="23" t="s">
        <v>458</v>
      </c>
      <c r="E472">
        <v>5</v>
      </c>
      <c r="F472">
        <v>287.1</v>
      </c>
      <c r="G472" s="16">
        <f t="shared" si="1"/>
        <v>1435.5</v>
      </c>
      <c r="H472" s="26">
        <v>42832</v>
      </c>
      <c r="I472" t="s">
        <v>1436</v>
      </c>
      <c r="J472">
        <v>2016</v>
      </c>
      <c r="K472" s="26">
        <v>42832</v>
      </c>
      <c r="L472" t="s">
        <v>1901</v>
      </c>
    </row>
    <row r="473" spans="1:12" ht="12.75">
      <c r="A473">
        <v>2016</v>
      </c>
      <c r="B473" t="s">
        <v>40</v>
      </c>
      <c r="C473" s="23" t="s">
        <v>456</v>
      </c>
      <c r="E473">
        <v>1</v>
      </c>
      <c r="F473">
        <v>278.1</v>
      </c>
      <c r="G473" s="16">
        <f t="shared" si="1"/>
        <v>278.1</v>
      </c>
      <c r="H473" s="26">
        <v>42832</v>
      </c>
      <c r="I473" t="s">
        <v>1436</v>
      </c>
      <c r="J473">
        <v>2016</v>
      </c>
      <c r="K473" s="26">
        <v>42832</v>
      </c>
      <c r="L473" t="s">
        <v>1902</v>
      </c>
    </row>
    <row r="474" spans="1:12" ht="12.75">
      <c r="A474">
        <v>2016</v>
      </c>
      <c r="B474" t="s">
        <v>40</v>
      </c>
      <c r="C474" s="23" t="s">
        <v>459</v>
      </c>
      <c r="E474">
        <v>4</v>
      </c>
      <c r="F474">
        <v>117</v>
      </c>
      <c r="G474" s="16">
        <f t="shared" si="1"/>
        <v>468</v>
      </c>
      <c r="H474" s="26">
        <v>42832</v>
      </c>
      <c r="I474" t="s">
        <v>1436</v>
      </c>
      <c r="J474">
        <v>2016</v>
      </c>
      <c r="K474" s="26">
        <v>42832</v>
      </c>
      <c r="L474" t="s">
        <v>1903</v>
      </c>
    </row>
    <row r="475" spans="1:12" ht="12.75">
      <c r="A475">
        <v>2016</v>
      </c>
      <c r="B475" t="s">
        <v>40</v>
      </c>
      <c r="C475" s="23" t="s">
        <v>379</v>
      </c>
      <c r="E475">
        <v>3</v>
      </c>
      <c r="F475">
        <v>291.6</v>
      </c>
      <c r="G475" s="16">
        <f t="shared" si="1"/>
        <v>874.8000000000001</v>
      </c>
      <c r="H475" s="26">
        <v>42832</v>
      </c>
      <c r="I475" t="s">
        <v>1436</v>
      </c>
      <c r="J475">
        <v>2016</v>
      </c>
      <c r="K475" s="26">
        <v>42832</v>
      </c>
      <c r="L475" t="s">
        <v>1904</v>
      </c>
    </row>
    <row r="476" spans="1:12" ht="12.75">
      <c r="A476">
        <v>2016</v>
      </c>
      <c r="B476" t="s">
        <v>40</v>
      </c>
      <c r="C476" s="23" t="s">
        <v>460</v>
      </c>
      <c r="E476">
        <v>3</v>
      </c>
      <c r="F476">
        <v>216</v>
      </c>
      <c r="G476" s="16">
        <f t="shared" si="1"/>
        <v>648</v>
      </c>
      <c r="H476" s="26">
        <v>42832</v>
      </c>
      <c r="I476" t="s">
        <v>1436</v>
      </c>
      <c r="J476">
        <v>2016</v>
      </c>
      <c r="K476" s="26">
        <v>42832</v>
      </c>
      <c r="L476" t="s">
        <v>1905</v>
      </c>
    </row>
    <row r="477" spans="1:12" ht="12.75">
      <c r="A477">
        <v>2016</v>
      </c>
      <c r="B477" t="s">
        <v>40</v>
      </c>
      <c r="C477" s="23" t="s">
        <v>461</v>
      </c>
      <c r="E477">
        <v>3</v>
      </c>
      <c r="F477">
        <v>90</v>
      </c>
      <c r="G477" s="16">
        <f t="shared" si="1"/>
        <v>270</v>
      </c>
      <c r="H477" s="26">
        <v>42832</v>
      </c>
      <c r="I477" t="s">
        <v>1436</v>
      </c>
      <c r="J477">
        <v>2016</v>
      </c>
      <c r="K477" s="26">
        <v>42832</v>
      </c>
      <c r="L477" t="s">
        <v>1906</v>
      </c>
    </row>
    <row r="478" spans="1:12" ht="12.75">
      <c r="A478">
        <v>2016</v>
      </c>
      <c r="B478" t="s">
        <v>40</v>
      </c>
      <c r="C478" s="23" t="s">
        <v>462</v>
      </c>
      <c r="E478">
        <v>3</v>
      </c>
      <c r="F478">
        <v>211.5</v>
      </c>
      <c r="G478" s="16">
        <f t="shared" si="1"/>
        <v>634.5</v>
      </c>
      <c r="H478" s="26">
        <v>42832</v>
      </c>
      <c r="I478" t="s">
        <v>1436</v>
      </c>
      <c r="J478">
        <v>2016</v>
      </c>
      <c r="K478" s="26">
        <v>42832</v>
      </c>
      <c r="L478" t="s">
        <v>1907</v>
      </c>
    </row>
    <row r="479" spans="1:12" ht="12.75">
      <c r="A479">
        <v>2016</v>
      </c>
      <c r="B479" t="s">
        <v>40</v>
      </c>
      <c r="C479" s="23" t="s">
        <v>383</v>
      </c>
      <c r="E479">
        <v>3</v>
      </c>
      <c r="F479">
        <v>314.1</v>
      </c>
      <c r="G479" s="16">
        <f t="shared" si="1"/>
        <v>942.3000000000001</v>
      </c>
      <c r="H479" s="26">
        <v>42832</v>
      </c>
      <c r="I479" t="s">
        <v>1436</v>
      </c>
      <c r="J479">
        <v>2016</v>
      </c>
      <c r="K479" s="26">
        <v>42832</v>
      </c>
      <c r="L479" t="s">
        <v>1908</v>
      </c>
    </row>
    <row r="480" spans="1:12" ht="12.75">
      <c r="A480">
        <v>2016</v>
      </c>
      <c r="B480" t="s">
        <v>40</v>
      </c>
      <c r="C480" s="23" t="s">
        <v>463</v>
      </c>
      <c r="E480">
        <v>3</v>
      </c>
      <c r="F480">
        <v>171</v>
      </c>
      <c r="G480" s="16">
        <f t="shared" si="1"/>
        <v>513</v>
      </c>
      <c r="H480" s="26">
        <v>42832</v>
      </c>
      <c r="I480" t="s">
        <v>1436</v>
      </c>
      <c r="J480">
        <v>2016</v>
      </c>
      <c r="K480" s="26">
        <v>42832</v>
      </c>
      <c r="L480" t="s">
        <v>1909</v>
      </c>
    </row>
    <row r="481" spans="1:12" ht="12.75">
      <c r="A481">
        <v>2016</v>
      </c>
      <c r="B481" t="s">
        <v>40</v>
      </c>
      <c r="C481" s="23" t="s">
        <v>464</v>
      </c>
      <c r="E481">
        <v>3</v>
      </c>
      <c r="F481">
        <v>188.1</v>
      </c>
      <c r="G481" s="16">
        <f t="shared" si="1"/>
        <v>564.3</v>
      </c>
      <c r="H481" s="26">
        <v>42832</v>
      </c>
      <c r="I481" t="s">
        <v>1436</v>
      </c>
      <c r="J481">
        <v>2016</v>
      </c>
      <c r="K481" s="26">
        <v>42832</v>
      </c>
      <c r="L481" t="s">
        <v>1910</v>
      </c>
    </row>
    <row r="482" spans="1:12" ht="12.75">
      <c r="A482">
        <v>2016</v>
      </c>
      <c r="B482" t="s">
        <v>40</v>
      </c>
      <c r="C482" s="23" t="s">
        <v>465</v>
      </c>
      <c r="E482">
        <v>3</v>
      </c>
      <c r="F482">
        <v>197.1</v>
      </c>
      <c r="G482" s="16">
        <f t="shared" si="1"/>
        <v>591.3</v>
      </c>
      <c r="H482" s="26">
        <v>42832</v>
      </c>
      <c r="I482" t="s">
        <v>1436</v>
      </c>
      <c r="J482">
        <v>2016</v>
      </c>
      <c r="K482" s="26">
        <v>42832</v>
      </c>
      <c r="L482" t="s">
        <v>1911</v>
      </c>
    </row>
    <row r="483" spans="1:12" ht="12.75">
      <c r="A483">
        <v>2016</v>
      </c>
      <c r="B483" t="s">
        <v>40</v>
      </c>
      <c r="C483" s="23" t="s">
        <v>466</v>
      </c>
      <c r="E483">
        <v>3</v>
      </c>
      <c r="F483">
        <v>309.6</v>
      </c>
      <c r="G483" s="16">
        <f t="shared" si="1"/>
        <v>928.8000000000001</v>
      </c>
      <c r="H483" s="26">
        <v>42832</v>
      </c>
      <c r="I483" t="s">
        <v>1436</v>
      </c>
      <c r="J483">
        <v>2016</v>
      </c>
      <c r="K483" s="26">
        <v>42832</v>
      </c>
      <c r="L483" t="s">
        <v>1912</v>
      </c>
    </row>
    <row r="484" spans="1:12" ht="12.75">
      <c r="A484">
        <v>2016</v>
      </c>
      <c r="B484" t="s">
        <v>40</v>
      </c>
      <c r="C484" s="23" t="s">
        <v>467</v>
      </c>
      <c r="E484">
        <v>3</v>
      </c>
      <c r="F484">
        <v>175.5</v>
      </c>
      <c r="G484" s="16">
        <f t="shared" si="1"/>
        <v>526.5</v>
      </c>
      <c r="H484" s="26">
        <v>42832</v>
      </c>
      <c r="I484" t="s">
        <v>1436</v>
      </c>
      <c r="J484">
        <v>2016</v>
      </c>
      <c r="K484" s="26">
        <v>42832</v>
      </c>
      <c r="L484" t="s">
        <v>1913</v>
      </c>
    </row>
    <row r="485" spans="1:12" ht="12.75">
      <c r="A485">
        <v>2016</v>
      </c>
      <c r="B485" t="s">
        <v>40</v>
      </c>
      <c r="C485" s="23" t="s">
        <v>468</v>
      </c>
      <c r="E485">
        <v>2</v>
      </c>
      <c r="F485">
        <v>256.5</v>
      </c>
      <c r="G485" s="16">
        <f t="shared" si="1"/>
        <v>513</v>
      </c>
      <c r="H485" s="26">
        <v>42832</v>
      </c>
      <c r="I485" t="s">
        <v>1436</v>
      </c>
      <c r="J485">
        <v>2016</v>
      </c>
      <c r="K485" s="26">
        <v>42832</v>
      </c>
      <c r="L485" t="s">
        <v>1914</v>
      </c>
    </row>
    <row r="486" spans="1:12" ht="12.75">
      <c r="A486">
        <v>2016</v>
      </c>
      <c r="B486" t="s">
        <v>40</v>
      </c>
      <c r="C486" s="23" t="s">
        <v>469</v>
      </c>
      <c r="E486">
        <v>2</v>
      </c>
      <c r="F486">
        <v>142.2</v>
      </c>
      <c r="G486" s="16">
        <f t="shared" si="1"/>
        <v>284.4</v>
      </c>
      <c r="H486" s="26">
        <v>42832</v>
      </c>
      <c r="I486" t="s">
        <v>1436</v>
      </c>
      <c r="J486">
        <v>2016</v>
      </c>
      <c r="K486" s="26">
        <v>42832</v>
      </c>
      <c r="L486" t="s">
        <v>1915</v>
      </c>
    </row>
    <row r="487" spans="1:12" ht="12.75">
      <c r="A487">
        <v>2016</v>
      </c>
      <c r="B487" t="s">
        <v>40</v>
      </c>
      <c r="C487" s="23" t="s">
        <v>470</v>
      </c>
      <c r="E487">
        <v>2</v>
      </c>
      <c r="F487">
        <v>230.4</v>
      </c>
      <c r="G487" s="16">
        <f t="shared" si="1"/>
        <v>460.8</v>
      </c>
      <c r="H487" s="26">
        <v>42832</v>
      </c>
      <c r="I487" t="s">
        <v>1436</v>
      </c>
      <c r="J487">
        <v>2016</v>
      </c>
      <c r="K487" s="26">
        <v>42832</v>
      </c>
      <c r="L487" t="s">
        <v>1916</v>
      </c>
    </row>
    <row r="488" spans="1:12" ht="12.75">
      <c r="A488">
        <v>2016</v>
      </c>
      <c r="B488" t="s">
        <v>40</v>
      </c>
      <c r="C488" s="23" t="s">
        <v>471</v>
      </c>
      <c r="E488">
        <v>3</v>
      </c>
      <c r="F488">
        <v>216</v>
      </c>
      <c r="G488" s="16">
        <f t="shared" si="1"/>
        <v>648</v>
      </c>
      <c r="H488" s="26">
        <v>42832</v>
      </c>
      <c r="I488" t="s">
        <v>1436</v>
      </c>
      <c r="J488">
        <v>2016</v>
      </c>
      <c r="K488" s="26">
        <v>42832</v>
      </c>
      <c r="L488" t="s">
        <v>1917</v>
      </c>
    </row>
    <row r="489" spans="1:12" ht="12.75" customHeight="1">
      <c r="A489">
        <v>2016</v>
      </c>
      <c r="B489" t="s">
        <v>40</v>
      </c>
      <c r="C489" s="23" t="s">
        <v>366</v>
      </c>
      <c r="E489">
        <v>3</v>
      </c>
      <c r="F489">
        <v>229.5</v>
      </c>
      <c r="G489" s="16">
        <f t="shared" si="1"/>
        <v>688.5</v>
      </c>
      <c r="H489" s="26">
        <v>42832</v>
      </c>
      <c r="I489" t="s">
        <v>1436</v>
      </c>
      <c r="J489">
        <v>2016</v>
      </c>
      <c r="K489" s="26">
        <v>42832</v>
      </c>
      <c r="L489" t="s">
        <v>1918</v>
      </c>
    </row>
    <row r="490" spans="1:12" ht="12.75">
      <c r="A490">
        <v>2016</v>
      </c>
      <c r="B490" t="s">
        <v>40</v>
      </c>
      <c r="C490" s="23" t="s">
        <v>472</v>
      </c>
      <c r="E490">
        <v>3</v>
      </c>
      <c r="F490">
        <v>90</v>
      </c>
      <c r="G490" s="16">
        <f t="shared" si="1"/>
        <v>270</v>
      </c>
      <c r="H490" s="26">
        <v>42832</v>
      </c>
      <c r="I490" t="s">
        <v>1436</v>
      </c>
      <c r="J490">
        <v>2016</v>
      </c>
      <c r="K490" s="26">
        <v>42832</v>
      </c>
      <c r="L490" t="s">
        <v>1919</v>
      </c>
    </row>
    <row r="491" spans="1:12" ht="12.75">
      <c r="A491">
        <v>2016</v>
      </c>
      <c r="B491" t="s">
        <v>40</v>
      </c>
      <c r="C491" s="23" t="s">
        <v>372</v>
      </c>
      <c r="E491">
        <v>1</v>
      </c>
      <c r="F491">
        <v>99</v>
      </c>
      <c r="G491" s="16">
        <f t="shared" si="1"/>
        <v>99</v>
      </c>
      <c r="H491" s="26">
        <v>42832</v>
      </c>
      <c r="I491" t="s">
        <v>1436</v>
      </c>
      <c r="J491">
        <v>2016</v>
      </c>
      <c r="K491" s="26">
        <v>42832</v>
      </c>
      <c r="L491" t="s">
        <v>1920</v>
      </c>
    </row>
    <row r="492" spans="1:12" ht="12.75">
      <c r="A492">
        <v>2016</v>
      </c>
      <c r="B492" t="s">
        <v>40</v>
      </c>
      <c r="C492" s="23" t="s">
        <v>473</v>
      </c>
      <c r="E492">
        <v>1</v>
      </c>
      <c r="F492">
        <v>96.3</v>
      </c>
      <c r="G492" s="16">
        <f t="shared" si="1"/>
        <v>96.3</v>
      </c>
      <c r="H492" s="26">
        <v>42832</v>
      </c>
      <c r="I492" t="s">
        <v>1436</v>
      </c>
      <c r="J492">
        <v>2016</v>
      </c>
      <c r="K492" s="26">
        <v>42832</v>
      </c>
      <c r="L492" t="s">
        <v>1921</v>
      </c>
    </row>
    <row r="493" spans="1:12" ht="12.75">
      <c r="A493">
        <v>2016</v>
      </c>
      <c r="B493" t="s">
        <v>40</v>
      </c>
      <c r="C493" s="23" t="s">
        <v>474</v>
      </c>
      <c r="E493">
        <v>2</v>
      </c>
      <c r="F493">
        <v>125.1</v>
      </c>
      <c r="G493" s="16">
        <f t="shared" si="1"/>
        <v>250.2</v>
      </c>
      <c r="H493" s="26">
        <v>42832</v>
      </c>
      <c r="I493" t="s">
        <v>1436</v>
      </c>
      <c r="J493">
        <v>2016</v>
      </c>
      <c r="K493" s="26">
        <v>42832</v>
      </c>
      <c r="L493" t="s">
        <v>1922</v>
      </c>
    </row>
    <row r="494" spans="1:12" ht="12.75">
      <c r="A494">
        <v>2016</v>
      </c>
      <c r="B494" t="s">
        <v>40</v>
      </c>
      <c r="C494" s="23" t="s">
        <v>475</v>
      </c>
      <c r="E494">
        <v>2</v>
      </c>
      <c r="F494">
        <v>315</v>
      </c>
      <c r="G494" s="16">
        <f t="shared" si="1"/>
        <v>630</v>
      </c>
      <c r="H494" s="26">
        <v>42832</v>
      </c>
      <c r="I494" t="s">
        <v>1436</v>
      </c>
      <c r="J494">
        <v>2016</v>
      </c>
      <c r="K494" s="26">
        <v>42832</v>
      </c>
      <c r="L494" t="s">
        <v>1923</v>
      </c>
    </row>
    <row r="495" spans="1:12" ht="12.75">
      <c r="A495">
        <v>2016</v>
      </c>
      <c r="B495" t="s">
        <v>40</v>
      </c>
      <c r="C495" s="23" t="s">
        <v>476</v>
      </c>
      <c r="E495">
        <v>8</v>
      </c>
      <c r="F495">
        <v>395.95</v>
      </c>
      <c r="G495" s="16">
        <f t="shared" si="1"/>
        <v>3167.6</v>
      </c>
      <c r="H495" s="26">
        <v>42832</v>
      </c>
      <c r="I495" t="s">
        <v>1436</v>
      </c>
      <c r="J495">
        <v>2016</v>
      </c>
      <c r="K495" s="26">
        <v>42832</v>
      </c>
      <c r="L495" t="s">
        <v>1924</v>
      </c>
    </row>
    <row r="496" spans="1:12" ht="12.75">
      <c r="A496">
        <v>2016</v>
      </c>
      <c r="B496" t="s">
        <v>40</v>
      </c>
      <c r="C496" s="23" t="s">
        <v>477</v>
      </c>
      <c r="E496">
        <v>6</v>
      </c>
      <c r="F496">
        <v>121.5</v>
      </c>
      <c r="G496" s="16">
        <f t="shared" si="1"/>
        <v>729</v>
      </c>
      <c r="H496" s="26">
        <v>42832</v>
      </c>
      <c r="I496" t="s">
        <v>1436</v>
      </c>
      <c r="J496">
        <v>2016</v>
      </c>
      <c r="K496" s="26">
        <v>42832</v>
      </c>
      <c r="L496" t="s">
        <v>1925</v>
      </c>
    </row>
    <row r="497" spans="1:12" ht="12.75">
      <c r="A497">
        <v>2016</v>
      </c>
      <c r="B497" t="s">
        <v>40</v>
      </c>
      <c r="C497" s="23" t="s">
        <v>478</v>
      </c>
      <c r="E497">
        <v>7</v>
      </c>
      <c r="F497">
        <v>135</v>
      </c>
      <c r="G497" s="16">
        <f t="shared" si="1"/>
        <v>945</v>
      </c>
      <c r="H497" s="26">
        <v>42832</v>
      </c>
      <c r="I497" t="s">
        <v>1436</v>
      </c>
      <c r="J497">
        <v>2016</v>
      </c>
      <c r="K497" s="26">
        <v>42832</v>
      </c>
      <c r="L497" t="s">
        <v>1926</v>
      </c>
    </row>
    <row r="498" spans="1:12" ht="12.75">
      <c r="A498">
        <v>2016</v>
      </c>
      <c r="B498" t="s">
        <v>40</v>
      </c>
      <c r="C498" s="23" t="s">
        <v>479</v>
      </c>
      <c r="E498">
        <v>4</v>
      </c>
      <c r="F498">
        <v>367.2</v>
      </c>
      <c r="G498" s="16">
        <f t="shared" si="1"/>
        <v>1468.8</v>
      </c>
      <c r="H498" s="26">
        <v>42832</v>
      </c>
      <c r="I498" t="s">
        <v>1436</v>
      </c>
      <c r="J498">
        <v>2016</v>
      </c>
      <c r="K498" s="26">
        <v>42832</v>
      </c>
      <c r="L498" t="s">
        <v>1927</v>
      </c>
    </row>
    <row r="499" spans="1:12" ht="12.75">
      <c r="A499">
        <v>2016</v>
      </c>
      <c r="B499" t="s">
        <v>40</v>
      </c>
      <c r="C499" s="23" t="s">
        <v>465</v>
      </c>
      <c r="E499">
        <v>6</v>
      </c>
      <c r="F499">
        <v>197.1</v>
      </c>
      <c r="G499" s="16">
        <f t="shared" si="1"/>
        <v>1182.6</v>
      </c>
      <c r="H499" s="26">
        <v>42832</v>
      </c>
      <c r="I499" t="s">
        <v>1436</v>
      </c>
      <c r="J499">
        <v>2016</v>
      </c>
      <c r="K499" s="26">
        <v>42832</v>
      </c>
      <c r="L499" t="s">
        <v>1928</v>
      </c>
    </row>
    <row r="500" spans="1:12" ht="12.75">
      <c r="A500">
        <v>2016</v>
      </c>
      <c r="B500" t="s">
        <v>40</v>
      </c>
      <c r="C500" s="23" t="s">
        <v>480</v>
      </c>
      <c r="E500">
        <v>8</v>
      </c>
      <c r="F500">
        <v>309.6</v>
      </c>
      <c r="G500" s="16">
        <f t="shared" si="1"/>
        <v>2476.8</v>
      </c>
      <c r="H500" s="26">
        <v>42832</v>
      </c>
      <c r="I500" t="s">
        <v>1436</v>
      </c>
      <c r="J500">
        <v>2016</v>
      </c>
      <c r="K500" s="26">
        <v>42832</v>
      </c>
      <c r="L500" t="s">
        <v>1929</v>
      </c>
    </row>
    <row r="501" spans="1:12" ht="12.75">
      <c r="A501">
        <v>2016</v>
      </c>
      <c r="B501" t="s">
        <v>40</v>
      </c>
      <c r="C501" s="23" t="s">
        <v>481</v>
      </c>
      <c r="E501">
        <v>8</v>
      </c>
      <c r="F501">
        <v>315.9</v>
      </c>
      <c r="G501" s="16">
        <f t="shared" si="1"/>
        <v>2527.2</v>
      </c>
      <c r="H501" s="26">
        <v>42832</v>
      </c>
      <c r="I501" t="s">
        <v>1436</v>
      </c>
      <c r="J501">
        <v>2016</v>
      </c>
      <c r="K501" s="26">
        <v>42832</v>
      </c>
      <c r="L501" t="s">
        <v>1930</v>
      </c>
    </row>
    <row r="502" spans="1:12" ht="12.75">
      <c r="A502">
        <v>2016</v>
      </c>
      <c r="B502" t="s">
        <v>40</v>
      </c>
      <c r="C502" s="23" t="s">
        <v>482</v>
      </c>
      <c r="E502">
        <v>8</v>
      </c>
      <c r="F502">
        <v>278.1</v>
      </c>
      <c r="G502" s="16">
        <f t="shared" si="1"/>
        <v>2224.8</v>
      </c>
      <c r="H502" s="26">
        <v>42832</v>
      </c>
      <c r="I502" t="s">
        <v>1436</v>
      </c>
      <c r="J502">
        <v>2016</v>
      </c>
      <c r="K502" s="26">
        <v>42832</v>
      </c>
      <c r="L502" t="s">
        <v>1931</v>
      </c>
    </row>
    <row r="503" spans="1:12" ht="12.75">
      <c r="A503">
        <v>2016</v>
      </c>
      <c r="B503" t="s">
        <v>40</v>
      </c>
      <c r="C503" s="23" t="s">
        <v>483</v>
      </c>
      <c r="E503">
        <v>5</v>
      </c>
      <c r="F503">
        <v>215.1</v>
      </c>
      <c r="G503" s="16">
        <f t="shared" si="1"/>
        <v>1075.5</v>
      </c>
      <c r="H503" s="26">
        <v>42832</v>
      </c>
      <c r="I503" t="s">
        <v>1436</v>
      </c>
      <c r="J503">
        <v>2016</v>
      </c>
      <c r="K503" s="26">
        <v>42832</v>
      </c>
      <c r="L503" t="s">
        <v>1932</v>
      </c>
    </row>
    <row r="504" spans="1:12" ht="12.75">
      <c r="A504">
        <v>2016</v>
      </c>
      <c r="B504" t="s">
        <v>40</v>
      </c>
      <c r="C504" s="23" t="s">
        <v>484</v>
      </c>
      <c r="E504">
        <v>8</v>
      </c>
      <c r="F504">
        <v>197.1</v>
      </c>
      <c r="G504" s="16">
        <f t="shared" si="1"/>
        <v>1576.8</v>
      </c>
      <c r="H504" s="26">
        <v>42832</v>
      </c>
      <c r="I504" t="s">
        <v>1436</v>
      </c>
      <c r="J504">
        <v>2016</v>
      </c>
      <c r="K504" s="26">
        <v>42832</v>
      </c>
      <c r="L504" t="s">
        <v>1933</v>
      </c>
    </row>
    <row r="505" spans="1:12" ht="12.75">
      <c r="A505">
        <v>2016</v>
      </c>
      <c r="B505" t="s">
        <v>40</v>
      </c>
      <c r="C505" s="23" t="s">
        <v>485</v>
      </c>
      <c r="E505">
        <v>9</v>
      </c>
      <c r="F505">
        <v>309.6</v>
      </c>
      <c r="G505" s="16">
        <f t="shared" si="1"/>
        <v>2786.4</v>
      </c>
      <c r="H505" s="26">
        <v>42832</v>
      </c>
      <c r="I505" t="s">
        <v>1436</v>
      </c>
      <c r="J505">
        <v>2016</v>
      </c>
      <c r="K505" s="26">
        <v>42832</v>
      </c>
      <c r="L505" t="s">
        <v>1934</v>
      </c>
    </row>
    <row r="506" spans="1:12" ht="12.75">
      <c r="A506">
        <v>2016</v>
      </c>
      <c r="B506" t="s">
        <v>40</v>
      </c>
      <c r="C506" s="23" t="s">
        <v>486</v>
      </c>
      <c r="E506">
        <v>8</v>
      </c>
      <c r="F506">
        <v>395.1</v>
      </c>
      <c r="G506" s="16">
        <f t="shared" si="1"/>
        <v>3160.8</v>
      </c>
      <c r="H506" s="26">
        <v>42832</v>
      </c>
      <c r="I506" t="s">
        <v>1436</v>
      </c>
      <c r="J506">
        <v>2016</v>
      </c>
      <c r="K506" s="26">
        <v>42832</v>
      </c>
      <c r="L506" t="s">
        <v>1935</v>
      </c>
    </row>
    <row r="507" spans="1:12" ht="12.75">
      <c r="A507">
        <v>2016</v>
      </c>
      <c r="B507" t="s">
        <v>40</v>
      </c>
      <c r="C507" s="23" t="s">
        <v>487</v>
      </c>
      <c r="E507">
        <v>8</v>
      </c>
      <c r="F507">
        <v>675</v>
      </c>
      <c r="G507" s="16">
        <f t="shared" si="1"/>
        <v>5400</v>
      </c>
      <c r="H507" s="26">
        <v>42832</v>
      </c>
      <c r="I507" t="s">
        <v>1436</v>
      </c>
      <c r="J507">
        <v>2016</v>
      </c>
      <c r="K507" s="26">
        <v>42832</v>
      </c>
      <c r="L507" t="s">
        <v>1936</v>
      </c>
    </row>
    <row r="508" spans="1:12" ht="12.75">
      <c r="A508">
        <v>2016</v>
      </c>
      <c r="B508" t="s">
        <v>40</v>
      </c>
      <c r="C508" s="23" t="s">
        <v>488</v>
      </c>
      <c r="E508">
        <v>8</v>
      </c>
      <c r="F508">
        <v>291.6</v>
      </c>
      <c r="G508" s="16">
        <f t="shared" si="1"/>
        <v>2332.8</v>
      </c>
      <c r="H508" s="26">
        <v>42832</v>
      </c>
      <c r="I508" t="s">
        <v>1436</v>
      </c>
      <c r="J508">
        <v>2016</v>
      </c>
      <c r="K508" s="26">
        <v>42832</v>
      </c>
      <c r="L508" t="s">
        <v>1937</v>
      </c>
    </row>
    <row r="509" spans="1:12" ht="12.75">
      <c r="A509">
        <v>2016</v>
      </c>
      <c r="B509" t="s">
        <v>40</v>
      </c>
      <c r="C509" s="23" t="s">
        <v>489</v>
      </c>
      <c r="E509">
        <v>2</v>
      </c>
      <c r="F509">
        <v>1575</v>
      </c>
      <c r="G509" s="16">
        <f t="shared" si="1"/>
        <v>3150</v>
      </c>
      <c r="H509" s="26">
        <v>42832</v>
      </c>
      <c r="I509" t="s">
        <v>1436</v>
      </c>
      <c r="J509">
        <v>2016</v>
      </c>
      <c r="K509" s="26">
        <v>42832</v>
      </c>
      <c r="L509" t="s">
        <v>1938</v>
      </c>
    </row>
    <row r="510" spans="1:12" ht="12.75">
      <c r="A510">
        <v>2016</v>
      </c>
      <c r="B510" t="s">
        <v>40</v>
      </c>
      <c r="C510" s="23" t="s">
        <v>479</v>
      </c>
      <c r="E510">
        <v>5</v>
      </c>
      <c r="F510">
        <v>171</v>
      </c>
      <c r="G510" s="16">
        <f t="shared" si="1"/>
        <v>855</v>
      </c>
      <c r="H510" s="26">
        <v>42832</v>
      </c>
      <c r="I510" t="s">
        <v>1436</v>
      </c>
      <c r="J510">
        <v>2016</v>
      </c>
      <c r="K510" s="26">
        <v>42832</v>
      </c>
      <c r="L510" t="s">
        <v>1939</v>
      </c>
    </row>
    <row r="511" spans="1:12" ht="12.75">
      <c r="A511">
        <v>2016</v>
      </c>
      <c r="B511" t="s">
        <v>40</v>
      </c>
      <c r="C511" s="23" t="s">
        <v>490</v>
      </c>
      <c r="E511">
        <v>4</v>
      </c>
      <c r="F511">
        <v>260.1</v>
      </c>
      <c r="G511" s="16">
        <f t="shared" si="1"/>
        <v>1040.4</v>
      </c>
      <c r="H511" s="26">
        <v>42832</v>
      </c>
      <c r="I511" t="s">
        <v>1436</v>
      </c>
      <c r="J511">
        <v>2016</v>
      </c>
      <c r="K511" s="26">
        <v>42832</v>
      </c>
      <c r="L511" t="s">
        <v>1940</v>
      </c>
    </row>
    <row r="512" spans="1:12" ht="12.75">
      <c r="A512">
        <v>2016</v>
      </c>
      <c r="B512" t="s">
        <v>40</v>
      </c>
      <c r="C512" s="23" t="s">
        <v>491</v>
      </c>
      <c r="E512">
        <v>3</v>
      </c>
      <c r="F512">
        <v>188.1</v>
      </c>
      <c r="G512" s="16">
        <f t="shared" si="1"/>
        <v>564.3</v>
      </c>
      <c r="H512" s="26">
        <v>42832</v>
      </c>
      <c r="I512" t="s">
        <v>1436</v>
      </c>
      <c r="J512">
        <v>2016</v>
      </c>
      <c r="K512" s="26">
        <v>42832</v>
      </c>
      <c r="L512" t="s">
        <v>1941</v>
      </c>
    </row>
    <row r="513" spans="1:12" ht="12.75">
      <c r="A513">
        <v>2016</v>
      </c>
      <c r="B513" t="s">
        <v>40</v>
      </c>
      <c r="C513" s="23" t="s">
        <v>458</v>
      </c>
      <c r="E513">
        <v>4</v>
      </c>
      <c r="F513">
        <v>288</v>
      </c>
      <c r="G513" s="16">
        <f t="shared" si="1"/>
        <v>1152</v>
      </c>
      <c r="H513" s="26">
        <v>42832</v>
      </c>
      <c r="I513" t="s">
        <v>1436</v>
      </c>
      <c r="J513">
        <v>2016</v>
      </c>
      <c r="K513" s="26">
        <v>42832</v>
      </c>
      <c r="L513" t="s">
        <v>1942</v>
      </c>
    </row>
    <row r="514" spans="1:12" ht="12.75">
      <c r="A514">
        <v>2016</v>
      </c>
      <c r="B514" t="s">
        <v>40</v>
      </c>
      <c r="C514" s="23" t="s">
        <v>492</v>
      </c>
      <c r="E514">
        <v>5</v>
      </c>
      <c r="F514">
        <v>278.1</v>
      </c>
      <c r="G514" s="16">
        <f t="shared" si="1"/>
        <v>1390.5</v>
      </c>
      <c r="H514" s="26">
        <v>42832</v>
      </c>
      <c r="I514" t="s">
        <v>1436</v>
      </c>
      <c r="J514">
        <v>2016</v>
      </c>
      <c r="K514" s="26">
        <v>42832</v>
      </c>
      <c r="L514" t="s">
        <v>1943</v>
      </c>
    </row>
    <row r="515" spans="1:12" ht="12.75">
      <c r="A515">
        <v>2016</v>
      </c>
      <c r="B515" t="s">
        <v>40</v>
      </c>
      <c r="C515" s="23" t="s">
        <v>493</v>
      </c>
      <c r="E515">
        <v>4</v>
      </c>
      <c r="F515">
        <v>123.3</v>
      </c>
      <c r="G515" s="16">
        <f t="shared" si="1"/>
        <v>493.2</v>
      </c>
      <c r="H515" s="26">
        <v>42832</v>
      </c>
      <c r="I515" t="s">
        <v>1436</v>
      </c>
      <c r="J515">
        <v>2016</v>
      </c>
      <c r="K515" s="26">
        <v>42832</v>
      </c>
      <c r="L515" t="s">
        <v>1944</v>
      </c>
    </row>
    <row r="516" spans="1:12" ht="12.75">
      <c r="A516">
        <v>2016</v>
      </c>
      <c r="B516" t="s">
        <v>40</v>
      </c>
      <c r="C516" s="23" t="s">
        <v>494</v>
      </c>
      <c r="E516">
        <v>5</v>
      </c>
      <c r="F516">
        <v>206.1</v>
      </c>
      <c r="G516" s="16">
        <f t="shared" si="1"/>
        <v>1030.5</v>
      </c>
      <c r="H516" s="26">
        <v>42832</v>
      </c>
      <c r="I516" t="s">
        <v>1436</v>
      </c>
      <c r="J516">
        <v>2016</v>
      </c>
      <c r="K516" s="26">
        <v>42832</v>
      </c>
      <c r="L516" t="s">
        <v>1945</v>
      </c>
    </row>
    <row r="517" spans="1:12" ht="12.75">
      <c r="A517">
        <v>2016</v>
      </c>
      <c r="B517" t="s">
        <v>40</v>
      </c>
      <c r="C517" s="23" t="s">
        <v>495</v>
      </c>
      <c r="E517">
        <v>5</v>
      </c>
      <c r="F517">
        <v>458.1</v>
      </c>
      <c r="G517" s="16">
        <f aca="true" t="shared" si="2" ref="G517:G580">F517*E517</f>
        <v>2290.5</v>
      </c>
      <c r="H517" s="26">
        <v>42832</v>
      </c>
      <c r="I517" t="s">
        <v>1436</v>
      </c>
      <c r="J517">
        <v>2016</v>
      </c>
      <c r="K517" s="26">
        <v>42832</v>
      </c>
      <c r="L517" t="s">
        <v>1946</v>
      </c>
    </row>
    <row r="518" spans="1:12" ht="12.75">
      <c r="A518">
        <v>2016</v>
      </c>
      <c r="B518" t="s">
        <v>40</v>
      </c>
      <c r="C518" s="23" t="s">
        <v>496</v>
      </c>
      <c r="E518">
        <v>5</v>
      </c>
      <c r="F518">
        <v>197.1</v>
      </c>
      <c r="G518" s="16">
        <f t="shared" si="2"/>
        <v>985.5</v>
      </c>
      <c r="H518" s="26">
        <v>42832</v>
      </c>
      <c r="I518" t="s">
        <v>1436</v>
      </c>
      <c r="J518">
        <v>2016</v>
      </c>
      <c r="K518" s="26">
        <v>42832</v>
      </c>
      <c r="L518" t="s">
        <v>1947</v>
      </c>
    </row>
    <row r="519" spans="1:12" ht="12.75">
      <c r="A519">
        <v>2016</v>
      </c>
      <c r="B519" t="s">
        <v>40</v>
      </c>
      <c r="C519" s="23" t="s">
        <v>497</v>
      </c>
      <c r="E519">
        <v>4</v>
      </c>
      <c r="F519">
        <v>71.1</v>
      </c>
      <c r="G519" s="16">
        <f t="shared" si="2"/>
        <v>284.4</v>
      </c>
      <c r="H519" s="26">
        <v>42832</v>
      </c>
      <c r="I519" t="s">
        <v>1436</v>
      </c>
      <c r="J519">
        <v>2016</v>
      </c>
      <c r="K519" s="26">
        <v>42832</v>
      </c>
      <c r="L519" t="s">
        <v>1948</v>
      </c>
    </row>
    <row r="520" spans="1:12" ht="12.75">
      <c r="A520">
        <v>2016</v>
      </c>
      <c r="B520" t="s">
        <v>40</v>
      </c>
      <c r="C520" s="23" t="s">
        <v>498</v>
      </c>
      <c r="E520">
        <v>3</v>
      </c>
      <c r="F520">
        <v>103.5</v>
      </c>
      <c r="G520" s="16">
        <f t="shared" si="2"/>
        <v>310.5</v>
      </c>
      <c r="H520" s="26">
        <v>42832</v>
      </c>
      <c r="I520" t="s">
        <v>1436</v>
      </c>
      <c r="J520">
        <v>2016</v>
      </c>
      <c r="K520" s="26">
        <v>42832</v>
      </c>
      <c r="L520" t="s">
        <v>1949</v>
      </c>
    </row>
    <row r="521" spans="1:12" ht="12.75">
      <c r="A521">
        <v>2016</v>
      </c>
      <c r="B521" t="s">
        <v>40</v>
      </c>
      <c r="C521" s="23" t="s">
        <v>499</v>
      </c>
      <c r="E521">
        <v>3</v>
      </c>
      <c r="F521">
        <v>50.4</v>
      </c>
      <c r="G521" s="16">
        <f t="shared" si="2"/>
        <v>151.2</v>
      </c>
      <c r="H521" s="26">
        <v>42832</v>
      </c>
      <c r="I521" t="s">
        <v>1436</v>
      </c>
      <c r="J521">
        <v>2016</v>
      </c>
      <c r="K521" s="26">
        <v>42832</v>
      </c>
      <c r="L521" t="s">
        <v>1950</v>
      </c>
    </row>
    <row r="522" spans="1:12" ht="12.75">
      <c r="A522">
        <v>2016</v>
      </c>
      <c r="B522" t="s">
        <v>40</v>
      </c>
      <c r="C522" s="23" t="s">
        <v>500</v>
      </c>
      <c r="E522">
        <v>3</v>
      </c>
      <c r="F522">
        <v>180</v>
      </c>
      <c r="G522" s="16">
        <f t="shared" si="2"/>
        <v>540</v>
      </c>
      <c r="H522" s="26">
        <v>42832</v>
      </c>
      <c r="I522" t="s">
        <v>1436</v>
      </c>
      <c r="J522">
        <v>2016</v>
      </c>
      <c r="K522" s="26">
        <v>42832</v>
      </c>
      <c r="L522" t="s">
        <v>1951</v>
      </c>
    </row>
    <row r="523" spans="1:12" ht="12.75">
      <c r="A523">
        <v>2016</v>
      </c>
      <c r="B523" t="s">
        <v>40</v>
      </c>
      <c r="C523" s="23" t="s">
        <v>501</v>
      </c>
      <c r="E523">
        <v>4</v>
      </c>
      <c r="F523">
        <v>206.1</v>
      </c>
      <c r="G523" s="16">
        <f t="shared" si="2"/>
        <v>824.4</v>
      </c>
      <c r="H523" s="26">
        <v>42832</v>
      </c>
      <c r="I523" t="s">
        <v>1436</v>
      </c>
      <c r="J523">
        <v>2016</v>
      </c>
      <c r="K523" s="26">
        <v>42832</v>
      </c>
      <c r="L523" t="s">
        <v>1952</v>
      </c>
    </row>
    <row r="524" spans="1:12" ht="12.75">
      <c r="A524">
        <v>2016</v>
      </c>
      <c r="B524" t="s">
        <v>40</v>
      </c>
      <c r="C524" s="23" t="s">
        <v>502</v>
      </c>
      <c r="E524">
        <v>5</v>
      </c>
      <c r="F524">
        <v>332.1</v>
      </c>
      <c r="G524" s="16">
        <f t="shared" si="2"/>
        <v>1660.5</v>
      </c>
      <c r="H524" s="26">
        <v>42832</v>
      </c>
      <c r="I524" t="s">
        <v>1436</v>
      </c>
      <c r="J524">
        <v>2016</v>
      </c>
      <c r="K524" s="26">
        <v>42832</v>
      </c>
      <c r="L524" t="s">
        <v>1953</v>
      </c>
    </row>
    <row r="525" spans="1:12" ht="12.75">
      <c r="A525">
        <v>2016</v>
      </c>
      <c r="B525" t="s">
        <v>40</v>
      </c>
      <c r="C525" s="23" t="s">
        <v>503</v>
      </c>
      <c r="E525">
        <v>2</v>
      </c>
      <c r="F525">
        <v>178.2</v>
      </c>
      <c r="G525" s="16">
        <f t="shared" si="2"/>
        <v>356.4</v>
      </c>
      <c r="H525" s="26">
        <v>42832</v>
      </c>
      <c r="I525" t="s">
        <v>1436</v>
      </c>
      <c r="J525">
        <v>2016</v>
      </c>
      <c r="K525" s="26">
        <v>42832</v>
      </c>
      <c r="L525" t="s">
        <v>1954</v>
      </c>
    </row>
    <row r="526" spans="1:12" ht="12.75">
      <c r="A526">
        <v>2016</v>
      </c>
      <c r="B526" t="s">
        <v>40</v>
      </c>
      <c r="C526" s="23" t="s">
        <v>504</v>
      </c>
      <c r="E526">
        <v>2</v>
      </c>
      <c r="F526">
        <v>202.5</v>
      </c>
      <c r="G526" s="16">
        <f t="shared" si="2"/>
        <v>405</v>
      </c>
      <c r="H526" s="26">
        <v>42832</v>
      </c>
      <c r="I526" t="s">
        <v>1436</v>
      </c>
      <c r="J526">
        <v>2016</v>
      </c>
      <c r="K526" s="26">
        <v>42832</v>
      </c>
      <c r="L526" t="s">
        <v>1955</v>
      </c>
    </row>
    <row r="527" spans="1:12" ht="12.75">
      <c r="A527">
        <v>2016</v>
      </c>
      <c r="B527" t="s">
        <v>40</v>
      </c>
      <c r="C527" s="23" t="s">
        <v>505</v>
      </c>
      <c r="E527">
        <v>2</v>
      </c>
      <c r="F527">
        <v>283.5</v>
      </c>
      <c r="G527" s="16">
        <f t="shared" si="2"/>
        <v>567</v>
      </c>
      <c r="H527" s="26">
        <v>42832</v>
      </c>
      <c r="I527" t="s">
        <v>1436</v>
      </c>
      <c r="J527">
        <v>2016</v>
      </c>
      <c r="K527" s="26">
        <v>42832</v>
      </c>
      <c r="L527" t="s">
        <v>1956</v>
      </c>
    </row>
    <row r="528" spans="1:12" ht="12.75">
      <c r="A528">
        <v>2016</v>
      </c>
      <c r="B528" t="s">
        <v>40</v>
      </c>
      <c r="C528" s="23" t="s">
        <v>506</v>
      </c>
      <c r="E528">
        <v>2</v>
      </c>
      <c r="F528">
        <v>315</v>
      </c>
      <c r="G528" s="16">
        <f t="shared" si="2"/>
        <v>630</v>
      </c>
      <c r="H528" s="26">
        <v>42832</v>
      </c>
      <c r="I528" t="s">
        <v>1436</v>
      </c>
      <c r="J528">
        <v>2016</v>
      </c>
      <c r="K528" s="26">
        <v>42832</v>
      </c>
      <c r="L528" t="s">
        <v>1957</v>
      </c>
    </row>
    <row r="529" spans="1:12" ht="12.75">
      <c r="A529">
        <v>2016</v>
      </c>
      <c r="B529" t="s">
        <v>40</v>
      </c>
      <c r="C529" s="23" t="s">
        <v>507</v>
      </c>
      <c r="E529">
        <v>2</v>
      </c>
      <c r="F529">
        <v>126</v>
      </c>
      <c r="G529" s="16">
        <f t="shared" si="2"/>
        <v>252</v>
      </c>
      <c r="H529" s="26">
        <v>42832</v>
      </c>
      <c r="I529" t="s">
        <v>1436</v>
      </c>
      <c r="J529">
        <v>2016</v>
      </c>
      <c r="K529" s="26">
        <v>42832</v>
      </c>
      <c r="L529" t="s">
        <v>1958</v>
      </c>
    </row>
    <row r="530" spans="1:12" ht="12.75">
      <c r="A530">
        <v>2016</v>
      </c>
      <c r="B530" t="s">
        <v>40</v>
      </c>
      <c r="C530" s="23" t="s">
        <v>508</v>
      </c>
      <c r="E530">
        <v>2</v>
      </c>
      <c r="F530">
        <v>202.5</v>
      </c>
      <c r="G530" s="16">
        <f t="shared" si="2"/>
        <v>405</v>
      </c>
      <c r="H530" s="26">
        <v>42832</v>
      </c>
      <c r="I530" t="s">
        <v>1436</v>
      </c>
      <c r="J530">
        <v>2016</v>
      </c>
      <c r="K530" s="26">
        <v>42832</v>
      </c>
      <c r="L530" t="s">
        <v>1959</v>
      </c>
    </row>
    <row r="531" spans="1:12" ht="12.75">
      <c r="A531">
        <v>2016</v>
      </c>
      <c r="B531" t="s">
        <v>40</v>
      </c>
      <c r="C531" s="23" t="s">
        <v>509</v>
      </c>
      <c r="E531">
        <v>1</v>
      </c>
      <c r="F531">
        <v>268.2</v>
      </c>
      <c r="G531" s="16">
        <f t="shared" si="2"/>
        <v>268.2</v>
      </c>
      <c r="H531" s="26">
        <v>42832</v>
      </c>
      <c r="I531" t="s">
        <v>1436</v>
      </c>
      <c r="J531">
        <v>2016</v>
      </c>
      <c r="K531" s="26">
        <v>42832</v>
      </c>
      <c r="L531" t="s">
        <v>1960</v>
      </c>
    </row>
    <row r="532" spans="1:12" ht="12.75">
      <c r="A532">
        <v>2016</v>
      </c>
      <c r="B532" t="s">
        <v>40</v>
      </c>
      <c r="C532" s="23" t="s">
        <v>510</v>
      </c>
      <c r="E532">
        <v>3</v>
      </c>
      <c r="F532">
        <v>270</v>
      </c>
      <c r="G532" s="16">
        <f t="shared" si="2"/>
        <v>810</v>
      </c>
      <c r="H532" s="26">
        <v>42832</v>
      </c>
      <c r="I532" t="s">
        <v>1436</v>
      </c>
      <c r="J532">
        <v>2016</v>
      </c>
      <c r="K532" s="26">
        <v>42832</v>
      </c>
      <c r="L532" t="s">
        <v>1961</v>
      </c>
    </row>
    <row r="533" spans="1:12" ht="12.75">
      <c r="A533">
        <v>2016</v>
      </c>
      <c r="B533" t="s">
        <v>40</v>
      </c>
      <c r="C533" s="23" t="s">
        <v>511</v>
      </c>
      <c r="E533">
        <v>3</v>
      </c>
      <c r="F533">
        <v>139.5</v>
      </c>
      <c r="G533" s="16">
        <f t="shared" si="2"/>
        <v>418.5</v>
      </c>
      <c r="H533" s="26">
        <v>42832</v>
      </c>
      <c r="I533" t="s">
        <v>1436</v>
      </c>
      <c r="J533">
        <v>2016</v>
      </c>
      <c r="K533" s="26">
        <v>42832</v>
      </c>
      <c r="L533" t="s">
        <v>1962</v>
      </c>
    </row>
    <row r="534" spans="1:12" ht="12.75">
      <c r="A534">
        <v>2016</v>
      </c>
      <c r="B534" t="s">
        <v>40</v>
      </c>
      <c r="C534" s="23" t="s">
        <v>512</v>
      </c>
      <c r="E534">
        <v>3</v>
      </c>
      <c r="F534">
        <v>139.5</v>
      </c>
      <c r="G534" s="16">
        <f t="shared" si="2"/>
        <v>418.5</v>
      </c>
      <c r="H534" s="26">
        <v>42832</v>
      </c>
      <c r="I534" t="s">
        <v>1436</v>
      </c>
      <c r="J534">
        <v>2016</v>
      </c>
      <c r="K534" s="26">
        <v>42832</v>
      </c>
      <c r="L534" t="s">
        <v>1963</v>
      </c>
    </row>
    <row r="535" spans="1:12" ht="12.75">
      <c r="A535">
        <v>2016</v>
      </c>
      <c r="B535" t="s">
        <v>40</v>
      </c>
      <c r="C535" s="23" t="s">
        <v>513</v>
      </c>
      <c r="E535">
        <v>3</v>
      </c>
      <c r="F535">
        <v>139.5</v>
      </c>
      <c r="G535" s="16">
        <f t="shared" si="2"/>
        <v>418.5</v>
      </c>
      <c r="H535" s="26">
        <v>42832</v>
      </c>
      <c r="I535" t="s">
        <v>1436</v>
      </c>
      <c r="J535">
        <v>2016</v>
      </c>
      <c r="K535" s="26">
        <v>42832</v>
      </c>
      <c r="L535" t="s">
        <v>1964</v>
      </c>
    </row>
    <row r="536" spans="1:12" ht="12.75">
      <c r="A536">
        <v>2016</v>
      </c>
      <c r="B536" t="s">
        <v>40</v>
      </c>
      <c r="C536" s="23" t="s">
        <v>514</v>
      </c>
      <c r="E536">
        <v>3</v>
      </c>
      <c r="F536">
        <v>139.5</v>
      </c>
      <c r="G536" s="16">
        <f t="shared" si="2"/>
        <v>418.5</v>
      </c>
      <c r="H536" s="26">
        <v>42832</v>
      </c>
      <c r="I536" t="s">
        <v>1436</v>
      </c>
      <c r="J536">
        <v>2016</v>
      </c>
      <c r="K536" s="26">
        <v>42832</v>
      </c>
      <c r="L536" t="s">
        <v>1965</v>
      </c>
    </row>
    <row r="537" spans="1:12" ht="12.75">
      <c r="A537">
        <v>2016</v>
      </c>
      <c r="B537" t="s">
        <v>40</v>
      </c>
      <c r="C537" s="23" t="s">
        <v>515</v>
      </c>
      <c r="E537">
        <v>3</v>
      </c>
      <c r="F537">
        <v>139.5</v>
      </c>
      <c r="G537" s="16">
        <f t="shared" si="2"/>
        <v>418.5</v>
      </c>
      <c r="H537" s="26">
        <v>42832</v>
      </c>
      <c r="I537" t="s">
        <v>1436</v>
      </c>
      <c r="J537">
        <v>2016</v>
      </c>
      <c r="K537" s="26">
        <v>42832</v>
      </c>
      <c r="L537" t="s">
        <v>1966</v>
      </c>
    </row>
    <row r="538" spans="1:12" ht="12.75">
      <c r="A538">
        <v>2016</v>
      </c>
      <c r="B538" t="s">
        <v>40</v>
      </c>
      <c r="C538" s="23" t="s">
        <v>516</v>
      </c>
      <c r="E538">
        <v>2</v>
      </c>
      <c r="F538">
        <v>251.1</v>
      </c>
      <c r="G538" s="16">
        <f t="shared" si="2"/>
        <v>502.2</v>
      </c>
      <c r="H538" s="26">
        <v>42832</v>
      </c>
      <c r="I538" t="s">
        <v>1436</v>
      </c>
      <c r="J538">
        <v>2016</v>
      </c>
      <c r="K538" s="26">
        <v>42832</v>
      </c>
      <c r="L538" t="s">
        <v>1967</v>
      </c>
    </row>
    <row r="539" spans="1:12" ht="12.75">
      <c r="A539">
        <v>2016</v>
      </c>
      <c r="B539" t="s">
        <v>40</v>
      </c>
      <c r="C539" s="23" t="s">
        <v>517</v>
      </c>
      <c r="E539">
        <v>2</v>
      </c>
      <c r="F539">
        <v>166.5</v>
      </c>
      <c r="G539" s="16">
        <f t="shared" si="2"/>
        <v>333</v>
      </c>
      <c r="H539" s="26">
        <v>42832</v>
      </c>
      <c r="I539" t="s">
        <v>1436</v>
      </c>
      <c r="J539">
        <v>2016</v>
      </c>
      <c r="K539" s="26">
        <v>42832</v>
      </c>
      <c r="L539" t="s">
        <v>1968</v>
      </c>
    </row>
    <row r="540" spans="1:12" ht="12.75">
      <c r="A540">
        <v>2016</v>
      </c>
      <c r="B540" t="s">
        <v>40</v>
      </c>
      <c r="C540" s="23" t="s">
        <v>518</v>
      </c>
      <c r="E540">
        <v>2</v>
      </c>
      <c r="F540">
        <v>353.7</v>
      </c>
      <c r="G540" s="16">
        <f t="shared" si="2"/>
        <v>707.4</v>
      </c>
      <c r="H540" s="26">
        <v>42832</v>
      </c>
      <c r="I540" t="s">
        <v>1436</v>
      </c>
      <c r="J540">
        <v>2016</v>
      </c>
      <c r="K540" s="26">
        <v>42832</v>
      </c>
      <c r="L540" t="s">
        <v>1969</v>
      </c>
    </row>
    <row r="541" spans="1:12" ht="12.75">
      <c r="A541">
        <v>2016</v>
      </c>
      <c r="B541" t="s">
        <v>40</v>
      </c>
      <c r="C541" s="23" t="s">
        <v>519</v>
      </c>
      <c r="E541">
        <v>2</v>
      </c>
      <c r="F541">
        <v>359.1</v>
      </c>
      <c r="G541" s="16">
        <f t="shared" si="2"/>
        <v>718.2</v>
      </c>
      <c r="H541" s="26">
        <v>42832</v>
      </c>
      <c r="I541" t="s">
        <v>1436</v>
      </c>
      <c r="J541">
        <v>2016</v>
      </c>
      <c r="K541" s="26">
        <v>42832</v>
      </c>
      <c r="L541" t="s">
        <v>1970</v>
      </c>
    </row>
    <row r="542" spans="1:12" ht="12.75">
      <c r="A542">
        <v>2016</v>
      </c>
      <c r="B542" t="s">
        <v>40</v>
      </c>
      <c r="C542" s="23" t="s">
        <v>520</v>
      </c>
      <c r="E542">
        <v>2</v>
      </c>
      <c r="F542">
        <v>359.1</v>
      </c>
      <c r="G542" s="16">
        <f t="shared" si="2"/>
        <v>718.2</v>
      </c>
      <c r="H542" s="26">
        <v>42832</v>
      </c>
      <c r="I542" t="s">
        <v>1436</v>
      </c>
      <c r="J542">
        <v>2016</v>
      </c>
      <c r="K542" s="26">
        <v>42832</v>
      </c>
      <c r="L542" t="s">
        <v>1971</v>
      </c>
    </row>
    <row r="543" spans="1:12" ht="12.75">
      <c r="A543">
        <v>2016</v>
      </c>
      <c r="B543" t="s">
        <v>40</v>
      </c>
      <c r="C543" s="23" t="s">
        <v>521</v>
      </c>
      <c r="E543">
        <v>2</v>
      </c>
      <c r="F543">
        <v>278.1</v>
      </c>
      <c r="G543" s="16">
        <f t="shared" si="2"/>
        <v>556.2</v>
      </c>
      <c r="H543" s="26">
        <v>42832</v>
      </c>
      <c r="I543" t="s">
        <v>1436</v>
      </c>
      <c r="J543">
        <v>2016</v>
      </c>
      <c r="K543" s="26">
        <v>42832</v>
      </c>
      <c r="L543" t="s">
        <v>1972</v>
      </c>
    </row>
    <row r="544" spans="1:12" ht="12.75">
      <c r="A544">
        <v>2016</v>
      </c>
      <c r="B544" t="s">
        <v>40</v>
      </c>
      <c r="C544" s="23" t="s">
        <v>522</v>
      </c>
      <c r="E544">
        <v>2</v>
      </c>
      <c r="F544">
        <v>363.6</v>
      </c>
      <c r="G544" s="16">
        <f t="shared" si="2"/>
        <v>727.2</v>
      </c>
      <c r="H544" s="26">
        <v>42832</v>
      </c>
      <c r="I544" t="s">
        <v>1436</v>
      </c>
      <c r="J544">
        <v>2016</v>
      </c>
      <c r="K544" s="26">
        <v>42832</v>
      </c>
      <c r="L544" t="s">
        <v>1973</v>
      </c>
    </row>
    <row r="545" spans="1:12" ht="12.75">
      <c r="A545">
        <v>2016</v>
      </c>
      <c r="B545" t="s">
        <v>40</v>
      </c>
      <c r="C545" s="23" t="s">
        <v>523</v>
      </c>
      <c r="E545">
        <v>2</v>
      </c>
      <c r="F545">
        <v>225.9</v>
      </c>
      <c r="G545" s="16">
        <f t="shared" si="2"/>
        <v>451.8</v>
      </c>
      <c r="H545" s="26">
        <v>42832</v>
      </c>
      <c r="I545" t="s">
        <v>1436</v>
      </c>
      <c r="J545">
        <v>2016</v>
      </c>
      <c r="K545" s="26">
        <v>42832</v>
      </c>
      <c r="L545" t="s">
        <v>1974</v>
      </c>
    </row>
    <row r="546" spans="1:12" ht="12.75">
      <c r="A546">
        <v>2016</v>
      </c>
      <c r="B546" t="s">
        <v>40</v>
      </c>
      <c r="C546" s="23" t="s">
        <v>524</v>
      </c>
      <c r="E546">
        <v>1</v>
      </c>
      <c r="F546">
        <v>211.5</v>
      </c>
      <c r="G546" s="16">
        <f t="shared" si="2"/>
        <v>211.5</v>
      </c>
      <c r="H546" s="26">
        <v>42832</v>
      </c>
      <c r="I546" t="s">
        <v>1436</v>
      </c>
      <c r="J546">
        <v>2016</v>
      </c>
      <c r="K546" s="26">
        <v>42832</v>
      </c>
      <c r="L546" t="s">
        <v>1975</v>
      </c>
    </row>
    <row r="547" spans="1:12" ht="12.75">
      <c r="A547">
        <v>2016</v>
      </c>
      <c r="B547" t="s">
        <v>40</v>
      </c>
      <c r="C547" s="23" t="s">
        <v>525</v>
      </c>
      <c r="E547">
        <v>1</v>
      </c>
      <c r="F547">
        <v>261</v>
      </c>
      <c r="G547" s="16">
        <f t="shared" si="2"/>
        <v>261</v>
      </c>
      <c r="H547" s="26">
        <v>42832</v>
      </c>
      <c r="I547" t="s">
        <v>1436</v>
      </c>
      <c r="J547">
        <v>2016</v>
      </c>
      <c r="K547" s="26">
        <v>42832</v>
      </c>
      <c r="L547" t="s">
        <v>1976</v>
      </c>
    </row>
    <row r="548" spans="1:12" ht="12.75">
      <c r="A548">
        <v>2016</v>
      </c>
      <c r="B548" t="s">
        <v>40</v>
      </c>
      <c r="C548" s="23" t="s">
        <v>526</v>
      </c>
      <c r="E548">
        <v>2</v>
      </c>
      <c r="F548">
        <v>341.1</v>
      </c>
      <c r="G548" s="16">
        <f t="shared" si="2"/>
        <v>682.2</v>
      </c>
      <c r="H548" s="26">
        <v>42832</v>
      </c>
      <c r="I548" t="s">
        <v>1436</v>
      </c>
      <c r="J548">
        <v>2016</v>
      </c>
      <c r="K548" s="26">
        <v>42832</v>
      </c>
      <c r="L548" t="s">
        <v>1977</v>
      </c>
    </row>
    <row r="549" spans="1:12" ht="12.75">
      <c r="A549">
        <v>2016</v>
      </c>
      <c r="B549" t="s">
        <v>40</v>
      </c>
      <c r="C549" s="23" t="s">
        <v>527</v>
      </c>
      <c r="E549">
        <v>2</v>
      </c>
      <c r="F549">
        <v>197.1</v>
      </c>
      <c r="G549" s="16">
        <f t="shared" si="2"/>
        <v>394.2</v>
      </c>
      <c r="H549" s="26">
        <v>42832</v>
      </c>
      <c r="I549" t="s">
        <v>1436</v>
      </c>
      <c r="J549">
        <v>2016</v>
      </c>
      <c r="K549" s="26">
        <v>42832</v>
      </c>
      <c r="L549" t="s">
        <v>1978</v>
      </c>
    </row>
    <row r="550" spans="1:12" ht="12.75">
      <c r="A550">
        <v>2016</v>
      </c>
      <c r="B550" t="s">
        <v>40</v>
      </c>
      <c r="C550" s="23" t="s">
        <v>528</v>
      </c>
      <c r="E550">
        <v>1</v>
      </c>
      <c r="F550">
        <v>175.5</v>
      </c>
      <c r="G550" s="16">
        <f t="shared" si="2"/>
        <v>175.5</v>
      </c>
      <c r="H550" s="26">
        <v>42832</v>
      </c>
      <c r="I550" t="s">
        <v>1436</v>
      </c>
      <c r="J550">
        <v>2016</v>
      </c>
      <c r="K550" s="26">
        <v>42832</v>
      </c>
      <c r="L550" t="s">
        <v>1979</v>
      </c>
    </row>
    <row r="551" spans="1:12" ht="12.75">
      <c r="A551">
        <v>2016</v>
      </c>
      <c r="B551" t="s">
        <v>40</v>
      </c>
      <c r="C551" s="23" t="s">
        <v>529</v>
      </c>
      <c r="E551">
        <v>2</v>
      </c>
      <c r="F551">
        <v>372.6</v>
      </c>
      <c r="G551" s="16">
        <f t="shared" si="2"/>
        <v>745.2</v>
      </c>
      <c r="H551" s="26">
        <v>42832</v>
      </c>
      <c r="I551" t="s">
        <v>1436</v>
      </c>
      <c r="J551">
        <v>2016</v>
      </c>
      <c r="K551" s="26">
        <v>42832</v>
      </c>
      <c r="L551" t="s">
        <v>1980</v>
      </c>
    </row>
    <row r="552" spans="1:12" ht="12.75">
      <c r="A552">
        <v>2016</v>
      </c>
      <c r="B552" t="s">
        <v>40</v>
      </c>
      <c r="C552" s="23" t="s">
        <v>530</v>
      </c>
      <c r="E552">
        <v>3</v>
      </c>
      <c r="F552">
        <v>144</v>
      </c>
      <c r="G552" s="16">
        <f t="shared" si="2"/>
        <v>432</v>
      </c>
      <c r="H552" s="26">
        <v>42832</v>
      </c>
      <c r="I552" t="s">
        <v>1436</v>
      </c>
      <c r="J552">
        <v>2016</v>
      </c>
      <c r="K552" s="26">
        <v>42832</v>
      </c>
      <c r="L552" t="s">
        <v>1981</v>
      </c>
    </row>
    <row r="553" spans="1:12" ht="12.75">
      <c r="A553">
        <v>2016</v>
      </c>
      <c r="B553" t="s">
        <v>40</v>
      </c>
      <c r="C553" s="23" t="s">
        <v>531</v>
      </c>
      <c r="E553">
        <v>2</v>
      </c>
      <c r="F553">
        <v>130.5</v>
      </c>
      <c r="G553" s="16">
        <f t="shared" si="2"/>
        <v>261</v>
      </c>
      <c r="H553" s="26">
        <v>42832</v>
      </c>
      <c r="I553" t="s">
        <v>1436</v>
      </c>
      <c r="J553">
        <v>2016</v>
      </c>
      <c r="K553" s="26">
        <v>42832</v>
      </c>
      <c r="L553" t="s">
        <v>1982</v>
      </c>
    </row>
    <row r="554" spans="1:12" ht="12.75">
      <c r="A554">
        <v>2016</v>
      </c>
      <c r="B554" t="s">
        <v>40</v>
      </c>
      <c r="C554" s="23" t="s">
        <v>532</v>
      </c>
      <c r="E554">
        <v>2</v>
      </c>
      <c r="F554">
        <v>283.5</v>
      </c>
      <c r="G554" s="16">
        <f t="shared" si="2"/>
        <v>567</v>
      </c>
      <c r="H554" s="26">
        <v>42832</v>
      </c>
      <c r="I554" t="s">
        <v>1436</v>
      </c>
      <c r="J554">
        <v>2016</v>
      </c>
      <c r="K554" s="26">
        <v>42832</v>
      </c>
      <c r="L554" t="s">
        <v>1983</v>
      </c>
    </row>
    <row r="555" spans="1:12" ht="12.75">
      <c r="A555">
        <v>2016</v>
      </c>
      <c r="B555" t="s">
        <v>40</v>
      </c>
      <c r="C555" s="23" t="s">
        <v>442</v>
      </c>
      <c r="E555">
        <v>2</v>
      </c>
      <c r="F555">
        <v>468</v>
      </c>
      <c r="G555" s="16">
        <f t="shared" si="2"/>
        <v>936</v>
      </c>
      <c r="H555" s="26">
        <v>42832</v>
      </c>
      <c r="I555" t="s">
        <v>1436</v>
      </c>
      <c r="J555">
        <v>2016</v>
      </c>
      <c r="K555" s="26">
        <v>42832</v>
      </c>
      <c r="L555" t="s">
        <v>1984</v>
      </c>
    </row>
    <row r="556" spans="1:12" ht="12.75">
      <c r="A556">
        <v>2016</v>
      </c>
      <c r="B556" t="s">
        <v>40</v>
      </c>
      <c r="C556" s="23" t="s">
        <v>533</v>
      </c>
      <c r="E556">
        <v>2</v>
      </c>
      <c r="F556">
        <v>188.1</v>
      </c>
      <c r="G556" s="16">
        <f t="shared" si="2"/>
        <v>376.2</v>
      </c>
      <c r="H556" s="26">
        <v>42832</v>
      </c>
      <c r="I556" t="s">
        <v>1436</v>
      </c>
      <c r="J556">
        <v>2016</v>
      </c>
      <c r="K556" s="26">
        <v>42832</v>
      </c>
      <c r="L556" t="s">
        <v>1985</v>
      </c>
    </row>
    <row r="557" spans="1:12" ht="12.75">
      <c r="A557">
        <v>2016</v>
      </c>
      <c r="B557" t="s">
        <v>40</v>
      </c>
      <c r="C557" s="23" t="s">
        <v>534</v>
      </c>
      <c r="E557">
        <v>1</v>
      </c>
      <c r="F557">
        <v>2700</v>
      </c>
      <c r="G557" s="16">
        <f t="shared" si="2"/>
        <v>2700</v>
      </c>
      <c r="H557" s="26">
        <v>42832</v>
      </c>
      <c r="I557" t="s">
        <v>1436</v>
      </c>
      <c r="J557">
        <v>2016</v>
      </c>
      <c r="K557" s="26">
        <v>42832</v>
      </c>
      <c r="L557" t="s">
        <v>1986</v>
      </c>
    </row>
    <row r="558" spans="1:12" ht="12.75">
      <c r="A558">
        <v>2016</v>
      </c>
      <c r="B558" t="s">
        <v>40</v>
      </c>
      <c r="C558" s="23" t="s">
        <v>535</v>
      </c>
      <c r="E558">
        <v>2</v>
      </c>
      <c r="F558">
        <v>144</v>
      </c>
      <c r="G558" s="16">
        <f t="shared" si="2"/>
        <v>288</v>
      </c>
      <c r="H558" s="26">
        <v>42832</v>
      </c>
      <c r="I558" t="s">
        <v>1436</v>
      </c>
      <c r="J558">
        <v>2016</v>
      </c>
      <c r="K558" s="26">
        <v>42832</v>
      </c>
      <c r="L558" t="s">
        <v>1987</v>
      </c>
    </row>
    <row r="559" spans="1:12" ht="12.75">
      <c r="A559">
        <v>2016</v>
      </c>
      <c r="B559" t="s">
        <v>40</v>
      </c>
      <c r="C559" s="23" t="s">
        <v>536</v>
      </c>
      <c r="E559">
        <v>2</v>
      </c>
      <c r="F559">
        <v>900</v>
      </c>
      <c r="G559" s="16">
        <f t="shared" si="2"/>
        <v>1800</v>
      </c>
      <c r="H559" s="26">
        <v>42832</v>
      </c>
      <c r="I559" t="s">
        <v>1436</v>
      </c>
      <c r="J559">
        <v>2016</v>
      </c>
      <c r="K559" s="26">
        <v>42832</v>
      </c>
      <c r="L559" t="s">
        <v>1988</v>
      </c>
    </row>
    <row r="560" spans="1:12" ht="12.75">
      <c r="A560">
        <v>2016</v>
      </c>
      <c r="B560" t="s">
        <v>40</v>
      </c>
      <c r="C560" s="23" t="s">
        <v>537</v>
      </c>
      <c r="E560">
        <v>2</v>
      </c>
      <c r="F560">
        <v>171</v>
      </c>
      <c r="G560" s="16">
        <f t="shared" si="2"/>
        <v>342</v>
      </c>
      <c r="H560" s="26">
        <v>42832</v>
      </c>
      <c r="I560" t="s">
        <v>1436</v>
      </c>
      <c r="J560">
        <v>2016</v>
      </c>
      <c r="K560" s="26">
        <v>42832</v>
      </c>
      <c r="L560" t="s">
        <v>1989</v>
      </c>
    </row>
    <row r="561" spans="1:12" ht="12.75">
      <c r="A561">
        <v>2016</v>
      </c>
      <c r="B561" t="s">
        <v>40</v>
      </c>
      <c r="C561" s="23" t="s">
        <v>509</v>
      </c>
      <c r="E561">
        <v>2</v>
      </c>
      <c r="F561">
        <v>268.2</v>
      </c>
      <c r="G561" s="16">
        <f t="shared" si="2"/>
        <v>536.4</v>
      </c>
      <c r="H561" s="26">
        <v>42832</v>
      </c>
      <c r="I561" t="s">
        <v>1436</v>
      </c>
      <c r="J561">
        <v>2016</v>
      </c>
      <c r="K561" s="26">
        <v>42832</v>
      </c>
      <c r="L561" t="s">
        <v>1990</v>
      </c>
    </row>
    <row r="562" spans="1:12" ht="12.75">
      <c r="A562">
        <v>2016</v>
      </c>
      <c r="B562" t="s">
        <v>40</v>
      </c>
      <c r="C562" s="23" t="s">
        <v>538</v>
      </c>
      <c r="E562">
        <v>2</v>
      </c>
      <c r="F562">
        <v>341.1</v>
      </c>
      <c r="G562" s="16">
        <f t="shared" si="2"/>
        <v>682.2</v>
      </c>
      <c r="H562" s="26">
        <v>42832</v>
      </c>
      <c r="I562" t="s">
        <v>1436</v>
      </c>
      <c r="J562">
        <v>2016</v>
      </c>
      <c r="K562" s="26">
        <v>42832</v>
      </c>
      <c r="L562" t="s">
        <v>1991</v>
      </c>
    </row>
    <row r="563" spans="1:12" ht="12.75">
      <c r="A563">
        <v>2016</v>
      </c>
      <c r="B563" t="s">
        <v>40</v>
      </c>
      <c r="C563" s="23" t="s">
        <v>539</v>
      </c>
      <c r="E563">
        <v>2</v>
      </c>
      <c r="F563">
        <v>297</v>
      </c>
      <c r="G563" s="16">
        <f t="shared" si="2"/>
        <v>594</v>
      </c>
      <c r="H563" s="26">
        <v>42832</v>
      </c>
      <c r="I563" t="s">
        <v>1436</v>
      </c>
      <c r="J563">
        <v>2016</v>
      </c>
      <c r="K563" s="26">
        <v>42832</v>
      </c>
      <c r="L563" t="s">
        <v>1992</v>
      </c>
    </row>
    <row r="564" spans="1:12" ht="12.75">
      <c r="A564">
        <v>2016</v>
      </c>
      <c r="B564" t="s">
        <v>40</v>
      </c>
      <c r="C564" s="23" t="s">
        <v>540</v>
      </c>
      <c r="E564">
        <v>2</v>
      </c>
      <c r="F564">
        <v>348.3</v>
      </c>
      <c r="G564" s="16">
        <f t="shared" si="2"/>
        <v>696.6</v>
      </c>
      <c r="H564" s="26">
        <v>42832</v>
      </c>
      <c r="I564" t="s">
        <v>1436</v>
      </c>
      <c r="J564">
        <v>2016</v>
      </c>
      <c r="K564" s="26">
        <v>42832</v>
      </c>
      <c r="L564" t="s">
        <v>1993</v>
      </c>
    </row>
    <row r="565" spans="1:12" ht="12.75">
      <c r="A565">
        <v>2016</v>
      </c>
      <c r="B565" t="s">
        <v>40</v>
      </c>
      <c r="C565" s="23" t="s">
        <v>541</v>
      </c>
      <c r="E565">
        <v>2</v>
      </c>
      <c r="F565">
        <v>1349.1</v>
      </c>
      <c r="G565" s="16">
        <f t="shared" si="2"/>
        <v>2698.2</v>
      </c>
      <c r="H565" s="26">
        <v>42832</v>
      </c>
      <c r="I565" t="s">
        <v>1436</v>
      </c>
      <c r="J565">
        <v>2016</v>
      </c>
      <c r="K565" s="26">
        <v>42832</v>
      </c>
      <c r="L565" t="s">
        <v>1994</v>
      </c>
    </row>
    <row r="566" spans="1:12" ht="12.75">
      <c r="A566">
        <v>2016</v>
      </c>
      <c r="B566" t="s">
        <v>40</v>
      </c>
      <c r="C566" s="23" t="s">
        <v>542</v>
      </c>
      <c r="E566">
        <v>2</v>
      </c>
      <c r="F566">
        <v>377.1</v>
      </c>
      <c r="G566" s="16">
        <f t="shared" si="2"/>
        <v>754.2</v>
      </c>
      <c r="H566" s="26">
        <v>42832</v>
      </c>
      <c r="I566" t="s">
        <v>1436</v>
      </c>
      <c r="J566">
        <v>2016</v>
      </c>
      <c r="K566" s="26">
        <v>42832</v>
      </c>
      <c r="L566" t="s">
        <v>1995</v>
      </c>
    </row>
    <row r="567" spans="1:12" ht="12.75">
      <c r="A567">
        <v>2016</v>
      </c>
      <c r="B567" t="s">
        <v>40</v>
      </c>
      <c r="C567" s="23" t="s">
        <v>543</v>
      </c>
      <c r="E567">
        <v>4</v>
      </c>
      <c r="F567">
        <v>121.5</v>
      </c>
      <c r="G567" s="16">
        <f t="shared" si="2"/>
        <v>486</v>
      </c>
      <c r="H567" s="26">
        <v>42832</v>
      </c>
      <c r="I567" t="s">
        <v>1436</v>
      </c>
      <c r="J567">
        <v>2016</v>
      </c>
      <c r="K567" s="26">
        <v>42832</v>
      </c>
      <c r="L567" t="s">
        <v>1996</v>
      </c>
    </row>
    <row r="568" spans="1:12" ht="12.75">
      <c r="A568">
        <v>2016</v>
      </c>
      <c r="B568" t="s">
        <v>40</v>
      </c>
      <c r="C568" s="23" t="s">
        <v>544</v>
      </c>
      <c r="E568">
        <v>2</v>
      </c>
      <c r="F568">
        <v>288</v>
      </c>
      <c r="G568" s="16">
        <f t="shared" si="2"/>
        <v>576</v>
      </c>
      <c r="H568" s="26">
        <v>42832</v>
      </c>
      <c r="I568" t="s">
        <v>1436</v>
      </c>
      <c r="J568">
        <v>2016</v>
      </c>
      <c r="K568" s="26">
        <v>42832</v>
      </c>
      <c r="L568" t="s">
        <v>1997</v>
      </c>
    </row>
    <row r="569" spans="1:12" ht="12.75">
      <c r="A569">
        <v>2016</v>
      </c>
      <c r="B569" t="s">
        <v>40</v>
      </c>
      <c r="C569" s="23" t="s">
        <v>545</v>
      </c>
      <c r="E569">
        <v>2</v>
      </c>
      <c r="F569">
        <v>274.5</v>
      </c>
      <c r="G569" s="16">
        <f t="shared" si="2"/>
        <v>549</v>
      </c>
      <c r="H569" s="26">
        <v>42832</v>
      </c>
      <c r="I569" t="s">
        <v>1436</v>
      </c>
      <c r="J569">
        <v>2016</v>
      </c>
      <c r="K569" s="26">
        <v>42832</v>
      </c>
      <c r="L569" t="s">
        <v>1998</v>
      </c>
    </row>
    <row r="570" spans="1:12" ht="12.75">
      <c r="A570">
        <v>2016</v>
      </c>
      <c r="B570" t="s">
        <v>40</v>
      </c>
      <c r="C570" s="23" t="s">
        <v>546</v>
      </c>
      <c r="E570">
        <v>2</v>
      </c>
      <c r="F570">
        <v>306</v>
      </c>
      <c r="G570" s="16">
        <f t="shared" si="2"/>
        <v>612</v>
      </c>
      <c r="H570" s="26">
        <v>42832</v>
      </c>
      <c r="I570" t="s">
        <v>1436</v>
      </c>
      <c r="J570">
        <v>2016</v>
      </c>
      <c r="K570" s="26">
        <v>42832</v>
      </c>
      <c r="L570" t="s">
        <v>1999</v>
      </c>
    </row>
    <row r="571" spans="1:12" ht="12.75">
      <c r="A571">
        <v>2016</v>
      </c>
      <c r="B571" t="s">
        <v>40</v>
      </c>
      <c r="C571" s="23" t="s">
        <v>547</v>
      </c>
      <c r="E571">
        <v>3</v>
      </c>
      <c r="F571">
        <v>801</v>
      </c>
      <c r="G571" s="16">
        <f t="shared" si="2"/>
        <v>2403</v>
      </c>
      <c r="H571" s="26">
        <v>42832</v>
      </c>
      <c r="I571" t="s">
        <v>1436</v>
      </c>
      <c r="J571">
        <v>2016</v>
      </c>
      <c r="K571" s="26">
        <v>42832</v>
      </c>
      <c r="L571" t="s">
        <v>2000</v>
      </c>
    </row>
    <row r="572" spans="1:12" ht="12.75">
      <c r="A572">
        <v>2016</v>
      </c>
      <c r="B572" t="s">
        <v>40</v>
      </c>
      <c r="C572" s="23" t="s">
        <v>548</v>
      </c>
      <c r="E572">
        <v>5</v>
      </c>
      <c r="F572">
        <v>224.1</v>
      </c>
      <c r="G572" s="16">
        <f t="shared" si="2"/>
        <v>1120.5</v>
      </c>
      <c r="H572" s="26">
        <v>42832</v>
      </c>
      <c r="I572" t="s">
        <v>1436</v>
      </c>
      <c r="J572">
        <v>2016</v>
      </c>
      <c r="K572" s="26">
        <v>42832</v>
      </c>
      <c r="L572" t="s">
        <v>2001</v>
      </c>
    </row>
    <row r="573" spans="1:12" ht="12.75">
      <c r="A573">
        <v>2016</v>
      </c>
      <c r="B573" t="s">
        <v>40</v>
      </c>
      <c r="C573" s="23" t="s">
        <v>549</v>
      </c>
      <c r="E573">
        <v>5</v>
      </c>
      <c r="F573">
        <v>318.6</v>
      </c>
      <c r="G573" s="16">
        <f t="shared" si="2"/>
        <v>1593</v>
      </c>
      <c r="H573" s="26">
        <v>42832</v>
      </c>
      <c r="I573" t="s">
        <v>1436</v>
      </c>
      <c r="J573">
        <v>2016</v>
      </c>
      <c r="K573" s="26">
        <v>42832</v>
      </c>
      <c r="L573" t="s">
        <v>2002</v>
      </c>
    </row>
    <row r="574" spans="1:12" ht="12.75">
      <c r="A574">
        <v>2016</v>
      </c>
      <c r="B574" t="s">
        <v>40</v>
      </c>
      <c r="C574" s="23" t="s">
        <v>550</v>
      </c>
      <c r="E574">
        <v>5</v>
      </c>
      <c r="F574">
        <v>252</v>
      </c>
      <c r="G574" s="16">
        <f t="shared" si="2"/>
        <v>1260</v>
      </c>
      <c r="H574" s="26">
        <v>42832</v>
      </c>
      <c r="I574" t="s">
        <v>1436</v>
      </c>
      <c r="J574">
        <v>2016</v>
      </c>
      <c r="K574" s="26">
        <v>42832</v>
      </c>
      <c r="L574" t="s">
        <v>2003</v>
      </c>
    </row>
    <row r="575" spans="1:12" ht="12.75">
      <c r="A575">
        <v>2016</v>
      </c>
      <c r="B575" t="s">
        <v>40</v>
      </c>
      <c r="C575" s="23" t="s">
        <v>551</v>
      </c>
      <c r="E575">
        <v>5</v>
      </c>
      <c r="F575">
        <v>251.1</v>
      </c>
      <c r="G575" s="16">
        <f t="shared" si="2"/>
        <v>1255.5</v>
      </c>
      <c r="H575" s="26">
        <v>42832</v>
      </c>
      <c r="I575" t="s">
        <v>1436</v>
      </c>
      <c r="J575">
        <v>2016</v>
      </c>
      <c r="K575" s="26">
        <v>42832</v>
      </c>
      <c r="L575" t="s">
        <v>2004</v>
      </c>
    </row>
    <row r="576" spans="1:12" ht="12.75">
      <c r="A576">
        <v>2016</v>
      </c>
      <c r="B576" t="s">
        <v>40</v>
      </c>
      <c r="C576" s="23" t="s">
        <v>506</v>
      </c>
      <c r="E576">
        <v>2</v>
      </c>
      <c r="F576">
        <v>315</v>
      </c>
      <c r="G576" s="16">
        <f t="shared" si="2"/>
        <v>630</v>
      </c>
      <c r="H576" s="26">
        <v>42832</v>
      </c>
      <c r="I576" t="s">
        <v>1436</v>
      </c>
      <c r="J576">
        <v>2016</v>
      </c>
      <c r="K576" s="26">
        <v>42832</v>
      </c>
      <c r="L576" t="s">
        <v>2005</v>
      </c>
    </row>
    <row r="577" spans="1:12" ht="12.75">
      <c r="A577">
        <v>2016</v>
      </c>
      <c r="B577" t="s">
        <v>40</v>
      </c>
      <c r="C577" s="23" t="s">
        <v>552</v>
      </c>
      <c r="E577">
        <v>2</v>
      </c>
      <c r="F577">
        <v>216</v>
      </c>
      <c r="G577" s="16">
        <f t="shared" si="2"/>
        <v>432</v>
      </c>
      <c r="H577" s="26">
        <v>42832</v>
      </c>
      <c r="I577" t="s">
        <v>1436</v>
      </c>
      <c r="J577">
        <v>2016</v>
      </c>
      <c r="K577" s="26">
        <v>42832</v>
      </c>
      <c r="L577" t="s">
        <v>2006</v>
      </c>
    </row>
    <row r="578" spans="1:12" ht="12.75">
      <c r="A578">
        <v>2016</v>
      </c>
      <c r="B578" t="s">
        <v>40</v>
      </c>
      <c r="C578" s="23" t="s">
        <v>553</v>
      </c>
      <c r="E578">
        <v>2</v>
      </c>
      <c r="F578">
        <v>224.1</v>
      </c>
      <c r="G578" s="16">
        <f t="shared" si="2"/>
        <v>448.2</v>
      </c>
      <c r="H578" s="26">
        <v>42832</v>
      </c>
      <c r="I578" t="s">
        <v>1436</v>
      </c>
      <c r="J578">
        <v>2016</v>
      </c>
      <c r="K578" s="26">
        <v>42832</v>
      </c>
      <c r="L578" t="s">
        <v>2007</v>
      </c>
    </row>
    <row r="579" spans="1:12" ht="12.75">
      <c r="A579">
        <v>2016</v>
      </c>
      <c r="B579" t="s">
        <v>40</v>
      </c>
      <c r="C579" s="23" t="s">
        <v>554</v>
      </c>
      <c r="E579">
        <v>2</v>
      </c>
      <c r="F579">
        <v>306</v>
      </c>
      <c r="G579" s="16">
        <f t="shared" si="2"/>
        <v>612</v>
      </c>
      <c r="H579" s="26">
        <v>42832</v>
      </c>
      <c r="I579" t="s">
        <v>1436</v>
      </c>
      <c r="J579">
        <v>2016</v>
      </c>
      <c r="K579" s="26">
        <v>42832</v>
      </c>
      <c r="L579" t="s">
        <v>2008</v>
      </c>
    </row>
    <row r="580" spans="1:12" ht="12.75">
      <c r="A580">
        <v>2016</v>
      </c>
      <c r="B580" t="s">
        <v>40</v>
      </c>
      <c r="C580" s="23" t="s">
        <v>555</v>
      </c>
      <c r="E580">
        <v>3</v>
      </c>
      <c r="F580">
        <v>291.6</v>
      </c>
      <c r="G580" s="16">
        <f t="shared" si="2"/>
        <v>874.8000000000001</v>
      </c>
      <c r="H580" s="26">
        <v>42832</v>
      </c>
      <c r="I580" t="s">
        <v>1436</v>
      </c>
      <c r="J580">
        <v>2016</v>
      </c>
      <c r="K580" s="26">
        <v>42832</v>
      </c>
      <c r="L580" t="s">
        <v>2009</v>
      </c>
    </row>
    <row r="581" spans="1:12" ht="12.75">
      <c r="A581">
        <v>2016</v>
      </c>
      <c r="B581" t="s">
        <v>40</v>
      </c>
      <c r="C581" s="23" t="s">
        <v>556</v>
      </c>
      <c r="E581">
        <v>1</v>
      </c>
      <c r="F581">
        <v>76.5</v>
      </c>
      <c r="G581" s="16">
        <f aca="true" t="shared" si="3" ref="G581:G644">F581*E581</f>
        <v>76.5</v>
      </c>
      <c r="H581" s="26">
        <v>42832</v>
      </c>
      <c r="I581" t="s">
        <v>1436</v>
      </c>
      <c r="J581">
        <v>2016</v>
      </c>
      <c r="K581" s="26">
        <v>42832</v>
      </c>
      <c r="L581" t="s">
        <v>2010</v>
      </c>
    </row>
    <row r="582" spans="1:12" ht="12.75">
      <c r="A582">
        <v>2016</v>
      </c>
      <c r="B582" t="s">
        <v>40</v>
      </c>
      <c r="C582" s="23" t="s">
        <v>497</v>
      </c>
      <c r="E582">
        <v>2</v>
      </c>
      <c r="F582">
        <v>71.1</v>
      </c>
      <c r="G582" s="16">
        <f t="shared" si="3"/>
        <v>142.2</v>
      </c>
      <c r="H582" s="26">
        <v>42832</v>
      </c>
      <c r="I582" t="s">
        <v>1436</v>
      </c>
      <c r="J582">
        <v>2016</v>
      </c>
      <c r="K582" s="26">
        <v>42832</v>
      </c>
      <c r="L582" t="s">
        <v>2011</v>
      </c>
    </row>
    <row r="583" spans="1:12" ht="12.75">
      <c r="A583">
        <v>2016</v>
      </c>
      <c r="B583" t="s">
        <v>40</v>
      </c>
      <c r="C583" s="23" t="s">
        <v>557</v>
      </c>
      <c r="E583">
        <v>3</v>
      </c>
      <c r="F583">
        <v>341.1</v>
      </c>
      <c r="G583" s="16">
        <f t="shared" si="3"/>
        <v>1023.3000000000001</v>
      </c>
      <c r="H583" s="26">
        <v>42832</v>
      </c>
      <c r="I583" t="s">
        <v>1436</v>
      </c>
      <c r="J583">
        <v>2016</v>
      </c>
      <c r="K583" s="26">
        <v>42832</v>
      </c>
      <c r="L583" t="s">
        <v>2012</v>
      </c>
    </row>
    <row r="584" spans="1:12" ht="12.75">
      <c r="A584">
        <v>2016</v>
      </c>
      <c r="B584" t="s">
        <v>40</v>
      </c>
      <c r="C584" s="23" t="s">
        <v>558</v>
      </c>
      <c r="E584">
        <v>3</v>
      </c>
      <c r="F584">
        <v>175.5</v>
      </c>
      <c r="G584" s="16">
        <f t="shared" si="3"/>
        <v>526.5</v>
      </c>
      <c r="H584" s="26">
        <v>42832</v>
      </c>
      <c r="I584" t="s">
        <v>1436</v>
      </c>
      <c r="J584">
        <v>2016</v>
      </c>
      <c r="K584" s="26">
        <v>42832</v>
      </c>
      <c r="L584" t="s">
        <v>2013</v>
      </c>
    </row>
    <row r="585" spans="1:12" ht="12.75">
      <c r="A585">
        <v>2016</v>
      </c>
      <c r="B585" t="s">
        <v>40</v>
      </c>
      <c r="C585" s="23" t="s">
        <v>559</v>
      </c>
      <c r="E585">
        <v>3</v>
      </c>
      <c r="F585">
        <v>108</v>
      </c>
      <c r="G585" s="16">
        <f t="shared" si="3"/>
        <v>324</v>
      </c>
      <c r="H585" s="26">
        <v>42832</v>
      </c>
      <c r="I585" t="s">
        <v>1436</v>
      </c>
      <c r="J585">
        <v>2016</v>
      </c>
      <c r="K585" s="26">
        <v>42832</v>
      </c>
      <c r="L585" t="s">
        <v>2014</v>
      </c>
    </row>
    <row r="586" spans="1:12" ht="12.75">
      <c r="A586">
        <v>2016</v>
      </c>
      <c r="B586" t="s">
        <v>40</v>
      </c>
      <c r="C586" s="23" t="s">
        <v>560</v>
      </c>
      <c r="E586">
        <v>3</v>
      </c>
      <c r="F586">
        <v>88.2</v>
      </c>
      <c r="G586" s="16">
        <f t="shared" si="3"/>
        <v>264.6</v>
      </c>
      <c r="H586" s="26">
        <v>42832</v>
      </c>
      <c r="I586" t="s">
        <v>1436</v>
      </c>
      <c r="J586">
        <v>2016</v>
      </c>
      <c r="K586" s="26">
        <v>42832</v>
      </c>
      <c r="L586" t="s">
        <v>2015</v>
      </c>
    </row>
    <row r="587" spans="1:12" ht="12.75">
      <c r="A587">
        <v>2016</v>
      </c>
      <c r="B587" t="s">
        <v>40</v>
      </c>
      <c r="C587" s="23" t="s">
        <v>561</v>
      </c>
      <c r="E587">
        <v>3</v>
      </c>
      <c r="F587">
        <v>358.2</v>
      </c>
      <c r="G587" s="16">
        <f t="shared" si="3"/>
        <v>1074.6</v>
      </c>
      <c r="H587" s="26">
        <v>42832</v>
      </c>
      <c r="I587" t="s">
        <v>1436</v>
      </c>
      <c r="J587">
        <v>2016</v>
      </c>
      <c r="K587" s="26">
        <v>42832</v>
      </c>
      <c r="L587" t="s">
        <v>2016</v>
      </c>
    </row>
    <row r="588" spans="1:12" ht="12.75">
      <c r="A588">
        <v>2016</v>
      </c>
      <c r="B588" t="s">
        <v>40</v>
      </c>
      <c r="C588" s="23" t="s">
        <v>562</v>
      </c>
      <c r="E588">
        <v>1</v>
      </c>
      <c r="F588">
        <v>973.8</v>
      </c>
      <c r="G588" s="16">
        <f t="shared" si="3"/>
        <v>973.8</v>
      </c>
      <c r="H588" s="26">
        <v>42832</v>
      </c>
      <c r="I588" t="s">
        <v>1436</v>
      </c>
      <c r="J588">
        <v>2016</v>
      </c>
      <c r="K588" s="26">
        <v>42832</v>
      </c>
      <c r="L588" t="s">
        <v>2017</v>
      </c>
    </row>
    <row r="589" spans="1:12" ht="12.75">
      <c r="A589">
        <v>2016</v>
      </c>
      <c r="B589" t="s">
        <v>40</v>
      </c>
      <c r="C589" s="23" t="s">
        <v>563</v>
      </c>
      <c r="E589">
        <v>6</v>
      </c>
      <c r="F589">
        <v>395.1</v>
      </c>
      <c r="G589" s="16">
        <f t="shared" si="3"/>
        <v>2370.6000000000004</v>
      </c>
      <c r="H589" s="26">
        <v>42832</v>
      </c>
      <c r="I589" t="s">
        <v>1436</v>
      </c>
      <c r="J589">
        <v>2016</v>
      </c>
      <c r="K589" s="26">
        <v>42832</v>
      </c>
      <c r="L589" t="s">
        <v>2018</v>
      </c>
    </row>
    <row r="590" spans="1:12" ht="12.75">
      <c r="A590">
        <v>2016</v>
      </c>
      <c r="B590" t="s">
        <v>40</v>
      </c>
      <c r="C590" s="23" t="s">
        <v>564</v>
      </c>
      <c r="E590">
        <v>9</v>
      </c>
      <c r="F590">
        <v>223.2</v>
      </c>
      <c r="G590" s="16">
        <f t="shared" si="3"/>
        <v>2008.8</v>
      </c>
      <c r="H590" s="26">
        <v>42832</v>
      </c>
      <c r="I590" t="s">
        <v>1436</v>
      </c>
      <c r="J590">
        <v>2016</v>
      </c>
      <c r="K590" s="26">
        <v>42832</v>
      </c>
      <c r="L590" t="s">
        <v>2019</v>
      </c>
    </row>
    <row r="591" spans="1:12" ht="12.75">
      <c r="A591">
        <v>2016</v>
      </c>
      <c r="B591" t="s">
        <v>40</v>
      </c>
      <c r="C591" s="23" t="s">
        <v>565</v>
      </c>
      <c r="E591">
        <v>3</v>
      </c>
      <c r="F591">
        <v>214.2</v>
      </c>
      <c r="G591" s="16">
        <f t="shared" si="3"/>
        <v>642.5999999999999</v>
      </c>
      <c r="H591" s="26">
        <v>42832</v>
      </c>
      <c r="I591" t="s">
        <v>1436</v>
      </c>
      <c r="J591">
        <v>2016</v>
      </c>
      <c r="K591" s="26">
        <v>42832</v>
      </c>
      <c r="L591" t="s">
        <v>2020</v>
      </c>
    </row>
    <row r="592" spans="1:12" ht="12.75">
      <c r="A592">
        <v>2016</v>
      </c>
      <c r="B592" t="s">
        <v>40</v>
      </c>
      <c r="C592" s="23" t="s">
        <v>438</v>
      </c>
      <c r="E592">
        <v>2</v>
      </c>
      <c r="F592">
        <v>277.2</v>
      </c>
      <c r="G592" s="16">
        <f t="shared" si="3"/>
        <v>554.4</v>
      </c>
      <c r="H592" s="26">
        <v>42832</v>
      </c>
      <c r="I592" t="s">
        <v>1436</v>
      </c>
      <c r="J592">
        <v>2016</v>
      </c>
      <c r="K592" s="26">
        <v>42832</v>
      </c>
      <c r="L592" t="s">
        <v>2021</v>
      </c>
    </row>
    <row r="593" spans="1:12" ht="12.75">
      <c r="A593">
        <v>2016</v>
      </c>
      <c r="B593" t="s">
        <v>40</v>
      </c>
      <c r="C593" s="23" t="s">
        <v>566</v>
      </c>
      <c r="E593">
        <v>2</v>
      </c>
      <c r="F593">
        <v>175.5</v>
      </c>
      <c r="G593" s="16">
        <f t="shared" si="3"/>
        <v>351</v>
      </c>
      <c r="H593" s="26">
        <v>42832</v>
      </c>
      <c r="I593" t="s">
        <v>1436</v>
      </c>
      <c r="J593">
        <v>2016</v>
      </c>
      <c r="K593" s="26">
        <v>42832</v>
      </c>
      <c r="L593" t="s">
        <v>2022</v>
      </c>
    </row>
    <row r="594" spans="1:12" ht="12.75">
      <c r="A594">
        <v>2016</v>
      </c>
      <c r="B594" t="s">
        <v>40</v>
      </c>
      <c r="C594" s="23" t="s">
        <v>567</v>
      </c>
      <c r="E594">
        <v>1</v>
      </c>
      <c r="F594">
        <v>4500</v>
      </c>
      <c r="G594" s="16">
        <f t="shared" si="3"/>
        <v>4500</v>
      </c>
      <c r="H594" s="26">
        <v>42832</v>
      </c>
      <c r="I594" t="s">
        <v>1436</v>
      </c>
      <c r="J594">
        <v>2016</v>
      </c>
      <c r="K594" s="26">
        <v>42832</v>
      </c>
      <c r="L594" t="s">
        <v>2023</v>
      </c>
    </row>
    <row r="595" spans="1:12" ht="12.75">
      <c r="A595">
        <v>2016</v>
      </c>
      <c r="B595" t="s">
        <v>40</v>
      </c>
      <c r="C595" s="23" t="s">
        <v>568</v>
      </c>
      <c r="E595">
        <v>2</v>
      </c>
      <c r="F595">
        <v>99</v>
      </c>
      <c r="G595" s="16">
        <f t="shared" si="3"/>
        <v>198</v>
      </c>
      <c r="H595" s="26">
        <v>42832</v>
      </c>
      <c r="I595" t="s">
        <v>1436</v>
      </c>
      <c r="J595">
        <v>2016</v>
      </c>
      <c r="K595" s="26">
        <v>42832</v>
      </c>
      <c r="L595" t="s">
        <v>2024</v>
      </c>
    </row>
    <row r="596" spans="1:12" ht="12.75">
      <c r="A596">
        <v>2016</v>
      </c>
      <c r="B596" t="s">
        <v>40</v>
      </c>
      <c r="C596" s="23" t="s">
        <v>569</v>
      </c>
      <c r="E596">
        <v>2</v>
      </c>
      <c r="F596">
        <v>178.2</v>
      </c>
      <c r="G596" s="16">
        <f t="shared" si="3"/>
        <v>356.4</v>
      </c>
      <c r="H596" s="26">
        <v>42832</v>
      </c>
      <c r="I596" t="s">
        <v>1436</v>
      </c>
      <c r="J596">
        <v>2016</v>
      </c>
      <c r="K596" s="26">
        <v>42832</v>
      </c>
      <c r="L596" t="s">
        <v>2025</v>
      </c>
    </row>
    <row r="597" spans="1:12" ht="12.75">
      <c r="A597">
        <v>2016</v>
      </c>
      <c r="B597" t="s">
        <v>40</v>
      </c>
      <c r="C597" s="23" t="s">
        <v>570</v>
      </c>
      <c r="E597">
        <v>2</v>
      </c>
      <c r="F597">
        <v>359.1</v>
      </c>
      <c r="G597" s="16">
        <f t="shared" si="3"/>
        <v>718.2</v>
      </c>
      <c r="H597" s="26">
        <v>42832</v>
      </c>
      <c r="I597" t="s">
        <v>1436</v>
      </c>
      <c r="J597">
        <v>2016</v>
      </c>
      <c r="K597" s="26">
        <v>42832</v>
      </c>
      <c r="L597" t="s">
        <v>2026</v>
      </c>
    </row>
    <row r="598" spans="1:12" ht="12.75">
      <c r="A598">
        <v>2016</v>
      </c>
      <c r="B598" t="s">
        <v>40</v>
      </c>
      <c r="C598" s="23" t="s">
        <v>571</v>
      </c>
      <c r="E598">
        <v>3</v>
      </c>
      <c r="F598">
        <v>277.2</v>
      </c>
      <c r="G598" s="16">
        <f t="shared" si="3"/>
        <v>831.5999999999999</v>
      </c>
      <c r="H598" s="26">
        <v>42832</v>
      </c>
      <c r="I598" t="s">
        <v>1436</v>
      </c>
      <c r="J598">
        <v>2016</v>
      </c>
      <c r="K598" s="26">
        <v>42832</v>
      </c>
      <c r="L598" t="s">
        <v>2027</v>
      </c>
    </row>
    <row r="599" spans="1:12" ht="12.75">
      <c r="A599">
        <v>2016</v>
      </c>
      <c r="B599" t="s">
        <v>40</v>
      </c>
      <c r="C599" s="23" t="s">
        <v>572</v>
      </c>
      <c r="E599">
        <v>3</v>
      </c>
      <c r="F599">
        <v>292.5</v>
      </c>
      <c r="G599" s="16">
        <f t="shared" si="3"/>
        <v>877.5</v>
      </c>
      <c r="H599" s="26">
        <v>42832</v>
      </c>
      <c r="I599" t="s">
        <v>1436</v>
      </c>
      <c r="J599">
        <v>2016</v>
      </c>
      <c r="K599" s="26">
        <v>42832</v>
      </c>
      <c r="L599" t="s">
        <v>2028</v>
      </c>
    </row>
    <row r="600" spans="1:12" ht="12.75">
      <c r="A600">
        <v>2016</v>
      </c>
      <c r="B600" t="s">
        <v>40</v>
      </c>
      <c r="C600" s="23" t="s">
        <v>573</v>
      </c>
      <c r="E600">
        <v>1</v>
      </c>
      <c r="F600">
        <v>160.2</v>
      </c>
      <c r="G600" s="16">
        <f t="shared" si="3"/>
        <v>160.2</v>
      </c>
      <c r="H600" s="26">
        <v>42832</v>
      </c>
      <c r="I600" t="s">
        <v>1436</v>
      </c>
      <c r="J600">
        <v>2016</v>
      </c>
      <c r="K600" s="26">
        <v>42832</v>
      </c>
      <c r="L600" t="s">
        <v>2029</v>
      </c>
    </row>
    <row r="601" spans="1:12" ht="12.75">
      <c r="A601">
        <v>2016</v>
      </c>
      <c r="B601" t="s">
        <v>40</v>
      </c>
      <c r="C601" s="23" t="s">
        <v>574</v>
      </c>
      <c r="E601">
        <v>2</v>
      </c>
      <c r="F601">
        <v>1125</v>
      </c>
      <c r="G601" s="16">
        <f t="shared" si="3"/>
        <v>2250</v>
      </c>
      <c r="H601" s="26">
        <v>42832</v>
      </c>
      <c r="I601" t="s">
        <v>1436</v>
      </c>
      <c r="J601">
        <v>2016</v>
      </c>
      <c r="K601" s="26">
        <v>42832</v>
      </c>
      <c r="L601" t="s">
        <v>2030</v>
      </c>
    </row>
    <row r="602" spans="1:12" ht="12.75">
      <c r="A602">
        <v>2016</v>
      </c>
      <c r="B602" t="s">
        <v>40</v>
      </c>
      <c r="C602" s="23" t="s">
        <v>575</v>
      </c>
      <c r="E602">
        <v>3</v>
      </c>
      <c r="F602">
        <v>329.4</v>
      </c>
      <c r="G602" s="16">
        <f t="shared" si="3"/>
        <v>988.1999999999999</v>
      </c>
      <c r="H602" s="26">
        <v>42832</v>
      </c>
      <c r="I602" t="s">
        <v>1436</v>
      </c>
      <c r="J602">
        <v>2016</v>
      </c>
      <c r="K602" s="26">
        <v>42832</v>
      </c>
      <c r="L602" t="s">
        <v>2031</v>
      </c>
    </row>
    <row r="603" spans="1:12" ht="12.75">
      <c r="A603">
        <v>2016</v>
      </c>
      <c r="B603" t="s">
        <v>40</v>
      </c>
      <c r="C603" s="23" t="s">
        <v>576</v>
      </c>
      <c r="E603">
        <v>3</v>
      </c>
      <c r="F603">
        <v>99</v>
      </c>
      <c r="G603" s="16">
        <f t="shared" si="3"/>
        <v>297</v>
      </c>
      <c r="H603" s="26">
        <v>42832</v>
      </c>
      <c r="I603" t="s">
        <v>1436</v>
      </c>
      <c r="J603">
        <v>2016</v>
      </c>
      <c r="K603" s="26">
        <v>42832</v>
      </c>
      <c r="L603" t="s">
        <v>2032</v>
      </c>
    </row>
    <row r="604" spans="1:12" ht="12.75">
      <c r="A604">
        <v>2016</v>
      </c>
      <c r="B604" t="s">
        <v>40</v>
      </c>
      <c r="C604" s="23" t="s">
        <v>577</v>
      </c>
      <c r="E604">
        <v>3</v>
      </c>
      <c r="F604">
        <v>188.1</v>
      </c>
      <c r="G604" s="16">
        <f t="shared" si="3"/>
        <v>564.3</v>
      </c>
      <c r="H604" s="26">
        <v>42832</v>
      </c>
      <c r="I604" t="s">
        <v>1436</v>
      </c>
      <c r="J604">
        <v>2016</v>
      </c>
      <c r="K604" s="26">
        <v>42832</v>
      </c>
      <c r="L604" t="s">
        <v>2033</v>
      </c>
    </row>
    <row r="605" spans="1:12" ht="12.75">
      <c r="A605">
        <v>2016</v>
      </c>
      <c r="B605" t="s">
        <v>40</v>
      </c>
      <c r="C605" s="23" t="s">
        <v>578</v>
      </c>
      <c r="E605">
        <v>3</v>
      </c>
      <c r="F605">
        <v>54</v>
      </c>
      <c r="G605" s="16">
        <f t="shared" si="3"/>
        <v>162</v>
      </c>
      <c r="H605" s="26">
        <v>42832</v>
      </c>
      <c r="I605" t="s">
        <v>1436</v>
      </c>
      <c r="J605">
        <v>2016</v>
      </c>
      <c r="K605" s="26">
        <v>42832</v>
      </c>
      <c r="L605" t="s">
        <v>2034</v>
      </c>
    </row>
    <row r="606" spans="1:12" ht="12.75">
      <c r="A606">
        <v>2016</v>
      </c>
      <c r="B606" t="s">
        <v>40</v>
      </c>
      <c r="C606" s="23" t="s">
        <v>579</v>
      </c>
      <c r="E606">
        <v>4</v>
      </c>
      <c r="F606">
        <v>319.5</v>
      </c>
      <c r="G606" s="16">
        <f t="shared" si="3"/>
        <v>1278</v>
      </c>
      <c r="H606" s="26">
        <v>42832</v>
      </c>
      <c r="I606" t="s">
        <v>1436</v>
      </c>
      <c r="J606">
        <v>2016</v>
      </c>
      <c r="K606" s="26">
        <v>42832</v>
      </c>
      <c r="L606" t="s">
        <v>2035</v>
      </c>
    </row>
    <row r="607" spans="1:12" ht="12.75">
      <c r="A607">
        <v>2016</v>
      </c>
      <c r="B607" t="s">
        <v>40</v>
      </c>
      <c r="C607" s="23" t="s">
        <v>580</v>
      </c>
      <c r="E607">
        <v>1</v>
      </c>
      <c r="F607">
        <v>495</v>
      </c>
      <c r="G607" s="16">
        <f t="shared" si="3"/>
        <v>495</v>
      </c>
      <c r="H607" s="26">
        <v>42832</v>
      </c>
      <c r="I607" t="s">
        <v>1436</v>
      </c>
      <c r="J607">
        <v>2016</v>
      </c>
      <c r="K607" s="26">
        <v>42832</v>
      </c>
      <c r="L607" t="s">
        <v>2036</v>
      </c>
    </row>
    <row r="608" spans="1:12" ht="12.75">
      <c r="A608">
        <v>2016</v>
      </c>
      <c r="B608" t="s">
        <v>40</v>
      </c>
      <c r="C608" s="23" t="s">
        <v>581</v>
      </c>
      <c r="E608">
        <v>3</v>
      </c>
      <c r="F608">
        <v>171</v>
      </c>
      <c r="G608" s="16">
        <f t="shared" si="3"/>
        <v>513</v>
      </c>
      <c r="H608" s="26">
        <v>42832</v>
      </c>
      <c r="I608" t="s">
        <v>1436</v>
      </c>
      <c r="J608">
        <v>2016</v>
      </c>
      <c r="K608" s="26">
        <v>42832</v>
      </c>
      <c r="L608" t="s">
        <v>2037</v>
      </c>
    </row>
    <row r="609" spans="1:12" ht="12.75">
      <c r="A609">
        <v>2016</v>
      </c>
      <c r="B609" t="s">
        <v>40</v>
      </c>
      <c r="C609" s="23" t="s">
        <v>582</v>
      </c>
      <c r="E609">
        <v>3</v>
      </c>
      <c r="F609">
        <v>207</v>
      </c>
      <c r="G609" s="16">
        <f t="shared" si="3"/>
        <v>621</v>
      </c>
      <c r="H609" s="26">
        <v>42832</v>
      </c>
      <c r="I609" t="s">
        <v>1436</v>
      </c>
      <c r="J609">
        <v>2016</v>
      </c>
      <c r="K609" s="26">
        <v>42832</v>
      </c>
      <c r="L609" t="s">
        <v>2038</v>
      </c>
    </row>
    <row r="610" spans="1:12" ht="12.75">
      <c r="A610">
        <v>2016</v>
      </c>
      <c r="B610" t="s">
        <v>40</v>
      </c>
      <c r="C610" s="23" t="s">
        <v>583</v>
      </c>
      <c r="E610">
        <v>4</v>
      </c>
      <c r="F610">
        <v>206.1</v>
      </c>
      <c r="G610" s="16">
        <f t="shared" si="3"/>
        <v>824.4</v>
      </c>
      <c r="H610" s="26">
        <v>42832</v>
      </c>
      <c r="I610" t="s">
        <v>1436</v>
      </c>
      <c r="J610">
        <v>2016</v>
      </c>
      <c r="K610" s="26">
        <v>42832</v>
      </c>
      <c r="L610" t="s">
        <v>2039</v>
      </c>
    </row>
    <row r="611" spans="1:12" ht="12.75">
      <c r="A611">
        <v>2016</v>
      </c>
      <c r="B611" t="s">
        <v>40</v>
      </c>
      <c r="C611" s="23" t="s">
        <v>584</v>
      </c>
      <c r="E611">
        <v>2</v>
      </c>
      <c r="F611">
        <v>108</v>
      </c>
      <c r="G611" s="16">
        <f t="shared" si="3"/>
        <v>216</v>
      </c>
      <c r="H611" s="26">
        <v>42832</v>
      </c>
      <c r="I611" t="s">
        <v>1436</v>
      </c>
      <c r="J611">
        <v>2016</v>
      </c>
      <c r="K611" s="26">
        <v>42832</v>
      </c>
      <c r="L611" t="s">
        <v>2040</v>
      </c>
    </row>
    <row r="612" spans="1:12" ht="12.75">
      <c r="A612">
        <v>2016</v>
      </c>
      <c r="B612" t="s">
        <v>40</v>
      </c>
      <c r="C612" s="23" t="s">
        <v>585</v>
      </c>
      <c r="E612">
        <v>1</v>
      </c>
      <c r="F612">
        <v>1125</v>
      </c>
      <c r="G612" s="16">
        <f t="shared" si="3"/>
        <v>1125</v>
      </c>
      <c r="H612" s="26">
        <v>42832</v>
      </c>
      <c r="I612" t="s">
        <v>1436</v>
      </c>
      <c r="J612">
        <v>2016</v>
      </c>
      <c r="K612" s="26">
        <v>42832</v>
      </c>
      <c r="L612" t="s">
        <v>2041</v>
      </c>
    </row>
    <row r="613" spans="1:12" ht="12.75">
      <c r="A613">
        <v>2016</v>
      </c>
      <c r="B613" t="s">
        <v>40</v>
      </c>
      <c r="C613" s="23" t="s">
        <v>586</v>
      </c>
      <c r="E613">
        <v>5</v>
      </c>
      <c r="F613">
        <v>187.2</v>
      </c>
      <c r="G613" s="16">
        <f t="shared" si="3"/>
        <v>936</v>
      </c>
      <c r="H613" s="26">
        <v>42832</v>
      </c>
      <c r="I613" t="s">
        <v>1436</v>
      </c>
      <c r="J613">
        <v>2016</v>
      </c>
      <c r="K613" s="26">
        <v>42832</v>
      </c>
      <c r="L613" t="s">
        <v>2042</v>
      </c>
    </row>
    <row r="614" spans="1:12" ht="12.75">
      <c r="A614">
        <v>2016</v>
      </c>
      <c r="B614" t="s">
        <v>40</v>
      </c>
      <c r="C614" s="23" t="s">
        <v>587</v>
      </c>
      <c r="E614">
        <v>5</v>
      </c>
      <c r="F614">
        <v>268.2</v>
      </c>
      <c r="G614" s="16">
        <f t="shared" si="3"/>
        <v>1341</v>
      </c>
      <c r="H614" s="26">
        <v>42832</v>
      </c>
      <c r="I614" t="s">
        <v>1436</v>
      </c>
      <c r="J614">
        <v>2016</v>
      </c>
      <c r="K614" s="26">
        <v>42832</v>
      </c>
      <c r="L614" t="s">
        <v>2043</v>
      </c>
    </row>
    <row r="615" spans="1:12" ht="12.75">
      <c r="A615">
        <v>2016</v>
      </c>
      <c r="B615" t="s">
        <v>40</v>
      </c>
      <c r="C615" s="23" t="s">
        <v>588</v>
      </c>
      <c r="E615">
        <v>5</v>
      </c>
      <c r="F615">
        <v>142.2</v>
      </c>
      <c r="G615" s="16">
        <f t="shared" si="3"/>
        <v>711</v>
      </c>
      <c r="H615" s="26">
        <v>42832</v>
      </c>
      <c r="I615" t="s">
        <v>1436</v>
      </c>
      <c r="J615">
        <v>2016</v>
      </c>
      <c r="K615" s="26">
        <v>42832</v>
      </c>
      <c r="L615" t="s">
        <v>2044</v>
      </c>
    </row>
    <row r="616" spans="1:12" ht="12.75">
      <c r="A616">
        <v>2016</v>
      </c>
      <c r="B616" t="s">
        <v>40</v>
      </c>
      <c r="C616" s="23" t="s">
        <v>589</v>
      </c>
      <c r="E616">
        <v>5</v>
      </c>
      <c r="F616">
        <v>160.2</v>
      </c>
      <c r="G616" s="16">
        <f t="shared" si="3"/>
        <v>801</v>
      </c>
      <c r="H616" s="26">
        <v>42832</v>
      </c>
      <c r="I616" t="s">
        <v>1436</v>
      </c>
      <c r="J616">
        <v>2016</v>
      </c>
      <c r="K616" s="26">
        <v>42832</v>
      </c>
      <c r="L616" t="s">
        <v>2045</v>
      </c>
    </row>
    <row r="617" spans="1:12" ht="12.75">
      <c r="A617">
        <v>2016</v>
      </c>
      <c r="B617" t="s">
        <v>40</v>
      </c>
      <c r="C617" s="23" t="s">
        <v>590</v>
      </c>
      <c r="E617">
        <v>1</v>
      </c>
      <c r="F617">
        <v>223.2</v>
      </c>
      <c r="G617" s="16">
        <f t="shared" si="3"/>
        <v>223.2</v>
      </c>
      <c r="H617" s="26">
        <v>42832</v>
      </c>
      <c r="I617" t="s">
        <v>1436</v>
      </c>
      <c r="J617">
        <v>2016</v>
      </c>
      <c r="K617" s="26">
        <v>42832</v>
      </c>
      <c r="L617" t="s">
        <v>2046</v>
      </c>
    </row>
    <row r="618" spans="1:12" ht="12.75">
      <c r="A618">
        <v>2016</v>
      </c>
      <c r="B618" t="s">
        <v>40</v>
      </c>
      <c r="C618" s="23" t="s">
        <v>591</v>
      </c>
      <c r="E618">
        <v>2</v>
      </c>
      <c r="F618">
        <v>232.2</v>
      </c>
      <c r="G618" s="16">
        <f t="shared" si="3"/>
        <v>464.4</v>
      </c>
      <c r="H618" s="26">
        <v>42832</v>
      </c>
      <c r="I618" t="s">
        <v>1436</v>
      </c>
      <c r="J618">
        <v>2016</v>
      </c>
      <c r="K618" s="26">
        <v>42832</v>
      </c>
      <c r="L618" t="s">
        <v>2047</v>
      </c>
    </row>
    <row r="619" spans="1:12" ht="12.75">
      <c r="A619">
        <v>2016</v>
      </c>
      <c r="B619" t="s">
        <v>40</v>
      </c>
      <c r="C619" s="23" t="s">
        <v>592</v>
      </c>
      <c r="E619">
        <v>5</v>
      </c>
      <c r="F619">
        <v>241.2</v>
      </c>
      <c r="G619" s="16">
        <f t="shared" si="3"/>
        <v>1206</v>
      </c>
      <c r="H619" s="26">
        <v>42832</v>
      </c>
      <c r="I619" t="s">
        <v>1436</v>
      </c>
      <c r="J619">
        <v>2016</v>
      </c>
      <c r="K619" s="26">
        <v>42832</v>
      </c>
      <c r="L619" t="s">
        <v>2048</v>
      </c>
    </row>
    <row r="620" spans="1:12" ht="12.75">
      <c r="A620">
        <v>2016</v>
      </c>
      <c r="B620" t="s">
        <v>40</v>
      </c>
      <c r="C620" s="23" t="s">
        <v>593</v>
      </c>
      <c r="E620">
        <v>5</v>
      </c>
      <c r="F620">
        <v>180</v>
      </c>
      <c r="G620" s="16">
        <f t="shared" si="3"/>
        <v>900</v>
      </c>
      <c r="H620" s="26">
        <v>42832</v>
      </c>
      <c r="I620" t="s">
        <v>1436</v>
      </c>
      <c r="J620">
        <v>2016</v>
      </c>
      <c r="K620" s="26">
        <v>42832</v>
      </c>
      <c r="L620" t="s">
        <v>2049</v>
      </c>
    </row>
    <row r="621" spans="1:12" ht="12.75">
      <c r="A621">
        <v>2016</v>
      </c>
      <c r="B621" t="s">
        <v>40</v>
      </c>
      <c r="C621" s="23" t="s">
        <v>594</v>
      </c>
      <c r="E621">
        <v>4</v>
      </c>
      <c r="F621">
        <v>223.2</v>
      </c>
      <c r="G621" s="16">
        <f t="shared" si="3"/>
        <v>892.8</v>
      </c>
      <c r="H621" s="26">
        <v>42832</v>
      </c>
      <c r="I621" t="s">
        <v>1436</v>
      </c>
      <c r="J621">
        <v>2016</v>
      </c>
      <c r="K621" s="26">
        <v>42832</v>
      </c>
      <c r="L621" t="s">
        <v>2050</v>
      </c>
    </row>
    <row r="622" spans="1:12" ht="12.75">
      <c r="A622">
        <v>2016</v>
      </c>
      <c r="B622" t="s">
        <v>40</v>
      </c>
      <c r="C622" s="23" t="s">
        <v>595</v>
      </c>
      <c r="E622">
        <v>3</v>
      </c>
      <c r="F622">
        <v>180</v>
      </c>
      <c r="G622" s="16">
        <f t="shared" si="3"/>
        <v>540</v>
      </c>
      <c r="H622" s="26">
        <v>42832</v>
      </c>
      <c r="I622" t="s">
        <v>1436</v>
      </c>
      <c r="J622">
        <v>2016</v>
      </c>
      <c r="K622" s="26">
        <v>42832</v>
      </c>
      <c r="L622" t="s">
        <v>2051</v>
      </c>
    </row>
    <row r="623" spans="1:12" ht="12.75">
      <c r="A623">
        <v>2016</v>
      </c>
      <c r="B623" t="s">
        <v>40</v>
      </c>
      <c r="C623" s="23" t="s">
        <v>596</v>
      </c>
      <c r="E623">
        <v>3</v>
      </c>
      <c r="F623">
        <v>180</v>
      </c>
      <c r="G623" s="16">
        <f t="shared" si="3"/>
        <v>540</v>
      </c>
      <c r="H623" s="26">
        <v>42832</v>
      </c>
      <c r="I623" t="s">
        <v>1436</v>
      </c>
      <c r="J623">
        <v>2016</v>
      </c>
      <c r="K623" s="26">
        <v>42832</v>
      </c>
      <c r="L623" t="s">
        <v>2052</v>
      </c>
    </row>
    <row r="624" spans="1:12" ht="12.75">
      <c r="A624">
        <v>2016</v>
      </c>
      <c r="B624" t="s">
        <v>40</v>
      </c>
      <c r="C624" s="23" t="s">
        <v>593</v>
      </c>
      <c r="E624">
        <v>3</v>
      </c>
      <c r="F624">
        <v>180</v>
      </c>
      <c r="G624" s="16">
        <f t="shared" si="3"/>
        <v>540</v>
      </c>
      <c r="H624" s="26">
        <v>42832</v>
      </c>
      <c r="I624" t="s">
        <v>1436</v>
      </c>
      <c r="J624">
        <v>2016</v>
      </c>
      <c r="K624" s="26">
        <v>42832</v>
      </c>
      <c r="L624" t="s">
        <v>2053</v>
      </c>
    </row>
    <row r="625" spans="1:12" ht="12.75">
      <c r="A625">
        <v>2016</v>
      </c>
      <c r="B625" t="s">
        <v>40</v>
      </c>
      <c r="C625" s="23" t="s">
        <v>597</v>
      </c>
      <c r="E625">
        <v>2</v>
      </c>
      <c r="F625">
        <v>765</v>
      </c>
      <c r="G625" s="16">
        <f t="shared" si="3"/>
        <v>1530</v>
      </c>
      <c r="H625" s="26">
        <v>42832</v>
      </c>
      <c r="I625" t="s">
        <v>1436</v>
      </c>
      <c r="J625">
        <v>2016</v>
      </c>
      <c r="K625" s="26">
        <v>42832</v>
      </c>
      <c r="L625" t="s">
        <v>2054</v>
      </c>
    </row>
    <row r="626" spans="1:12" ht="12.75">
      <c r="A626">
        <v>2016</v>
      </c>
      <c r="B626" t="s">
        <v>40</v>
      </c>
      <c r="C626" s="23" t="s">
        <v>598</v>
      </c>
      <c r="E626">
        <v>3</v>
      </c>
      <c r="F626">
        <v>46.95</v>
      </c>
      <c r="G626" s="16">
        <f t="shared" si="3"/>
        <v>140.85000000000002</v>
      </c>
      <c r="H626" s="26">
        <v>42832</v>
      </c>
      <c r="I626" t="s">
        <v>1436</v>
      </c>
      <c r="J626">
        <v>2016</v>
      </c>
      <c r="K626" s="26">
        <v>42832</v>
      </c>
      <c r="L626" t="s">
        <v>2055</v>
      </c>
    </row>
    <row r="627" spans="1:12" ht="12.75">
      <c r="A627">
        <v>2016</v>
      </c>
      <c r="B627" t="s">
        <v>40</v>
      </c>
      <c r="C627" s="23" t="s">
        <v>599</v>
      </c>
      <c r="E627">
        <v>3</v>
      </c>
      <c r="F627">
        <v>46.95</v>
      </c>
      <c r="G627" s="16">
        <f t="shared" si="3"/>
        <v>140.85000000000002</v>
      </c>
      <c r="H627" s="26">
        <v>42832</v>
      </c>
      <c r="I627" t="s">
        <v>1436</v>
      </c>
      <c r="J627">
        <v>2016</v>
      </c>
      <c r="K627" s="26">
        <v>42832</v>
      </c>
      <c r="L627" t="s">
        <v>2056</v>
      </c>
    </row>
    <row r="628" spans="1:12" ht="12.75">
      <c r="A628">
        <v>2016</v>
      </c>
      <c r="B628" t="s">
        <v>40</v>
      </c>
      <c r="C628" s="23" t="s">
        <v>600</v>
      </c>
      <c r="E628">
        <v>3</v>
      </c>
      <c r="F628">
        <v>78.26</v>
      </c>
      <c r="G628" s="16">
        <f t="shared" si="3"/>
        <v>234.78000000000003</v>
      </c>
      <c r="H628" s="26">
        <v>42832</v>
      </c>
      <c r="I628" t="s">
        <v>1436</v>
      </c>
      <c r="J628">
        <v>2016</v>
      </c>
      <c r="K628" s="26">
        <v>42832</v>
      </c>
      <c r="L628" t="s">
        <v>2057</v>
      </c>
    </row>
    <row r="629" spans="1:12" ht="12.75">
      <c r="A629">
        <v>2016</v>
      </c>
      <c r="B629" t="s">
        <v>40</v>
      </c>
      <c r="C629" s="23" t="s">
        <v>601</v>
      </c>
      <c r="E629">
        <v>2</v>
      </c>
      <c r="F629">
        <v>135</v>
      </c>
      <c r="G629" s="16">
        <f t="shared" si="3"/>
        <v>270</v>
      </c>
      <c r="H629" s="26">
        <v>42832</v>
      </c>
      <c r="I629" t="s">
        <v>1436</v>
      </c>
      <c r="J629">
        <v>2016</v>
      </c>
      <c r="K629" s="26">
        <v>42832</v>
      </c>
      <c r="L629" t="s">
        <v>2058</v>
      </c>
    </row>
    <row r="630" spans="1:12" ht="12.75">
      <c r="A630">
        <v>2016</v>
      </c>
      <c r="B630" t="s">
        <v>40</v>
      </c>
      <c r="C630" s="23" t="s">
        <v>602</v>
      </c>
      <c r="E630">
        <v>2</v>
      </c>
      <c r="F630">
        <v>247.5</v>
      </c>
      <c r="G630" s="16">
        <f t="shared" si="3"/>
        <v>495</v>
      </c>
      <c r="H630" s="26">
        <v>42832</v>
      </c>
      <c r="I630" t="s">
        <v>1436</v>
      </c>
      <c r="J630">
        <v>2016</v>
      </c>
      <c r="K630" s="26">
        <v>42832</v>
      </c>
      <c r="L630" t="s">
        <v>2059</v>
      </c>
    </row>
    <row r="631" spans="1:12" ht="12.75">
      <c r="A631">
        <v>2016</v>
      </c>
      <c r="B631" t="s">
        <v>40</v>
      </c>
      <c r="C631" s="23" t="s">
        <v>603</v>
      </c>
      <c r="E631">
        <v>3</v>
      </c>
      <c r="F631">
        <v>180.9</v>
      </c>
      <c r="G631" s="16">
        <f t="shared" si="3"/>
        <v>542.7</v>
      </c>
      <c r="H631" s="26">
        <v>42832</v>
      </c>
      <c r="I631" t="s">
        <v>1436</v>
      </c>
      <c r="J631">
        <v>2016</v>
      </c>
      <c r="K631" s="26">
        <v>42832</v>
      </c>
      <c r="L631" t="s">
        <v>2060</v>
      </c>
    </row>
    <row r="632" spans="1:12" ht="12.75">
      <c r="A632">
        <v>2016</v>
      </c>
      <c r="B632" t="s">
        <v>40</v>
      </c>
      <c r="C632" s="23" t="s">
        <v>604</v>
      </c>
      <c r="E632">
        <v>2</v>
      </c>
      <c r="F632">
        <v>324</v>
      </c>
      <c r="G632" s="16">
        <f t="shared" si="3"/>
        <v>648</v>
      </c>
      <c r="H632" s="26">
        <v>42832</v>
      </c>
      <c r="I632" t="s">
        <v>1436</v>
      </c>
      <c r="J632">
        <v>2016</v>
      </c>
      <c r="K632" s="26">
        <v>42832</v>
      </c>
      <c r="L632" t="s">
        <v>2061</v>
      </c>
    </row>
    <row r="633" spans="1:12" ht="12.75">
      <c r="A633">
        <v>2016</v>
      </c>
      <c r="B633" t="s">
        <v>40</v>
      </c>
      <c r="C633" s="23" t="s">
        <v>605</v>
      </c>
      <c r="E633">
        <v>1</v>
      </c>
      <c r="F633">
        <v>241.2</v>
      </c>
      <c r="G633" s="16">
        <f t="shared" si="3"/>
        <v>241.2</v>
      </c>
      <c r="H633" s="26">
        <v>42832</v>
      </c>
      <c r="I633" t="s">
        <v>1436</v>
      </c>
      <c r="J633">
        <v>2016</v>
      </c>
      <c r="K633" s="26">
        <v>42832</v>
      </c>
      <c r="L633" t="s">
        <v>2062</v>
      </c>
    </row>
    <row r="634" spans="1:12" ht="12.75">
      <c r="A634">
        <v>2016</v>
      </c>
      <c r="B634" t="s">
        <v>40</v>
      </c>
      <c r="C634" s="23" t="s">
        <v>606</v>
      </c>
      <c r="E634">
        <v>1</v>
      </c>
      <c r="F634">
        <v>116.1</v>
      </c>
      <c r="G634" s="16">
        <f t="shared" si="3"/>
        <v>116.1</v>
      </c>
      <c r="H634" s="26">
        <v>42832</v>
      </c>
      <c r="I634" t="s">
        <v>1436</v>
      </c>
      <c r="J634">
        <v>2016</v>
      </c>
      <c r="K634" s="26">
        <v>42832</v>
      </c>
      <c r="L634" t="s">
        <v>2063</v>
      </c>
    </row>
    <row r="635" spans="1:12" ht="12.75">
      <c r="A635">
        <v>2016</v>
      </c>
      <c r="B635" t="s">
        <v>40</v>
      </c>
      <c r="C635" s="23" t="s">
        <v>607</v>
      </c>
      <c r="E635">
        <v>2</v>
      </c>
      <c r="F635">
        <v>116.1</v>
      </c>
      <c r="G635" s="16">
        <f t="shared" si="3"/>
        <v>232.2</v>
      </c>
      <c r="H635" s="26">
        <v>42832</v>
      </c>
      <c r="I635" t="s">
        <v>1436</v>
      </c>
      <c r="J635">
        <v>2016</v>
      </c>
      <c r="K635" s="26">
        <v>42832</v>
      </c>
      <c r="L635" t="s">
        <v>2064</v>
      </c>
    </row>
    <row r="636" spans="1:12" ht="12.75">
      <c r="A636">
        <v>2016</v>
      </c>
      <c r="B636" t="s">
        <v>40</v>
      </c>
      <c r="C636" s="23" t="s">
        <v>608</v>
      </c>
      <c r="E636">
        <v>1</v>
      </c>
      <c r="F636">
        <v>115.2</v>
      </c>
      <c r="G636" s="16">
        <f t="shared" si="3"/>
        <v>115.2</v>
      </c>
      <c r="H636" s="26">
        <v>42832</v>
      </c>
      <c r="I636" t="s">
        <v>1436</v>
      </c>
      <c r="J636">
        <v>2016</v>
      </c>
      <c r="K636" s="26">
        <v>42832</v>
      </c>
      <c r="L636" t="s">
        <v>2065</v>
      </c>
    </row>
    <row r="637" spans="1:12" ht="12.75">
      <c r="A637">
        <v>2016</v>
      </c>
      <c r="B637" t="s">
        <v>40</v>
      </c>
      <c r="C637" s="23" t="s">
        <v>609</v>
      </c>
      <c r="E637">
        <v>1</v>
      </c>
      <c r="F637">
        <v>223.2</v>
      </c>
      <c r="G637" s="16">
        <f t="shared" si="3"/>
        <v>223.2</v>
      </c>
      <c r="H637" s="26">
        <v>42832</v>
      </c>
      <c r="I637" t="s">
        <v>1436</v>
      </c>
      <c r="J637">
        <v>2016</v>
      </c>
      <c r="K637" s="26">
        <v>42832</v>
      </c>
      <c r="L637" t="s">
        <v>2066</v>
      </c>
    </row>
    <row r="638" spans="1:12" ht="12.75">
      <c r="A638">
        <v>2016</v>
      </c>
      <c r="B638" t="s">
        <v>40</v>
      </c>
      <c r="C638" s="23" t="s">
        <v>610</v>
      </c>
      <c r="E638">
        <v>4</v>
      </c>
      <c r="F638">
        <v>232.2</v>
      </c>
      <c r="G638" s="16">
        <f t="shared" si="3"/>
        <v>928.8</v>
      </c>
      <c r="H638" s="26">
        <v>42832</v>
      </c>
      <c r="I638" t="s">
        <v>1436</v>
      </c>
      <c r="J638">
        <v>2016</v>
      </c>
      <c r="K638" s="26">
        <v>42832</v>
      </c>
      <c r="L638" t="s">
        <v>2067</v>
      </c>
    </row>
    <row r="639" spans="1:12" ht="12.75">
      <c r="A639">
        <v>2016</v>
      </c>
      <c r="B639" t="s">
        <v>40</v>
      </c>
      <c r="C639" s="23" t="s">
        <v>611</v>
      </c>
      <c r="E639">
        <v>5</v>
      </c>
      <c r="F639">
        <v>241.2</v>
      </c>
      <c r="G639" s="16">
        <f t="shared" si="3"/>
        <v>1206</v>
      </c>
      <c r="H639" s="26">
        <v>42832</v>
      </c>
      <c r="I639" t="s">
        <v>1436</v>
      </c>
      <c r="J639">
        <v>2016</v>
      </c>
      <c r="K639" s="26">
        <v>42832</v>
      </c>
      <c r="L639" t="s">
        <v>2068</v>
      </c>
    </row>
    <row r="640" spans="1:12" ht="12.75">
      <c r="A640">
        <v>2016</v>
      </c>
      <c r="B640" t="s">
        <v>40</v>
      </c>
      <c r="C640" s="23" t="s">
        <v>612</v>
      </c>
      <c r="E640">
        <v>5</v>
      </c>
      <c r="F640">
        <v>46.95</v>
      </c>
      <c r="G640" s="16">
        <f t="shared" si="3"/>
        <v>234.75</v>
      </c>
      <c r="H640" s="26">
        <v>42832</v>
      </c>
      <c r="I640" t="s">
        <v>1436</v>
      </c>
      <c r="J640">
        <v>2016</v>
      </c>
      <c r="K640" s="26">
        <v>42832</v>
      </c>
      <c r="L640" t="s">
        <v>2069</v>
      </c>
    </row>
    <row r="641" spans="1:12" ht="12.75">
      <c r="A641">
        <v>2016</v>
      </c>
      <c r="B641" t="s">
        <v>40</v>
      </c>
      <c r="C641" s="23" t="s">
        <v>613</v>
      </c>
      <c r="E641">
        <v>3</v>
      </c>
      <c r="F641">
        <v>372.6</v>
      </c>
      <c r="G641" s="16">
        <f t="shared" si="3"/>
        <v>1117.8000000000002</v>
      </c>
      <c r="H641" s="26">
        <v>42832</v>
      </c>
      <c r="I641" t="s">
        <v>1436</v>
      </c>
      <c r="J641">
        <v>2016</v>
      </c>
      <c r="K641" s="26">
        <v>42832</v>
      </c>
      <c r="L641" t="s">
        <v>2070</v>
      </c>
    </row>
    <row r="642" spans="1:12" ht="12.75">
      <c r="A642">
        <v>2016</v>
      </c>
      <c r="B642" t="s">
        <v>40</v>
      </c>
      <c r="C642" s="23" t="s">
        <v>614</v>
      </c>
      <c r="E642">
        <v>3</v>
      </c>
      <c r="F642">
        <v>301.5</v>
      </c>
      <c r="G642" s="16">
        <f t="shared" si="3"/>
        <v>904.5</v>
      </c>
      <c r="H642" s="26">
        <v>42832</v>
      </c>
      <c r="I642" t="s">
        <v>1436</v>
      </c>
      <c r="J642">
        <v>2016</v>
      </c>
      <c r="K642" s="26">
        <v>42832</v>
      </c>
      <c r="L642" t="s">
        <v>2071</v>
      </c>
    </row>
    <row r="643" spans="1:12" ht="12.75">
      <c r="A643">
        <v>2016</v>
      </c>
      <c r="B643" t="s">
        <v>40</v>
      </c>
      <c r="C643" s="23" t="s">
        <v>615</v>
      </c>
      <c r="E643">
        <v>3</v>
      </c>
      <c r="F643">
        <v>1507.5</v>
      </c>
      <c r="G643" s="16">
        <f t="shared" si="3"/>
        <v>4522.5</v>
      </c>
      <c r="H643" s="26">
        <v>42832</v>
      </c>
      <c r="I643" t="s">
        <v>1436</v>
      </c>
      <c r="J643">
        <v>2016</v>
      </c>
      <c r="K643" s="26">
        <v>42832</v>
      </c>
      <c r="L643" t="s">
        <v>2072</v>
      </c>
    </row>
    <row r="644" spans="1:12" ht="12.75">
      <c r="A644">
        <v>2016</v>
      </c>
      <c r="B644" t="s">
        <v>40</v>
      </c>
      <c r="C644" s="23" t="s">
        <v>616</v>
      </c>
      <c r="E644">
        <v>3</v>
      </c>
      <c r="F644">
        <v>332.1</v>
      </c>
      <c r="G644" s="16">
        <f t="shared" si="3"/>
        <v>996.3000000000001</v>
      </c>
      <c r="H644" s="26">
        <v>42832</v>
      </c>
      <c r="I644" t="s">
        <v>1436</v>
      </c>
      <c r="J644">
        <v>2016</v>
      </c>
      <c r="K644" s="26">
        <v>42832</v>
      </c>
      <c r="L644" t="s">
        <v>2073</v>
      </c>
    </row>
    <row r="645" spans="1:12" ht="12.75">
      <c r="A645">
        <v>2016</v>
      </c>
      <c r="B645" t="s">
        <v>40</v>
      </c>
      <c r="C645" s="23" t="s">
        <v>617</v>
      </c>
      <c r="E645">
        <v>3</v>
      </c>
      <c r="F645">
        <v>467.1</v>
      </c>
      <c r="G645" s="16">
        <f aca="true" t="shared" si="4" ref="G645:G708">F645*E645</f>
        <v>1401.3000000000002</v>
      </c>
      <c r="H645" s="26">
        <v>42832</v>
      </c>
      <c r="I645" t="s">
        <v>1436</v>
      </c>
      <c r="J645">
        <v>2016</v>
      </c>
      <c r="K645" s="26">
        <v>42832</v>
      </c>
      <c r="L645" t="s">
        <v>2074</v>
      </c>
    </row>
    <row r="646" spans="1:12" ht="12.75">
      <c r="A646">
        <v>2016</v>
      </c>
      <c r="B646" t="s">
        <v>40</v>
      </c>
      <c r="C646" s="23" t="s">
        <v>618</v>
      </c>
      <c r="E646">
        <v>3</v>
      </c>
      <c r="F646">
        <v>216</v>
      </c>
      <c r="G646" s="16">
        <f t="shared" si="4"/>
        <v>648</v>
      </c>
      <c r="H646" s="26">
        <v>42832</v>
      </c>
      <c r="I646" t="s">
        <v>1436</v>
      </c>
      <c r="J646">
        <v>2016</v>
      </c>
      <c r="K646" s="26">
        <v>42832</v>
      </c>
      <c r="L646" t="s">
        <v>2075</v>
      </c>
    </row>
    <row r="647" spans="1:12" ht="12.75">
      <c r="A647">
        <v>2016</v>
      </c>
      <c r="B647" t="s">
        <v>40</v>
      </c>
      <c r="C647" s="23" t="s">
        <v>619</v>
      </c>
      <c r="E647">
        <v>3</v>
      </c>
      <c r="F647">
        <v>260.1</v>
      </c>
      <c r="G647" s="16">
        <f t="shared" si="4"/>
        <v>780.3000000000001</v>
      </c>
      <c r="H647" s="26">
        <v>42832</v>
      </c>
      <c r="I647" t="s">
        <v>1436</v>
      </c>
      <c r="J647">
        <v>2016</v>
      </c>
      <c r="K647" s="26">
        <v>42832</v>
      </c>
      <c r="L647" t="s">
        <v>2076</v>
      </c>
    </row>
    <row r="648" spans="1:12" ht="12.75">
      <c r="A648">
        <v>2016</v>
      </c>
      <c r="B648" t="s">
        <v>40</v>
      </c>
      <c r="C648" s="23" t="s">
        <v>620</v>
      </c>
      <c r="E648">
        <v>3</v>
      </c>
      <c r="F648">
        <v>88.2</v>
      </c>
      <c r="G648" s="16">
        <f t="shared" si="4"/>
        <v>264.6</v>
      </c>
      <c r="H648" s="26">
        <v>42832</v>
      </c>
      <c r="I648" t="s">
        <v>1436</v>
      </c>
      <c r="J648">
        <v>2016</v>
      </c>
      <c r="K648" s="26">
        <v>42832</v>
      </c>
      <c r="L648" t="s">
        <v>2077</v>
      </c>
    </row>
    <row r="649" spans="1:12" ht="12.75">
      <c r="A649">
        <v>2016</v>
      </c>
      <c r="B649" t="s">
        <v>40</v>
      </c>
      <c r="C649" s="23" t="s">
        <v>621</v>
      </c>
      <c r="E649">
        <v>3</v>
      </c>
      <c r="F649">
        <v>243</v>
      </c>
      <c r="G649" s="16">
        <f t="shared" si="4"/>
        <v>729</v>
      </c>
      <c r="H649" s="26">
        <v>42832</v>
      </c>
      <c r="I649" t="s">
        <v>1436</v>
      </c>
      <c r="J649">
        <v>2016</v>
      </c>
      <c r="K649" s="26">
        <v>42832</v>
      </c>
      <c r="L649" t="s">
        <v>2078</v>
      </c>
    </row>
    <row r="650" spans="1:12" ht="12.75">
      <c r="A650">
        <v>2016</v>
      </c>
      <c r="B650" t="s">
        <v>40</v>
      </c>
      <c r="C650" s="23" t="s">
        <v>622</v>
      </c>
      <c r="E650">
        <v>3</v>
      </c>
      <c r="F650">
        <v>162</v>
      </c>
      <c r="G650" s="16">
        <f t="shared" si="4"/>
        <v>486</v>
      </c>
      <c r="H650" s="26">
        <v>42832</v>
      </c>
      <c r="I650" t="s">
        <v>1436</v>
      </c>
      <c r="J650">
        <v>2016</v>
      </c>
      <c r="K650" s="26">
        <v>42832</v>
      </c>
      <c r="L650" t="s">
        <v>2079</v>
      </c>
    </row>
    <row r="651" spans="1:12" ht="12.75">
      <c r="A651">
        <v>2016</v>
      </c>
      <c r="B651" t="s">
        <v>40</v>
      </c>
      <c r="C651" s="23" t="s">
        <v>623</v>
      </c>
      <c r="E651">
        <v>3</v>
      </c>
      <c r="F651">
        <v>211.5</v>
      </c>
      <c r="G651" s="16">
        <f t="shared" si="4"/>
        <v>634.5</v>
      </c>
      <c r="H651" s="26">
        <v>42832</v>
      </c>
      <c r="I651" t="s">
        <v>1436</v>
      </c>
      <c r="J651">
        <v>2016</v>
      </c>
      <c r="K651" s="26">
        <v>42832</v>
      </c>
      <c r="L651" t="s">
        <v>2080</v>
      </c>
    </row>
    <row r="652" spans="1:12" ht="12.75">
      <c r="A652">
        <v>2016</v>
      </c>
      <c r="B652" t="s">
        <v>40</v>
      </c>
      <c r="C652" s="23" t="s">
        <v>383</v>
      </c>
      <c r="E652">
        <v>6</v>
      </c>
      <c r="F652">
        <v>314.1</v>
      </c>
      <c r="G652" s="16">
        <f t="shared" si="4"/>
        <v>1884.6000000000001</v>
      </c>
      <c r="H652" s="26">
        <v>42832</v>
      </c>
      <c r="I652" t="s">
        <v>1436</v>
      </c>
      <c r="J652">
        <v>2016</v>
      </c>
      <c r="K652" s="26">
        <v>42832</v>
      </c>
      <c r="L652" t="s">
        <v>2081</v>
      </c>
    </row>
    <row r="653" spans="1:12" ht="12.75">
      <c r="A653">
        <v>2016</v>
      </c>
      <c r="B653" t="s">
        <v>40</v>
      </c>
      <c r="C653" s="23" t="s">
        <v>528</v>
      </c>
      <c r="E653">
        <v>3</v>
      </c>
      <c r="F653">
        <v>175.5</v>
      </c>
      <c r="G653" s="16">
        <f t="shared" si="4"/>
        <v>526.5</v>
      </c>
      <c r="H653" s="26">
        <v>42832</v>
      </c>
      <c r="I653" t="s">
        <v>1436</v>
      </c>
      <c r="J653">
        <v>2016</v>
      </c>
      <c r="K653" s="26">
        <v>42832</v>
      </c>
      <c r="L653" t="s">
        <v>2082</v>
      </c>
    </row>
    <row r="654" spans="1:12" ht="12.75">
      <c r="A654">
        <v>2016</v>
      </c>
      <c r="B654" t="s">
        <v>40</v>
      </c>
      <c r="C654" s="23" t="s">
        <v>624</v>
      </c>
      <c r="E654">
        <v>3</v>
      </c>
      <c r="F654">
        <v>310.5</v>
      </c>
      <c r="G654" s="16">
        <f t="shared" si="4"/>
        <v>931.5</v>
      </c>
      <c r="H654" s="26">
        <v>42832</v>
      </c>
      <c r="I654" t="s">
        <v>1436</v>
      </c>
      <c r="J654">
        <v>2016</v>
      </c>
      <c r="K654" s="26">
        <v>42832</v>
      </c>
      <c r="L654" t="s">
        <v>2083</v>
      </c>
    </row>
    <row r="655" spans="1:12" ht="12.75">
      <c r="A655">
        <v>2016</v>
      </c>
      <c r="B655" t="s">
        <v>40</v>
      </c>
      <c r="C655" s="23" t="s">
        <v>625</v>
      </c>
      <c r="E655">
        <v>3</v>
      </c>
      <c r="F655">
        <v>274.5</v>
      </c>
      <c r="G655" s="16">
        <f t="shared" si="4"/>
        <v>823.5</v>
      </c>
      <c r="H655" s="26">
        <v>42832</v>
      </c>
      <c r="I655" t="s">
        <v>1436</v>
      </c>
      <c r="J655">
        <v>2016</v>
      </c>
      <c r="K655" s="26">
        <v>42832</v>
      </c>
      <c r="L655" t="s">
        <v>2084</v>
      </c>
    </row>
    <row r="656" spans="1:12" ht="12.75">
      <c r="A656">
        <v>2016</v>
      </c>
      <c r="B656" t="s">
        <v>40</v>
      </c>
      <c r="C656" s="23" t="s">
        <v>626</v>
      </c>
      <c r="E656">
        <v>3</v>
      </c>
      <c r="F656">
        <v>58.5</v>
      </c>
      <c r="G656" s="16">
        <f t="shared" si="4"/>
        <v>175.5</v>
      </c>
      <c r="H656" s="26">
        <v>42832</v>
      </c>
      <c r="I656" t="s">
        <v>1436</v>
      </c>
      <c r="J656">
        <v>2016</v>
      </c>
      <c r="K656" s="26">
        <v>42832</v>
      </c>
      <c r="L656" t="s">
        <v>2085</v>
      </c>
    </row>
    <row r="657" spans="1:12" ht="12.75">
      <c r="A657">
        <v>2016</v>
      </c>
      <c r="B657" t="s">
        <v>40</v>
      </c>
      <c r="C657" s="23" t="s">
        <v>627</v>
      </c>
      <c r="E657">
        <v>3</v>
      </c>
      <c r="F657">
        <v>58.5</v>
      </c>
      <c r="G657" s="16">
        <f t="shared" si="4"/>
        <v>175.5</v>
      </c>
      <c r="H657" s="26">
        <v>42832</v>
      </c>
      <c r="I657" t="s">
        <v>1436</v>
      </c>
      <c r="J657">
        <v>2016</v>
      </c>
      <c r="K657" s="26">
        <v>42832</v>
      </c>
      <c r="L657" t="s">
        <v>2086</v>
      </c>
    </row>
    <row r="658" spans="1:12" ht="12.75">
      <c r="A658">
        <v>2016</v>
      </c>
      <c r="B658" t="s">
        <v>40</v>
      </c>
      <c r="C658" s="23" t="s">
        <v>628</v>
      </c>
      <c r="E658">
        <v>3</v>
      </c>
      <c r="F658">
        <v>85.5</v>
      </c>
      <c r="G658" s="16">
        <f t="shared" si="4"/>
        <v>256.5</v>
      </c>
      <c r="H658" s="26">
        <v>42832</v>
      </c>
      <c r="I658" t="s">
        <v>1436</v>
      </c>
      <c r="J658">
        <v>2016</v>
      </c>
      <c r="K658" s="26">
        <v>42832</v>
      </c>
      <c r="L658" t="s">
        <v>2087</v>
      </c>
    </row>
    <row r="659" spans="1:12" ht="12.75">
      <c r="A659">
        <v>2016</v>
      </c>
      <c r="B659" t="s">
        <v>40</v>
      </c>
      <c r="C659" s="23" t="s">
        <v>406</v>
      </c>
      <c r="E659">
        <v>3</v>
      </c>
      <c r="F659">
        <v>139.5</v>
      </c>
      <c r="G659" s="16">
        <f t="shared" si="4"/>
        <v>418.5</v>
      </c>
      <c r="H659" s="26">
        <v>42832</v>
      </c>
      <c r="I659" t="s">
        <v>1436</v>
      </c>
      <c r="J659">
        <v>2016</v>
      </c>
      <c r="K659" s="26">
        <v>42832</v>
      </c>
      <c r="L659" t="s">
        <v>2088</v>
      </c>
    </row>
    <row r="660" spans="1:12" ht="12.75">
      <c r="A660">
        <v>2016</v>
      </c>
      <c r="B660" t="s">
        <v>40</v>
      </c>
      <c r="C660" s="23" t="s">
        <v>629</v>
      </c>
      <c r="E660">
        <v>3</v>
      </c>
      <c r="F660">
        <v>161.1</v>
      </c>
      <c r="G660" s="16">
        <f t="shared" si="4"/>
        <v>483.29999999999995</v>
      </c>
      <c r="H660" s="26">
        <v>42832</v>
      </c>
      <c r="I660" t="s">
        <v>1436</v>
      </c>
      <c r="J660">
        <v>2016</v>
      </c>
      <c r="K660" s="26">
        <v>42832</v>
      </c>
      <c r="L660" t="s">
        <v>2089</v>
      </c>
    </row>
    <row r="661" spans="1:12" ht="12.75">
      <c r="A661">
        <v>2016</v>
      </c>
      <c r="B661" t="s">
        <v>40</v>
      </c>
      <c r="C661" s="23" t="s">
        <v>630</v>
      </c>
      <c r="E661">
        <v>3</v>
      </c>
      <c r="F661">
        <v>306</v>
      </c>
      <c r="G661" s="16">
        <f t="shared" si="4"/>
        <v>918</v>
      </c>
      <c r="H661" s="26">
        <v>42832</v>
      </c>
      <c r="I661" t="s">
        <v>1436</v>
      </c>
      <c r="J661">
        <v>2016</v>
      </c>
      <c r="K661" s="26">
        <v>42832</v>
      </c>
      <c r="L661" t="s">
        <v>2090</v>
      </c>
    </row>
    <row r="662" spans="1:12" ht="12.75">
      <c r="A662">
        <v>2016</v>
      </c>
      <c r="B662" t="s">
        <v>40</v>
      </c>
      <c r="C662" s="23" t="s">
        <v>631</v>
      </c>
      <c r="E662">
        <v>3</v>
      </c>
      <c r="F662">
        <v>315</v>
      </c>
      <c r="G662" s="16">
        <f t="shared" si="4"/>
        <v>945</v>
      </c>
      <c r="H662" s="26">
        <v>42832</v>
      </c>
      <c r="I662" t="s">
        <v>1436</v>
      </c>
      <c r="J662">
        <v>2016</v>
      </c>
      <c r="K662" s="26">
        <v>42832</v>
      </c>
      <c r="L662" t="s">
        <v>2091</v>
      </c>
    </row>
    <row r="663" spans="1:12" ht="12.75">
      <c r="A663">
        <v>2016</v>
      </c>
      <c r="B663" t="s">
        <v>40</v>
      </c>
      <c r="C663" s="23" t="s">
        <v>632</v>
      </c>
      <c r="E663">
        <v>2</v>
      </c>
      <c r="F663">
        <v>312.3</v>
      </c>
      <c r="G663" s="16">
        <f t="shared" si="4"/>
        <v>624.6</v>
      </c>
      <c r="H663" s="26">
        <v>42832</v>
      </c>
      <c r="I663" t="s">
        <v>1436</v>
      </c>
      <c r="J663">
        <v>2016</v>
      </c>
      <c r="K663" s="26">
        <v>42832</v>
      </c>
      <c r="L663" t="s">
        <v>2092</v>
      </c>
    </row>
    <row r="664" spans="1:12" ht="12.75">
      <c r="A664">
        <v>2016</v>
      </c>
      <c r="B664" t="s">
        <v>40</v>
      </c>
      <c r="C664" s="23" t="s">
        <v>633</v>
      </c>
      <c r="E664">
        <v>1</v>
      </c>
      <c r="F664">
        <v>179.1</v>
      </c>
      <c r="G664" s="16">
        <f t="shared" si="4"/>
        <v>179.1</v>
      </c>
      <c r="H664" s="26">
        <v>42832</v>
      </c>
      <c r="I664" t="s">
        <v>1436</v>
      </c>
      <c r="J664">
        <v>2016</v>
      </c>
      <c r="K664" s="26">
        <v>42832</v>
      </c>
      <c r="L664" t="s">
        <v>2093</v>
      </c>
    </row>
    <row r="665" spans="1:12" ht="12.75">
      <c r="A665">
        <v>2016</v>
      </c>
      <c r="B665" t="s">
        <v>40</v>
      </c>
      <c r="C665" s="23" t="s">
        <v>634</v>
      </c>
      <c r="E665">
        <v>3</v>
      </c>
      <c r="F665">
        <v>207</v>
      </c>
      <c r="G665" s="16">
        <f t="shared" si="4"/>
        <v>621</v>
      </c>
      <c r="H665" s="26">
        <v>42832</v>
      </c>
      <c r="I665" t="s">
        <v>1436</v>
      </c>
      <c r="J665">
        <v>2016</v>
      </c>
      <c r="K665" s="26">
        <v>42832</v>
      </c>
      <c r="L665" t="s">
        <v>2094</v>
      </c>
    </row>
    <row r="666" spans="1:12" ht="12.75">
      <c r="A666">
        <v>2016</v>
      </c>
      <c r="B666" t="s">
        <v>40</v>
      </c>
      <c r="C666" s="23" t="s">
        <v>502</v>
      </c>
      <c r="E666">
        <v>3</v>
      </c>
      <c r="F666">
        <v>332.1</v>
      </c>
      <c r="G666" s="16">
        <f t="shared" si="4"/>
        <v>996.3000000000001</v>
      </c>
      <c r="H666" s="26">
        <v>42832</v>
      </c>
      <c r="I666" t="s">
        <v>1436</v>
      </c>
      <c r="J666">
        <v>2016</v>
      </c>
      <c r="K666" s="26">
        <v>42832</v>
      </c>
      <c r="L666" t="s">
        <v>2095</v>
      </c>
    </row>
    <row r="667" spans="1:12" ht="12.75">
      <c r="A667">
        <v>2016</v>
      </c>
      <c r="B667" t="s">
        <v>40</v>
      </c>
      <c r="C667" s="23" t="s">
        <v>635</v>
      </c>
      <c r="E667">
        <v>3</v>
      </c>
      <c r="F667">
        <v>278.1</v>
      </c>
      <c r="G667" s="16">
        <f t="shared" si="4"/>
        <v>834.3000000000001</v>
      </c>
      <c r="H667" s="26">
        <v>42832</v>
      </c>
      <c r="I667" t="s">
        <v>1436</v>
      </c>
      <c r="J667">
        <v>2016</v>
      </c>
      <c r="K667" s="26">
        <v>42832</v>
      </c>
      <c r="L667" t="s">
        <v>2096</v>
      </c>
    </row>
    <row r="668" spans="1:12" ht="12.75">
      <c r="A668">
        <v>2016</v>
      </c>
      <c r="B668" t="s">
        <v>40</v>
      </c>
      <c r="C668" s="23" t="s">
        <v>636</v>
      </c>
      <c r="E668">
        <v>3</v>
      </c>
      <c r="F668">
        <v>242.1</v>
      </c>
      <c r="G668" s="16">
        <f t="shared" si="4"/>
        <v>726.3</v>
      </c>
      <c r="H668" s="26">
        <v>42832</v>
      </c>
      <c r="I668" t="s">
        <v>1436</v>
      </c>
      <c r="J668">
        <v>2016</v>
      </c>
      <c r="K668" s="26">
        <v>42832</v>
      </c>
      <c r="L668" t="s">
        <v>2097</v>
      </c>
    </row>
    <row r="669" spans="1:12" ht="12.75">
      <c r="A669">
        <v>2016</v>
      </c>
      <c r="B669" t="s">
        <v>40</v>
      </c>
      <c r="C669" s="23" t="s">
        <v>637</v>
      </c>
      <c r="E669">
        <v>3</v>
      </c>
      <c r="F669">
        <v>270</v>
      </c>
      <c r="G669" s="16">
        <f t="shared" si="4"/>
        <v>810</v>
      </c>
      <c r="H669" s="26">
        <v>42832</v>
      </c>
      <c r="I669" t="s">
        <v>1436</v>
      </c>
      <c r="J669">
        <v>2016</v>
      </c>
      <c r="K669" s="26">
        <v>42832</v>
      </c>
      <c r="L669" t="s">
        <v>2098</v>
      </c>
    </row>
    <row r="670" spans="1:12" ht="12.75">
      <c r="A670">
        <v>2016</v>
      </c>
      <c r="B670" t="s">
        <v>40</v>
      </c>
      <c r="C670" s="23" t="s">
        <v>549</v>
      </c>
      <c r="E670">
        <v>3</v>
      </c>
      <c r="F670">
        <v>318.6</v>
      </c>
      <c r="G670" s="16">
        <f t="shared" si="4"/>
        <v>955.8000000000001</v>
      </c>
      <c r="H670" s="26">
        <v>42832</v>
      </c>
      <c r="I670" t="s">
        <v>1436</v>
      </c>
      <c r="J670">
        <v>2016</v>
      </c>
      <c r="K670" s="26">
        <v>42832</v>
      </c>
      <c r="L670" t="s">
        <v>2099</v>
      </c>
    </row>
    <row r="671" spans="1:12" ht="12.75">
      <c r="A671">
        <v>2016</v>
      </c>
      <c r="B671" t="s">
        <v>40</v>
      </c>
      <c r="C671" s="23" t="s">
        <v>638</v>
      </c>
      <c r="E671">
        <v>3</v>
      </c>
      <c r="F671">
        <v>291.6</v>
      </c>
      <c r="G671" s="16">
        <f t="shared" si="4"/>
        <v>874.8000000000001</v>
      </c>
      <c r="H671" s="26">
        <v>42832</v>
      </c>
      <c r="I671" t="s">
        <v>1436</v>
      </c>
      <c r="J671">
        <v>2016</v>
      </c>
      <c r="K671" s="26">
        <v>42832</v>
      </c>
      <c r="L671" t="s">
        <v>2100</v>
      </c>
    </row>
    <row r="672" spans="1:12" ht="12.75">
      <c r="A672">
        <v>2016</v>
      </c>
      <c r="B672" t="s">
        <v>40</v>
      </c>
      <c r="C672" s="23" t="s">
        <v>639</v>
      </c>
      <c r="E672">
        <v>3</v>
      </c>
      <c r="F672">
        <v>162</v>
      </c>
      <c r="G672" s="16">
        <f t="shared" si="4"/>
        <v>486</v>
      </c>
      <c r="H672" s="26">
        <v>42832</v>
      </c>
      <c r="I672" t="s">
        <v>1436</v>
      </c>
      <c r="J672">
        <v>2016</v>
      </c>
      <c r="K672" s="26">
        <v>42832</v>
      </c>
      <c r="L672" t="s">
        <v>2101</v>
      </c>
    </row>
    <row r="673" spans="1:12" ht="12.75">
      <c r="A673">
        <v>2016</v>
      </c>
      <c r="B673" t="s">
        <v>40</v>
      </c>
      <c r="C673" s="23" t="s">
        <v>640</v>
      </c>
      <c r="E673">
        <v>3</v>
      </c>
      <c r="F673">
        <v>243</v>
      </c>
      <c r="G673" s="16">
        <f t="shared" si="4"/>
        <v>729</v>
      </c>
      <c r="H673" s="26">
        <v>42832</v>
      </c>
      <c r="I673" t="s">
        <v>1436</v>
      </c>
      <c r="J673">
        <v>2016</v>
      </c>
      <c r="K673" s="26">
        <v>42832</v>
      </c>
      <c r="L673" t="s">
        <v>2102</v>
      </c>
    </row>
    <row r="674" spans="1:12" ht="12.75">
      <c r="A674">
        <v>2016</v>
      </c>
      <c r="B674" t="s">
        <v>40</v>
      </c>
      <c r="C674" s="23" t="s">
        <v>641</v>
      </c>
      <c r="E674">
        <v>3</v>
      </c>
      <c r="F674">
        <v>80.1</v>
      </c>
      <c r="G674" s="16">
        <f t="shared" si="4"/>
        <v>240.29999999999998</v>
      </c>
      <c r="H674" s="26">
        <v>42832</v>
      </c>
      <c r="I674" t="s">
        <v>1436</v>
      </c>
      <c r="J674">
        <v>2016</v>
      </c>
      <c r="K674" s="26">
        <v>42832</v>
      </c>
      <c r="L674" t="s">
        <v>2103</v>
      </c>
    </row>
    <row r="675" spans="1:12" ht="12.75">
      <c r="A675">
        <v>2016</v>
      </c>
      <c r="B675" t="s">
        <v>40</v>
      </c>
      <c r="C675" s="23" t="s">
        <v>497</v>
      </c>
      <c r="E675">
        <v>3</v>
      </c>
      <c r="F675">
        <v>162</v>
      </c>
      <c r="G675" s="16">
        <f t="shared" si="4"/>
        <v>486</v>
      </c>
      <c r="H675" s="26">
        <v>42832</v>
      </c>
      <c r="I675" t="s">
        <v>1436</v>
      </c>
      <c r="J675">
        <v>2016</v>
      </c>
      <c r="K675" s="26">
        <v>42832</v>
      </c>
      <c r="L675" t="s">
        <v>2104</v>
      </c>
    </row>
    <row r="676" spans="1:12" ht="12.75">
      <c r="A676">
        <v>2016</v>
      </c>
      <c r="B676" t="s">
        <v>40</v>
      </c>
      <c r="C676" s="23" t="s">
        <v>642</v>
      </c>
      <c r="E676">
        <v>3</v>
      </c>
      <c r="F676">
        <v>220.5</v>
      </c>
      <c r="G676" s="16">
        <f t="shared" si="4"/>
        <v>661.5</v>
      </c>
      <c r="H676" s="26">
        <v>42832</v>
      </c>
      <c r="I676" t="s">
        <v>1436</v>
      </c>
      <c r="J676">
        <v>2016</v>
      </c>
      <c r="K676" s="26">
        <v>42832</v>
      </c>
      <c r="L676" t="s">
        <v>2105</v>
      </c>
    </row>
    <row r="677" spans="1:12" ht="12.75">
      <c r="A677">
        <v>2016</v>
      </c>
      <c r="B677" t="s">
        <v>40</v>
      </c>
      <c r="C677" s="23" t="s">
        <v>550</v>
      </c>
      <c r="E677">
        <v>3</v>
      </c>
      <c r="F677">
        <v>252</v>
      </c>
      <c r="G677" s="16">
        <f t="shared" si="4"/>
        <v>756</v>
      </c>
      <c r="H677" s="26">
        <v>42832</v>
      </c>
      <c r="I677" t="s">
        <v>1436</v>
      </c>
      <c r="J677">
        <v>2016</v>
      </c>
      <c r="K677" s="26">
        <v>42832</v>
      </c>
      <c r="L677" t="s">
        <v>2106</v>
      </c>
    </row>
    <row r="678" spans="1:12" ht="12.75">
      <c r="A678">
        <v>2016</v>
      </c>
      <c r="B678" t="s">
        <v>40</v>
      </c>
      <c r="C678" s="23" t="s">
        <v>643</v>
      </c>
      <c r="E678">
        <v>3</v>
      </c>
      <c r="F678">
        <v>832.5</v>
      </c>
      <c r="G678" s="16">
        <f t="shared" si="4"/>
        <v>2497.5</v>
      </c>
      <c r="H678" s="26">
        <v>42832</v>
      </c>
      <c r="I678" t="s">
        <v>1436</v>
      </c>
      <c r="J678">
        <v>2016</v>
      </c>
      <c r="K678" s="26">
        <v>42832</v>
      </c>
      <c r="L678" t="s">
        <v>2107</v>
      </c>
    </row>
    <row r="679" spans="1:12" ht="12.75">
      <c r="A679">
        <v>2016</v>
      </c>
      <c r="B679" t="s">
        <v>40</v>
      </c>
      <c r="C679" s="23" t="s">
        <v>644</v>
      </c>
      <c r="E679">
        <v>1</v>
      </c>
      <c r="F679">
        <v>666</v>
      </c>
      <c r="G679" s="16">
        <f t="shared" si="4"/>
        <v>666</v>
      </c>
      <c r="H679" s="26">
        <v>42832</v>
      </c>
      <c r="I679" t="s">
        <v>1436</v>
      </c>
      <c r="J679">
        <v>2016</v>
      </c>
      <c r="K679" s="26">
        <v>42832</v>
      </c>
      <c r="L679" t="s">
        <v>2108</v>
      </c>
    </row>
    <row r="680" spans="1:12" ht="12.75">
      <c r="A680">
        <v>2016</v>
      </c>
      <c r="B680" t="s">
        <v>40</v>
      </c>
      <c r="C680" s="23" t="s">
        <v>645</v>
      </c>
      <c r="E680">
        <v>3</v>
      </c>
      <c r="F680">
        <v>81</v>
      </c>
      <c r="G680" s="16">
        <f t="shared" si="4"/>
        <v>243</v>
      </c>
      <c r="H680" s="26">
        <v>42832</v>
      </c>
      <c r="I680" t="s">
        <v>1436</v>
      </c>
      <c r="J680">
        <v>2016</v>
      </c>
      <c r="K680" s="26">
        <v>42832</v>
      </c>
      <c r="L680" t="s">
        <v>2109</v>
      </c>
    </row>
    <row r="681" spans="1:12" ht="12.75">
      <c r="A681">
        <v>2016</v>
      </c>
      <c r="B681" t="s">
        <v>40</v>
      </c>
      <c r="C681" s="23" t="s">
        <v>646</v>
      </c>
      <c r="E681">
        <v>3</v>
      </c>
      <c r="F681">
        <v>117</v>
      </c>
      <c r="G681" s="16">
        <f t="shared" si="4"/>
        <v>351</v>
      </c>
      <c r="H681" s="26">
        <v>42832</v>
      </c>
      <c r="I681" t="s">
        <v>1436</v>
      </c>
      <c r="J681">
        <v>2016</v>
      </c>
      <c r="K681" s="26">
        <v>42832</v>
      </c>
      <c r="L681" t="s">
        <v>2110</v>
      </c>
    </row>
    <row r="682" spans="1:12" ht="12.75">
      <c r="A682">
        <v>2016</v>
      </c>
      <c r="B682" t="s">
        <v>40</v>
      </c>
      <c r="C682" s="23" t="s">
        <v>647</v>
      </c>
      <c r="E682">
        <v>3</v>
      </c>
      <c r="F682">
        <v>175.5</v>
      </c>
      <c r="G682" s="16">
        <f t="shared" si="4"/>
        <v>526.5</v>
      </c>
      <c r="H682" s="26">
        <v>42832</v>
      </c>
      <c r="I682" t="s">
        <v>1436</v>
      </c>
      <c r="J682">
        <v>2016</v>
      </c>
      <c r="K682" s="26">
        <v>42832</v>
      </c>
      <c r="L682" t="s">
        <v>2111</v>
      </c>
    </row>
    <row r="683" spans="1:12" ht="12.75">
      <c r="A683">
        <v>2016</v>
      </c>
      <c r="B683" t="s">
        <v>40</v>
      </c>
      <c r="C683" s="23" t="s">
        <v>648</v>
      </c>
      <c r="E683">
        <v>3</v>
      </c>
      <c r="F683">
        <v>1453.5</v>
      </c>
      <c r="G683" s="16">
        <f t="shared" si="4"/>
        <v>4360.5</v>
      </c>
      <c r="H683" s="26">
        <v>42832</v>
      </c>
      <c r="I683" t="s">
        <v>1436</v>
      </c>
      <c r="J683">
        <v>2016</v>
      </c>
      <c r="K683" s="26">
        <v>42832</v>
      </c>
      <c r="L683" t="s">
        <v>2112</v>
      </c>
    </row>
    <row r="684" spans="1:12" ht="12.75">
      <c r="A684">
        <v>2016</v>
      </c>
      <c r="B684" t="s">
        <v>40</v>
      </c>
      <c r="C684" s="23" t="s">
        <v>649</v>
      </c>
      <c r="E684">
        <v>3</v>
      </c>
      <c r="F684">
        <v>108</v>
      </c>
      <c r="G684" s="16">
        <f t="shared" si="4"/>
        <v>324</v>
      </c>
      <c r="H684" s="26">
        <v>42832</v>
      </c>
      <c r="I684" t="s">
        <v>1436</v>
      </c>
      <c r="J684">
        <v>2016</v>
      </c>
      <c r="K684" s="26">
        <v>42832</v>
      </c>
      <c r="L684" t="s">
        <v>2113</v>
      </c>
    </row>
    <row r="685" spans="1:12" ht="12.75">
      <c r="A685">
        <v>2016</v>
      </c>
      <c r="B685" t="s">
        <v>40</v>
      </c>
      <c r="C685" s="23" t="s">
        <v>650</v>
      </c>
      <c r="E685">
        <v>3</v>
      </c>
      <c r="F685">
        <v>198</v>
      </c>
      <c r="G685" s="16">
        <f t="shared" si="4"/>
        <v>594</v>
      </c>
      <c r="H685" s="26">
        <v>42832</v>
      </c>
      <c r="I685" t="s">
        <v>1436</v>
      </c>
      <c r="J685">
        <v>2016</v>
      </c>
      <c r="K685" s="26">
        <v>42832</v>
      </c>
      <c r="L685" t="s">
        <v>2114</v>
      </c>
    </row>
    <row r="686" spans="1:12" ht="12.75">
      <c r="A686">
        <v>2016</v>
      </c>
      <c r="B686" t="s">
        <v>40</v>
      </c>
      <c r="C686" s="23" t="s">
        <v>651</v>
      </c>
      <c r="E686">
        <v>3</v>
      </c>
      <c r="F686">
        <v>103.5</v>
      </c>
      <c r="G686" s="16">
        <f t="shared" si="4"/>
        <v>310.5</v>
      </c>
      <c r="H686" s="26">
        <v>42832</v>
      </c>
      <c r="I686" t="s">
        <v>1436</v>
      </c>
      <c r="J686">
        <v>2016</v>
      </c>
      <c r="K686" s="26">
        <v>42832</v>
      </c>
      <c r="L686" t="s">
        <v>2115</v>
      </c>
    </row>
    <row r="687" spans="1:12" ht="12.75">
      <c r="A687">
        <v>2016</v>
      </c>
      <c r="B687" t="s">
        <v>40</v>
      </c>
      <c r="C687" s="23" t="s">
        <v>652</v>
      </c>
      <c r="E687">
        <v>3</v>
      </c>
      <c r="F687">
        <v>216</v>
      </c>
      <c r="G687" s="16">
        <f t="shared" si="4"/>
        <v>648</v>
      </c>
      <c r="H687" s="26">
        <v>42832</v>
      </c>
      <c r="I687" t="s">
        <v>1436</v>
      </c>
      <c r="J687">
        <v>2016</v>
      </c>
      <c r="K687" s="26">
        <v>42832</v>
      </c>
      <c r="L687" t="s">
        <v>2116</v>
      </c>
    </row>
    <row r="688" spans="1:12" ht="12.75">
      <c r="A688">
        <v>2016</v>
      </c>
      <c r="B688" t="s">
        <v>40</v>
      </c>
      <c r="C688" s="23" t="s">
        <v>653</v>
      </c>
      <c r="E688">
        <v>3</v>
      </c>
      <c r="F688">
        <v>202.5</v>
      </c>
      <c r="G688" s="16">
        <f t="shared" si="4"/>
        <v>607.5</v>
      </c>
      <c r="H688" s="26">
        <v>42832</v>
      </c>
      <c r="I688" t="s">
        <v>1436</v>
      </c>
      <c r="J688">
        <v>2016</v>
      </c>
      <c r="K688" s="26">
        <v>42832</v>
      </c>
      <c r="L688" t="s">
        <v>2117</v>
      </c>
    </row>
    <row r="689" spans="1:12" ht="12.75">
      <c r="A689">
        <v>2016</v>
      </c>
      <c r="B689" t="s">
        <v>40</v>
      </c>
      <c r="C689" s="23" t="s">
        <v>654</v>
      </c>
      <c r="E689">
        <v>3</v>
      </c>
      <c r="F689">
        <v>214.2</v>
      </c>
      <c r="G689" s="16">
        <f t="shared" si="4"/>
        <v>642.5999999999999</v>
      </c>
      <c r="H689" s="26">
        <v>42832</v>
      </c>
      <c r="I689" t="s">
        <v>1436</v>
      </c>
      <c r="J689">
        <v>2016</v>
      </c>
      <c r="K689" s="26">
        <v>42832</v>
      </c>
      <c r="L689" t="s">
        <v>2118</v>
      </c>
    </row>
    <row r="690" spans="1:12" ht="12.75">
      <c r="A690">
        <v>2016</v>
      </c>
      <c r="B690" t="s">
        <v>40</v>
      </c>
      <c r="C690" s="23" t="s">
        <v>401</v>
      </c>
      <c r="E690">
        <v>3</v>
      </c>
      <c r="F690">
        <v>63</v>
      </c>
      <c r="G690" s="16">
        <f t="shared" si="4"/>
        <v>189</v>
      </c>
      <c r="H690" s="26">
        <v>42832</v>
      </c>
      <c r="I690" t="s">
        <v>1436</v>
      </c>
      <c r="J690">
        <v>2016</v>
      </c>
      <c r="K690" s="26">
        <v>42832</v>
      </c>
      <c r="L690" t="s">
        <v>2119</v>
      </c>
    </row>
    <row r="691" spans="1:12" ht="12.75">
      <c r="A691">
        <v>2016</v>
      </c>
      <c r="B691" t="s">
        <v>40</v>
      </c>
      <c r="C691" s="23" t="s">
        <v>397</v>
      </c>
      <c r="E691">
        <v>3</v>
      </c>
      <c r="F691">
        <v>170.1</v>
      </c>
      <c r="G691" s="16">
        <f t="shared" si="4"/>
        <v>510.29999999999995</v>
      </c>
      <c r="H691" s="26">
        <v>42832</v>
      </c>
      <c r="I691" t="s">
        <v>1436</v>
      </c>
      <c r="J691">
        <v>2016</v>
      </c>
      <c r="K691" s="26">
        <v>42832</v>
      </c>
      <c r="L691" t="s">
        <v>2120</v>
      </c>
    </row>
    <row r="692" spans="1:12" ht="12.75">
      <c r="A692">
        <v>2016</v>
      </c>
      <c r="B692" t="s">
        <v>40</v>
      </c>
      <c r="C692" s="23" t="s">
        <v>655</v>
      </c>
      <c r="E692">
        <v>3</v>
      </c>
      <c r="F692">
        <v>98.1</v>
      </c>
      <c r="G692" s="16">
        <f t="shared" si="4"/>
        <v>294.29999999999995</v>
      </c>
      <c r="H692" s="26">
        <v>42832</v>
      </c>
      <c r="I692" t="s">
        <v>1436</v>
      </c>
      <c r="J692">
        <v>2016</v>
      </c>
      <c r="K692" s="26">
        <v>42832</v>
      </c>
      <c r="L692" t="s">
        <v>2121</v>
      </c>
    </row>
    <row r="693" spans="1:12" ht="12.75">
      <c r="A693">
        <v>2016</v>
      </c>
      <c r="B693" t="s">
        <v>40</v>
      </c>
      <c r="C693" s="23" t="s">
        <v>656</v>
      </c>
      <c r="E693">
        <v>3</v>
      </c>
      <c r="F693">
        <v>459</v>
      </c>
      <c r="G693" s="16">
        <f t="shared" si="4"/>
        <v>1377</v>
      </c>
      <c r="H693" s="26">
        <v>42832</v>
      </c>
      <c r="I693" t="s">
        <v>1436</v>
      </c>
      <c r="J693">
        <v>2016</v>
      </c>
      <c r="K693" s="26">
        <v>42832</v>
      </c>
      <c r="L693" t="s">
        <v>2122</v>
      </c>
    </row>
    <row r="694" spans="1:12" ht="12.75">
      <c r="A694">
        <v>2016</v>
      </c>
      <c r="B694" t="s">
        <v>40</v>
      </c>
      <c r="C694" s="23" t="s">
        <v>657</v>
      </c>
      <c r="E694">
        <v>3</v>
      </c>
      <c r="F694">
        <v>81</v>
      </c>
      <c r="G694" s="16">
        <f t="shared" si="4"/>
        <v>243</v>
      </c>
      <c r="H694" s="26">
        <v>42832</v>
      </c>
      <c r="I694" t="s">
        <v>1436</v>
      </c>
      <c r="J694">
        <v>2016</v>
      </c>
      <c r="K694" s="26">
        <v>42832</v>
      </c>
      <c r="L694" t="s">
        <v>2123</v>
      </c>
    </row>
    <row r="695" spans="1:12" ht="12.75">
      <c r="A695">
        <v>2016</v>
      </c>
      <c r="B695" t="s">
        <v>40</v>
      </c>
      <c r="C695" s="23" t="s">
        <v>658</v>
      </c>
      <c r="E695">
        <v>3</v>
      </c>
      <c r="F695">
        <v>319.5</v>
      </c>
      <c r="G695" s="16">
        <f t="shared" si="4"/>
        <v>958.5</v>
      </c>
      <c r="H695" s="26">
        <v>42832</v>
      </c>
      <c r="I695" t="s">
        <v>1436</v>
      </c>
      <c r="J695">
        <v>2016</v>
      </c>
      <c r="K695" s="26">
        <v>42832</v>
      </c>
      <c r="L695" t="s">
        <v>2124</v>
      </c>
    </row>
    <row r="696" spans="1:12" ht="12.75">
      <c r="A696">
        <v>2016</v>
      </c>
      <c r="B696" t="s">
        <v>40</v>
      </c>
      <c r="C696" s="23" t="s">
        <v>659</v>
      </c>
      <c r="E696">
        <v>3</v>
      </c>
      <c r="F696">
        <v>99</v>
      </c>
      <c r="G696" s="16">
        <f t="shared" si="4"/>
        <v>297</v>
      </c>
      <c r="H696" s="26">
        <v>42832</v>
      </c>
      <c r="I696" t="s">
        <v>1436</v>
      </c>
      <c r="J696">
        <v>2016</v>
      </c>
      <c r="K696" s="26">
        <v>42832</v>
      </c>
      <c r="L696" t="s">
        <v>2125</v>
      </c>
    </row>
    <row r="697" spans="1:12" ht="12.75">
      <c r="A697">
        <v>2016</v>
      </c>
      <c r="B697" t="s">
        <v>40</v>
      </c>
      <c r="C697" s="23" t="s">
        <v>660</v>
      </c>
      <c r="E697">
        <v>3</v>
      </c>
      <c r="F697">
        <v>90</v>
      </c>
      <c r="G697" s="16">
        <f t="shared" si="4"/>
        <v>270</v>
      </c>
      <c r="H697" s="26">
        <v>42832</v>
      </c>
      <c r="I697" t="s">
        <v>1436</v>
      </c>
      <c r="J697">
        <v>2016</v>
      </c>
      <c r="K697" s="26">
        <v>42832</v>
      </c>
      <c r="L697" t="s">
        <v>2126</v>
      </c>
    </row>
    <row r="698" spans="1:12" ht="12.75">
      <c r="A698">
        <v>2016</v>
      </c>
      <c r="B698" t="s">
        <v>40</v>
      </c>
      <c r="C698" s="23" t="s">
        <v>546</v>
      </c>
      <c r="E698">
        <v>3</v>
      </c>
      <c r="F698">
        <v>306</v>
      </c>
      <c r="G698" s="16">
        <f t="shared" si="4"/>
        <v>918</v>
      </c>
      <c r="H698" s="26">
        <v>42832</v>
      </c>
      <c r="I698" t="s">
        <v>1436</v>
      </c>
      <c r="J698">
        <v>2016</v>
      </c>
      <c r="K698" s="26">
        <v>42832</v>
      </c>
      <c r="L698" t="s">
        <v>2127</v>
      </c>
    </row>
    <row r="699" spans="1:12" ht="12.75">
      <c r="A699">
        <v>2016</v>
      </c>
      <c r="B699" t="s">
        <v>40</v>
      </c>
      <c r="C699" s="23" t="s">
        <v>661</v>
      </c>
      <c r="E699">
        <v>3</v>
      </c>
      <c r="F699">
        <v>270</v>
      </c>
      <c r="G699" s="16">
        <f t="shared" si="4"/>
        <v>810</v>
      </c>
      <c r="H699" s="26">
        <v>42832</v>
      </c>
      <c r="I699" t="s">
        <v>1436</v>
      </c>
      <c r="J699">
        <v>2016</v>
      </c>
      <c r="K699" s="26">
        <v>42832</v>
      </c>
      <c r="L699" t="s">
        <v>2128</v>
      </c>
    </row>
    <row r="700" spans="1:12" ht="12.75">
      <c r="A700">
        <v>2016</v>
      </c>
      <c r="B700" t="s">
        <v>40</v>
      </c>
      <c r="C700" s="23" t="s">
        <v>365</v>
      </c>
      <c r="E700">
        <v>3</v>
      </c>
      <c r="F700">
        <v>81</v>
      </c>
      <c r="G700" s="16">
        <f t="shared" si="4"/>
        <v>243</v>
      </c>
      <c r="H700" s="26">
        <v>42832</v>
      </c>
      <c r="I700" t="s">
        <v>1436</v>
      </c>
      <c r="J700">
        <v>2016</v>
      </c>
      <c r="K700" s="26">
        <v>42832</v>
      </c>
      <c r="L700" t="s">
        <v>2129</v>
      </c>
    </row>
    <row r="701" spans="1:12" ht="12.75">
      <c r="A701">
        <v>2016</v>
      </c>
      <c r="B701" t="s">
        <v>40</v>
      </c>
      <c r="C701" s="23" t="s">
        <v>662</v>
      </c>
      <c r="E701">
        <v>3</v>
      </c>
      <c r="F701">
        <v>234</v>
      </c>
      <c r="G701" s="16">
        <f t="shared" si="4"/>
        <v>702</v>
      </c>
      <c r="H701" s="26">
        <v>42832</v>
      </c>
      <c r="I701" t="s">
        <v>1436</v>
      </c>
      <c r="J701">
        <v>2016</v>
      </c>
      <c r="K701" s="26">
        <v>42832</v>
      </c>
      <c r="L701" t="s">
        <v>2130</v>
      </c>
    </row>
    <row r="702" spans="1:12" ht="12.75">
      <c r="A702">
        <v>2016</v>
      </c>
      <c r="B702" t="s">
        <v>40</v>
      </c>
      <c r="C702" s="23" t="s">
        <v>663</v>
      </c>
      <c r="E702">
        <v>3</v>
      </c>
      <c r="F702">
        <v>309.6</v>
      </c>
      <c r="G702" s="16">
        <f t="shared" si="4"/>
        <v>928.8000000000001</v>
      </c>
      <c r="H702" s="26">
        <v>42832</v>
      </c>
      <c r="I702" t="s">
        <v>1436</v>
      </c>
      <c r="J702">
        <v>2016</v>
      </c>
      <c r="K702" s="26">
        <v>42832</v>
      </c>
      <c r="L702" t="s">
        <v>2131</v>
      </c>
    </row>
    <row r="703" spans="1:12" ht="12.75">
      <c r="A703">
        <v>2016</v>
      </c>
      <c r="B703" t="s">
        <v>40</v>
      </c>
      <c r="C703" s="23" t="s">
        <v>664</v>
      </c>
      <c r="E703">
        <v>3</v>
      </c>
      <c r="F703">
        <v>237.6</v>
      </c>
      <c r="G703" s="16">
        <f t="shared" si="4"/>
        <v>712.8</v>
      </c>
      <c r="H703" s="26">
        <v>42832</v>
      </c>
      <c r="I703" t="s">
        <v>1436</v>
      </c>
      <c r="J703">
        <v>2016</v>
      </c>
      <c r="K703" s="26">
        <v>42832</v>
      </c>
      <c r="L703" t="s">
        <v>2132</v>
      </c>
    </row>
    <row r="704" spans="1:12" ht="12.75">
      <c r="A704">
        <v>2016</v>
      </c>
      <c r="B704" t="s">
        <v>40</v>
      </c>
      <c r="C704" s="23" t="s">
        <v>665</v>
      </c>
      <c r="E704">
        <v>3</v>
      </c>
      <c r="F704">
        <v>436.5</v>
      </c>
      <c r="G704" s="16">
        <f t="shared" si="4"/>
        <v>1309.5</v>
      </c>
      <c r="H704" s="26">
        <v>42832</v>
      </c>
      <c r="I704" t="s">
        <v>1436</v>
      </c>
      <c r="J704">
        <v>2016</v>
      </c>
      <c r="K704" s="26">
        <v>42832</v>
      </c>
      <c r="L704" t="s">
        <v>2133</v>
      </c>
    </row>
    <row r="705" spans="1:12" ht="12.75">
      <c r="A705">
        <v>2016</v>
      </c>
      <c r="B705" t="s">
        <v>40</v>
      </c>
      <c r="C705" s="23" t="s">
        <v>666</v>
      </c>
      <c r="E705">
        <v>3</v>
      </c>
      <c r="F705">
        <v>423</v>
      </c>
      <c r="G705" s="16">
        <f t="shared" si="4"/>
        <v>1269</v>
      </c>
      <c r="H705" s="26">
        <v>42832</v>
      </c>
      <c r="I705" t="s">
        <v>1436</v>
      </c>
      <c r="J705">
        <v>2016</v>
      </c>
      <c r="K705" s="26">
        <v>42832</v>
      </c>
      <c r="L705" t="s">
        <v>2134</v>
      </c>
    </row>
    <row r="706" spans="1:12" ht="12.75">
      <c r="A706">
        <v>2016</v>
      </c>
      <c r="B706" t="s">
        <v>40</v>
      </c>
      <c r="C706" s="23" t="s">
        <v>667</v>
      </c>
      <c r="E706">
        <v>3</v>
      </c>
      <c r="F706">
        <v>840.6</v>
      </c>
      <c r="G706" s="16">
        <f t="shared" si="4"/>
        <v>2521.8</v>
      </c>
      <c r="H706" s="26">
        <v>42832</v>
      </c>
      <c r="I706" t="s">
        <v>1436</v>
      </c>
      <c r="J706">
        <v>2016</v>
      </c>
      <c r="K706" s="26">
        <v>42832</v>
      </c>
      <c r="L706" t="s">
        <v>2135</v>
      </c>
    </row>
    <row r="707" spans="1:12" ht="12.75">
      <c r="A707">
        <v>2016</v>
      </c>
      <c r="B707" t="s">
        <v>40</v>
      </c>
      <c r="C707" s="23" t="s">
        <v>668</v>
      </c>
      <c r="E707">
        <v>3</v>
      </c>
      <c r="F707">
        <v>381.6</v>
      </c>
      <c r="G707" s="16">
        <f t="shared" si="4"/>
        <v>1144.8000000000002</v>
      </c>
      <c r="H707" s="26">
        <v>42832</v>
      </c>
      <c r="I707" t="s">
        <v>1436</v>
      </c>
      <c r="J707">
        <v>2016</v>
      </c>
      <c r="K707" s="26">
        <v>42832</v>
      </c>
      <c r="L707" t="s">
        <v>2136</v>
      </c>
    </row>
    <row r="708" spans="1:12" ht="12.75">
      <c r="A708">
        <v>2016</v>
      </c>
      <c r="B708" t="s">
        <v>40</v>
      </c>
      <c r="C708" s="23" t="s">
        <v>669</v>
      </c>
      <c r="E708">
        <v>6</v>
      </c>
      <c r="F708">
        <v>88</v>
      </c>
      <c r="G708" s="16">
        <f t="shared" si="4"/>
        <v>528</v>
      </c>
      <c r="H708" s="26">
        <v>42832</v>
      </c>
      <c r="I708" t="s">
        <v>1436</v>
      </c>
      <c r="J708">
        <v>2016</v>
      </c>
      <c r="K708" s="26">
        <v>42832</v>
      </c>
      <c r="L708" t="s">
        <v>2137</v>
      </c>
    </row>
    <row r="709" spans="1:12" ht="12.75">
      <c r="A709">
        <v>2016</v>
      </c>
      <c r="B709" t="s">
        <v>40</v>
      </c>
      <c r="C709" s="23" t="s">
        <v>670</v>
      </c>
      <c r="E709">
        <v>6</v>
      </c>
      <c r="F709">
        <v>88</v>
      </c>
      <c r="G709" s="16">
        <f aca="true" t="shared" si="5" ref="G709:G772">F709*E709</f>
        <v>528</v>
      </c>
      <c r="H709" s="26">
        <v>42832</v>
      </c>
      <c r="I709" t="s">
        <v>1436</v>
      </c>
      <c r="J709">
        <v>2016</v>
      </c>
      <c r="K709" s="26">
        <v>42832</v>
      </c>
      <c r="L709" t="s">
        <v>2138</v>
      </c>
    </row>
    <row r="710" spans="1:12" ht="12.75">
      <c r="A710">
        <v>2016</v>
      </c>
      <c r="B710" t="s">
        <v>40</v>
      </c>
      <c r="C710" s="23" t="s">
        <v>671</v>
      </c>
      <c r="E710">
        <v>6</v>
      </c>
      <c r="F710">
        <v>88</v>
      </c>
      <c r="G710" s="16">
        <f t="shared" si="5"/>
        <v>528</v>
      </c>
      <c r="H710" s="26">
        <v>42832</v>
      </c>
      <c r="I710" t="s">
        <v>1436</v>
      </c>
      <c r="J710">
        <v>2016</v>
      </c>
      <c r="K710" s="26">
        <v>42832</v>
      </c>
      <c r="L710" t="s">
        <v>2139</v>
      </c>
    </row>
    <row r="711" spans="1:12" ht="12.75">
      <c r="A711">
        <v>2016</v>
      </c>
      <c r="B711" t="s">
        <v>40</v>
      </c>
      <c r="C711" s="23" t="s">
        <v>672</v>
      </c>
      <c r="E711">
        <v>6</v>
      </c>
      <c r="F711">
        <v>88</v>
      </c>
      <c r="G711" s="16">
        <f t="shared" si="5"/>
        <v>528</v>
      </c>
      <c r="H711" s="26">
        <v>42832</v>
      </c>
      <c r="I711" t="s">
        <v>1436</v>
      </c>
      <c r="J711">
        <v>2016</v>
      </c>
      <c r="K711" s="26">
        <v>42832</v>
      </c>
      <c r="L711" t="s">
        <v>2140</v>
      </c>
    </row>
    <row r="712" spans="1:12" ht="12.75">
      <c r="A712">
        <v>2016</v>
      </c>
      <c r="B712" t="s">
        <v>40</v>
      </c>
      <c r="C712" s="23" t="s">
        <v>673</v>
      </c>
      <c r="E712">
        <v>6</v>
      </c>
      <c r="F712">
        <v>96</v>
      </c>
      <c r="G712" s="16">
        <f t="shared" si="5"/>
        <v>576</v>
      </c>
      <c r="H712" s="26">
        <v>42832</v>
      </c>
      <c r="I712" t="s">
        <v>1436</v>
      </c>
      <c r="J712">
        <v>2016</v>
      </c>
      <c r="K712" s="26">
        <v>42832</v>
      </c>
      <c r="L712" t="s">
        <v>2141</v>
      </c>
    </row>
    <row r="713" spans="1:12" ht="12.75">
      <c r="A713">
        <v>2016</v>
      </c>
      <c r="B713" t="s">
        <v>40</v>
      </c>
      <c r="C713" s="23" t="s">
        <v>674</v>
      </c>
      <c r="E713">
        <v>6</v>
      </c>
      <c r="F713">
        <v>72</v>
      </c>
      <c r="G713" s="16">
        <f t="shared" si="5"/>
        <v>432</v>
      </c>
      <c r="H713" s="26">
        <v>42832</v>
      </c>
      <c r="I713" t="s">
        <v>1436</v>
      </c>
      <c r="J713">
        <v>2016</v>
      </c>
      <c r="K713" s="26">
        <v>42832</v>
      </c>
      <c r="L713" t="s">
        <v>2142</v>
      </c>
    </row>
    <row r="714" spans="1:12" ht="12.75">
      <c r="A714">
        <v>2016</v>
      </c>
      <c r="B714" t="s">
        <v>40</v>
      </c>
      <c r="C714" s="23" t="s">
        <v>675</v>
      </c>
      <c r="E714">
        <v>6</v>
      </c>
      <c r="F714">
        <v>120</v>
      </c>
      <c r="G714" s="16">
        <f t="shared" si="5"/>
        <v>720</v>
      </c>
      <c r="H714" s="26">
        <v>42832</v>
      </c>
      <c r="I714" t="s">
        <v>1436</v>
      </c>
      <c r="J714">
        <v>2016</v>
      </c>
      <c r="K714" s="26">
        <v>42832</v>
      </c>
      <c r="L714" t="s">
        <v>2143</v>
      </c>
    </row>
    <row r="715" spans="1:12" ht="12.75">
      <c r="A715">
        <v>2016</v>
      </c>
      <c r="B715" t="s">
        <v>40</v>
      </c>
      <c r="C715" s="23" t="s">
        <v>676</v>
      </c>
      <c r="E715">
        <v>6</v>
      </c>
      <c r="F715">
        <v>100</v>
      </c>
      <c r="G715" s="16">
        <f t="shared" si="5"/>
        <v>600</v>
      </c>
      <c r="H715" s="26">
        <v>42832</v>
      </c>
      <c r="I715" t="s">
        <v>1436</v>
      </c>
      <c r="J715">
        <v>2016</v>
      </c>
      <c r="K715" s="26">
        <v>42832</v>
      </c>
      <c r="L715" t="s">
        <v>2144</v>
      </c>
    </row>
    <row r="716" spans="1:12" ht="12.75">
      <c r="A716">
        <v>2016</v>
      </c>
      <c r="B716" t="s">
        <v>40</v>
      </c>
      <c r="C716" s="23" t="s">
        <v>677</v>
      </c>
      <c r="E716">
        <v>6</v>
      </c>
      <c r="F716">
        <v>112</v>
      </c>
      <c r="G716" s="16">
        <f t="shared" si="5"/>
        <v>672</v>
      </c>
      <c r="H716" s="26">
        <v>42832</v>
      </c>
      <c r="I716" t="s">
        <v>1436</v>
      </c>
      <c r="J716">
        <v>2016</v>
      </c>
      <c r="K716" s="26">
        <v>42832</v>
      </c>
      <c r="L716" t="s">
        <v>2145</v>
      </c>
    </row>
    <row r="717" spans="1:12" ht="12.75">
      <c r="A717">
        <v>2016</v>
      </c>
      <c r="B717" t="s">
        <v>40</v>
      </c>
      <c r="C717" s="23" t="s">
        <v>678</v>
      </c>
      <c r="E717">
        <v>6</v>
      </c>
      <c r="F717">
        <v>112</v>
      </c>
      <c r="G717" s="16">
        <f t="shared" si="5"/>
        <v>672</v>
      </c>
      <c r="H717" s="26">
        <v>42832</v>
      </c>
      <c r="I717" t="s">
        <v>1436</v>
      </c>
      <c r="J717">
        <v>2016</v>
      </c>
      <c r="K717" s="26">
        <v>42832</v>
      </c>
      <c r="L717" t="s">
        <v>2146</v>
      </c>
    </row>
    <row r="718" spans="1:12" ht="12.75">
      <c r="A718">
        <v>2016</v>
      </c>
      <c r="B718" t="s">
        <v>40</v>
      </c>
      <c r="C718" s="23" t="s">
        <v>679</v>
      </c>
      <c r="E718">
        <v>6</v>
      </c>
      <c r="F718">
        <v>76</v>
      </c>
      <c r="G718" s="16">
        <f t="shared" si="5"/>
        <v>456</v>
      </c>
      <c r="H718" s="26">
        <v>42832</v>
      </c>
      <c r="I718" t="s">
        <v>1436</v>
      </c>
      <c r="J718">
        <v>2016</v>
      </c>
      <c r="K718" s="26">
        <v>42832</v>
      </c>
      <c r="L718" t="s">
        <v>2147</v>
      </c>
    </row>
    <row r="719" spans="1:12" ht="12.75">
      <c r="A719">
        <v>2016</v>
      </c>
      <c r="B719" t="s">
        <v>40</v>
      </c>
      <c r="C719" s="23" t="s">
        <v>680</v>
      </c>
      <c r="E719">
        <v>6</v>
      </c>
      <c r="F719">
        <v>128</v>
      </c>
      <c r="G719" s="16">
        <f t="shared" si="5"/>
        <v>768</v>
      </c>
      <c r="H719" s="26">
        <v>42832</v>
      </c>
      <c r="I719" t="s">
        <v>1436</v>
      </c>
      <c r="J719">
        <v>2016</v>
      </c>
      <c r="K719" s="26">
        <v>42832</v>
      </c>
      <c r="L719" t="s">
        <v>2148</v>
      </c>
    </row>
    <row r="720" spans="1:12" ht="12.75">
      <c r="A720">
        <v>2016</v>
      </c>
      <c r="B720" t="s">
        <v>40</v>
      </c>
      <c r="C720" s="23" t="s">
        <v>681</v>
      </c>
      <c r="E720">
        <v>6</v>
      </c>
      <c r="F720">
        <v>64</v>
      </c>
      <c r="G720" s="16">
        <f t="shared" si="5"/>
        <v>384</v>
      </c>
      <c r="H720" s="26">
        <v>42832</v>
      </c>
      <c r="I720" t="s">
        <v>1436</v>
      </c>
      <c r="J720">
        <v>2016</v>
      </c>
      <c r="K720" s="26">
        <v>42832</v>
      </c>
      <c r="L720" t="s">
        <v>2149</v>
      </c>
    </row>
    <row r="721" spans="1:12" ht="12.75">
      <c r="A721">
        <v>2016</v>
      </c>
      <c r="B721" t="s">
        <v>40</v>
      </c>
      <c r="C721" s="23" t="s">
        <v>682</v>
      </c>
      <c r="E721">
        <v>6</v>
      </c>
      <c r="F721">
        <v>144</v>
      </c>
      <c r="G721" s="16">
        <f t="shared" si="5"/>
        <v>864</v>
      </c>
      <c r="H721" s="26">
        <v>42832</v>
      </c>
      <c r="I721" t="s">
        <v>1436</v>
      </c>
      <c r="J721">
        <v>2016</v>
      </c>
      <c r="K721" s="26">
        <v>42832</v>
      </c>
      <c r="L721" t="s">
        <v>2150</v>
      </c>
    </row>
    <row r="722" spans="1:12" ht="12.75">
      <c r="A722">
        <v>2016</v>
      </c>
      <c r="B722" t="s">
        <v>40</v>
      </c>
      <c r="C722" s="23" t="s">
        <v>683</v>
      </c>
      <c r="E722">
        <v>6</v>
      </c>
      <c r="F722">
        <v>108</v>
      </c>
      <c r="G722" s="16">
        <f t="shared" si="5"/>
        <v>648</v>
      </c>
      <c r="H722" s="26">
        <v>42832</v>
      </c>
      <c r="I722" t="s">
        <v>1436</v>
      </c>
      <c r="J722">
        <v>2016</v>
      </c>
      <c r="K722" s="26">
        <v>42832</v>
      </c>
      <c r="L722" t="s">
        <v>2151</v>
      </c>
    </row>
    <row r="723" spans="1:12" ht="12.75">
      <c r="A723">
        <v>2016</v>
      </c>
      <c r="B723" t="s">
        <v>40</v>
      </c>
      <c r="C723" s="23" t="s">
        <v>684</v>
      </c>
      <c r="E723">
        <v>6</v>
      </c>
      <c r="F723">
        <v>140</v>
      </c>
      <c r="G723" s="16">
        <f t="shared" si="5"/>
        <v>840</v>
      </c>
      <c r="H723" s="26">
        <v>42832</v>
      </c>
      <c r="I723" t="s">
        <v>1436</v>
      </c>
      <c r="J723">
        <v>2016</v>
      </c>
      <c r="K723" s="26">
        <v>42832</v>
      </c>
      <c r="L723" t="s">
        <v>2152</v>
      </c>
    </row>
    <row r="724" spans="1:12" ht="12.75">
      <c r="A724">
        <v>2016</v>
      </c>
      <c r="B724" t="s">
        <v>40</v>
      </c>
      <c r="C724" s="23" t="s">
        <v>685</v>
      </c>
      <c r="E724">
        <v>6</v>
      </c>
      <c r="F724">
        <v>68</v>
      </c>
      <c r="G724" s="16">
        <f t="shared" si="5"/>
        <v>408</v>
      </c>
      <c r="H724" s="26">
        <v>42832</v>
      </c>
      <c r="I724" t="s">
        <v>1436</v>
      </c>
      <c r="J724">
        <v>2016</v>
      </c>
      <c r="K724" s="26">
        <v>42832</v>
      </c>
      <c r="L724" t="s">
        <v>2153</v>
      </c>
    </row>
    <row r="725" spans="1:12" ht="12.75">
      <c r="A725">
        <v>2016</v>
      </c>
      <c r="B725" t="s">
        <v>40</v>
      </c>
      <c r="C725" s="23" t="s">
        <v>686</v>
      </c>
      <c r="E725">
        <v>6</v>
      </c>
      <c r="F725">
        <v>96</v>
      </c>
      <c r="G725" s="16">
        <f t="shared" si="5"/>
        <v>576</v>
      </c>
      <c r="H725" s="26">
        <v>42832</v>
      </c>
      <c r="I725" t="s">
        <v>1436</v>
      </c>
      <c r="J725">
        <v>2016</v>
      </c>
      <c r="K725" s="26">
        <v>42832</v>
      </c>
      <c r="L725" t="s">
        <v>2154</v>
      </c>
    </row>
    <row r="726" spans="1:12" ht="12.75">
      <c r="A726">
        <v>2016</v>
      </c>
      <c r="B726" t="s">
        <v>40</v>
      </c>
      <c r="C726" s="23" t="s">
        <v>687</v>
      </c>
      <c r="E726">
        <v>6</v>
      </c>
      <c r="F726">
        <v>184</v>
      </c>
      <c r="G726" s="16">
        <f t="shared" si="5"/>
        <v>1104</v>
      </c>
      <c r="H726" s="26">
        <v>42832</v>
      </c>
      <c r="I726" t="s">
        <v>1436</v>
      </c>
      <c r="J726">
        <v>2016</v>
      </c>
      <c r="K726" s="26">
        <v>42832</v>
      </c>
      <c r="L726" t="s">
        <v>2155</v>
      </c>
    </row>
    <row r="727" spans="1:12" ht="12.75">
      <c r="A727">
        <v>2016</v>
      </c>
      <c r="B727" t="s">
        <v>40</v>
      </c>
      <c r="C727" s="23" t="s">
        <v>688</v>
      </c>
      <c r="E727">
        <v>6</v>
      </c>
      <c r="F727">
        <v>76</v>
      </c>
      <c r="G727" s="16">
        <f t="shared" si="5"/>
        <v>456</v>
      </c>
      <c r="H727" s="26">
        <v>42832</v>
      </c>
      <c r="I727" t="s">
        <v>1436</v>
      </c>
      <c r="J727">
        <v>2016</v>
      </c>
      <c r="K727" s="26">
        <v>42832</v>
      </c>
      <c r="L727" t="s">
        <v>2156</v>
      </c>
    </row>
    <row r="728" spans="1:12" ht="12.75">
      <c r="A728">
        <v>2016</v>
      </c>
      <c r="B728" t="s">
        <v>40</v>
      </c>
      <c r="C728" s="23" t="s">
        <v>689</v>
      </c>
      <c r="E728">
        <v>6</v>
      </c>
      <c r="F728">
        <v>62.4</v>
      </c>
      <c r="G728" s="16">
        <f t="shared" si="5"/>
        <v>374.4</v>
      </c>
      <c r="H728" s="26">
        <v>42832</v>
      </c>
      <c r="I728" t="s">
        <v>1436</v>
      </c>
      <c r="J728">
        <v>2016</v>
      </c>
      <c r="K728" s="26">
        <v>42832</v>
      </c>
      <c r="L728" t="s">
        <v>2157</v>
      </c>
    </row>
    <row r="729" spans="1:12" ht="12.75">
      <c r="A729">
        <v>2016</v>
      </c>
      <c r="B729" t="s">
        <v>40</v>
      </c>
      <c r="C729" s="23" t="s">
        <v>690</v>
      </c>
      <c r="E729">
        <v>6</v>
      </c>
      <c r="F729">
        <v>56</v>
      </c>
      <c r="G729" s="16">
        <f t="shared" si="5"/>
        <v>336</v>
      </c>
      <c r="H729" s="26">
        <v>42832</v>
      </c>
      <c r="I729" t="s">
        <v>1436</v>
      </c>
      <c r="J729">
        <v>2016</v>
      </c>
      <c r="K729" s="26">
        <v>42832</v>
      </c>
      <c r="L729" t="s">
        <v>2158</v>
      </c>
    </row>
    <row r="730" spans="1:12" ht="12.75">
      <c r="A730">
        <v>2016</v>
      </c>
      <c r="B730" t="s">
        <v>40</v>
      </c>
      <c r="C730" s="23" t="s">
        <v>691</v>
      </c>
      <c r="E730">
        <v>6</v>
      </c>
      <c r="F730">
        <v>108</v>
      </c>
      <c r="G730" s="16">
        <f t="shared" si="5"/>
        <v>648</v>
      </c>
      <c r="H730" s="26">
        <v>42832</v>
      </c>
      <c r="I730" t="s">
        <v>1436</v>
      </c>
      <c r="J730">
        <v>2016</v>
      </c>
      <c r="K730" s="26">
        <v>42832</v>
      </c>
      <c r="L730" t="s">
        <v>2159</v>
      </c>
    </row>
    <row r="731" spans="1:12" ht="12.75">
      <c r="A731">
        <v>2016</v>
      </c>
      <c r="B731" t="s">
        <v>40</v>
      </c>
      <c r="C731" s="23" t="s">
        <v>688</v>
      </c>
      <c r="E731">
        <v>6</v>
      </c>
      <c r="F731">
        <v>120</v>
      </c>
      <c r="G731" s="16">
        <f t="shared" si="5"/>
        <v>720</v>
      </c>
      <c r="H731" s="26">
        <v>42832</v>
      </c>
      <c r="I731" t="s">
        <v>1436</v>
      </c>
      <c r="J731">
        <v>2016</v>
      </c>
      <c r="K731" s="26">
        <v>42832</v>
      </c>
      <c r="L731" t="s">
        <v>2160</v>
      </c>
    </row>
    <row r="732" spans="1:12" ht="12.75">
      <c r="A732">
        <v>2016</v>
      </c>
      <c r="B732" t="s">
        <v>40</v>
      </c>
      <c r="C732" s="23" t="s">
        <v>692</v>
      </c>
      <c r="E732">
        <v>6</v>
      </c>
      <c r="F732">
        <v>72</v>
      </c>
      <c r="G732" s="16">
        <f t="shared" si="5"/>
        <v>432</v>
      </c>
      <c r="H732" s="26">
        <v>42832</v>
      </c>
      <c r="I732" t="s">
        <v>1436</v>
      </c>
      <c r="J732">
        <v>2016</v>
      </c>
      <c r="K732" s="26">
        <v>42832</v>
      </c>
      <c r="L732" t="s">
        <v>2161</v>
      </c>
    </row>
    <row r="733" spans="1:12" ht="12.75">
      <c r="A733">
        <v>2016</v>
      </c>
      <c r="B733" t="s">
        <v>40</v>
      </c>
      <c r="C733" s="23" t="s">
        <v>693</v>
      </c>
      <c r="E733">
        <v>6</v>
      </c>
      <c r="F733">
        <v>72</v>
      </c>
      <c r="G733" s="16">
        <f t="shared" si="5"/>
        <v>432</v>
      </c>
      <c r="H733" s="26">
        <v>42832</v>
      </c>
      <c r="I733" t="s">
        <v>1436</v>
      </c>
      <c r="J733">
        <v>2016</v>
      </c>
      <c r="K733" s="26">
        <v>42832</v>
      </c>
      <c r="L733" t="s">
        <v>2162</v>
      </c>
    </row>
    <row r="734" spans="1:12" ht="12.75">
      <c r="A734">
        <v>2016</v>
      </c>
      <c r="B734" t="s">
        <v>40</v>
      </c>
      <c r="C734" s="23" t="s">
        <v>694</v>
      </c>
      <c r="E734">
        <v>6</v>
      </c>
      <c r="F734">
        <v>115.2</v>
      </c>
      <c r="G734" s="16">
        <f t="shared" si="5"/>
        <v>691.2</v>
      </c>
      <c r="H734" s="26">
        <v>42832</v>
      </c>
      <c r="I734" t="s">
        <v>1436</v>
      </c>
      <c r="J734">
        <v>2016</v>
      </c>
      <c r="K734" s="26">
        <v>42832</v>
      </c>
      <c r="L734" t="s">
        <v>2163</v>
      </c>
    </row>
    <row r="735" spans="1:12" ht="12.75">
      <c r="A735">
        <v>2016</v>
      </c>
      <c r="B735" t="s">
        <v>40</v>
      </c>
      <c r="C735" s="23" t="s">
        <v>695</v>
      </c>
      <c r="E735">
        <v>6</v>
      </c>
      <c r="F735">
        <v>88</v>
      </c>
      <c r="G735" s="16">
        <f t="shared" si="5"/>
        <v>528</v>
      </c>
      <c r="H735" s="26">
        <v>42832</v>
      </c>
      <c r="I735" t="s">
        <v>1436</v>
      </c>
      <c r="J735">
        <v>2016</v>
      </c>
      <c r="K735" s="26">
        <v>42832</v>
      </c>
      <c r="L735" t="s">
        <v>2164</v>
      </c>
    </row>
    <row r="736" spans="1:12" ht="12.75">
      <c r="A736">
        <v>2016</v>
      </c>
      <c r="B736" t="s">
        <v>40</v>
      </c>
      <c r="C736" s="23" t="s">
        <v>696</v>
      </c>
      <c r="E736">
        <v>6</v>
      </c>
      <c r="F736">
        <v>88</v>
      </c>
      <c r="G736" s="16">
        <f t="shared" si="5"/>
        <v>528</v>
      </c>
      <c r="H736" s="26">
        <v>42832</v>
      </c>
      <c r="I736" t="s">
        <v>1436</v>
      </c>
      <c r="J736">
        <v>2016</v>
      </c>
      <c r="K736" s="26">
        <v>42832</v>
      </c>
      <c r="L736" t="s">
        <v>2165</v>
      </c>
    </row>
    <row r="737" spans="1:12" ht="12.75">
      <c r="A737">
        <v>2016</v>
      </c>
      <c r="B737" t="s">
        <v>40</v>
      </c>
      <c r="C737" s="23" t="s">
        <v>697</v>
      </c>
      <c r="E737">
        <v>6</v>
      </c>
      <c r="F737">
        <v>136</v>
      </c>
      <c r="G737" s="16">
        <f t="shared" si="5"/>
        <v>816</v>
      </c>
      <c r="H737" s="26">
        <v>42832</v>
      </c>
      <c r="I737" t="s">
        <v>1436</v>
      </c>
      <c r="J737">
        <v>2016</v>
      </c>
      <c r="K737" s="26">
        <v>42832</v>
      </c>
      <c r="L737" t="s">
        <v>2166</v>
      </c>
    </row>
    <row r="738" spans="1:12" ht="12.75">
      <c r="A738">
        <v>2016</v>
      </c>
      <c r="B738" t="s">
        <v>40</v>
      </c>
      <c r="C738" s="23" t="s">
        <v>698</v>
      </c>
      <c r="E738">
        <v>6</v>
      </c>
      <c r="F738">
        <v>128</v>
      </c>
      <c r="G738" s="16">
        <f t="shared" si="5"/>
        <v>768</v>
      </c>
      <c r="H738" s="26">
        <v>42832</v>
      </c>
      <c r="I738" t="s">
        <v>1436</v>
      </c>
      <c r="J738">
        <v>2016</v>
      </c>
      <c r="K738" s="26">
        <v>42832</v>
      </c>
      <c r="L738" t="s">
        <v>2167</v>
      </c>
    </row>
    <row r="739" spans="1:12" ht="12.75">
      <c r="A739">
        <v>2016</v>
      </c>
      <c r="B739" t="s">
        <v>40</v>
      </c>
      <c r="C739" s="23" t="s">
        <v>699</v>
      </c>
      <c r="E739">
        <v>6</v>
      </c>
      <c r="F739">
        <v>184</v>
      </c>
      <c r="G739" s="16">
        <f t="shared" si="5"/>
        <v>1104</v>
      </c>
      <c r="H739" s="26">
        <v>42832</v>
      </c>
      <c r="I739" t="s">
        <v>1436</v>
      </c>
      <c r="J739">
        <v>2016</v>
      </c>
      <c r="K739" s="26">
        <v>42832</v>
      </c>
      <c r="L739" t="s">
        <v>2168</v>
      </c>
    </row>
    <row r="740" spans="1:12" ht="12.75">
      <c r="A740">
        <v>2016</v>
      </c>
      <c r="B740" t="s">
        <v>40</v>
      </c>
      <c r="C740" s="23" t="s">
        <v>700</v>
      </c>
      <c r="E740">
        <v>1</v>
      </c>
      <c r="F740">
        <v>112</v>
      </c>
      <c r="G740" s="16">
        <f t="shared" si="5"/>
        <v>112</v>
      </c>
      <c r="H740" s="26">
        <v>42832</v>
      </c>
      <c r="I740" t="s">
        <v>1436</v>
      </c>
      <c r="J740">
        <v>2016</v>
      </c>
      <c r="K740" s="26">
        <v>42832</v>
      </c>
      <c r="L740" t="s">
        <v>2169</v>
      </c>
    </row>
    <row r="741" spans="1:12" ht="12.75">
      <c r="A741">
        <v>2016</v>
      </c>
      <c r="B741" t="s">
        <v>40</v>
      </c>
      <c r="C741" s="23" t="s">
        <v>701</v>
      </c>
      <c r="E741">
        <v>5</v>
      </c>
      <c r="F741">
        <v>112</v>
      </c>
      <c r="G741" s="16">
        <f t="shared" si="5"/>
        <v>560</v>
      </c>
      <c r="H741" s="26">
        <v>42832</v>
      </c>
      <c r="I741" t="s">
        <v>1436</v>
      </c>
      <c r="J741">
        <v>2016</v>
      </c>
      <c r="K741" s="26">
        <v>42832</v>
      </c>
      <c r="L741" t="s">
        <v>2170</v>
      </c>
    </row>
    <row r="742" spans="1:12" ht="12.75">
      <c r="A742">
        <v>2016</v>
      </c>
      <c r="B742" t="s">
        <v>40</v>
      </c>
      <c r="C742" s="23" t="s">
        <v>702</v>
      </c>
      <c r="E742">
        <v>6</v>
      </c>
      <c r="F742">
        <v>84</v>
      </c>
      <c r="G742" s="16">
        <f t="shared" si="5"/>
        <v>504</v>
      </c>
      <c r="H742" s="26">
        <v>42832</v>
      </c>
      <c r="I742" t="s">
        <v>1436</v>
      </c>
      <c r="J742">
        <v>2016</v>
      </c>
      <c r="K742" s="26">
        <v>42832</v>
      </c>
      <c r="L742" t="s">
        <v>2171</v>
      </c>
    </row>
    <row r="743" spans="1:12" ht="12.75">
      <c r="A743">
        <v>2016</v>
      </c>
      <c r="B743" t="s">
        <v>40</v>
      </c>
      <c r="C743" s="23" t="s">
        <v>703</v>
      </c>
      <c r="E743">
        <v>6</v>
      </c>
      <c r="F743">
        <v>84</v>
      </c>
      <c r="G743" s="16">
        <f t="shared" si="5"/>
        <v>504</v>
      </c>
      <c r="H743" s="26">
        <v>42832</v>
      </c>
      <c r="I743" t="s">
        <v>1436</v>
      </c>
      <c r="J743">
        <v>2016</v>
      </c>
      <c r="K743" s="26">
        <v>42832</v>
      </c>
      <c r="L743" t="s">
        <v>2172</v>
      </c>
    </row>
    <row r="744" spans="1:12" ht="12.75">
      <c r="A744">
        <v>2016</v>
      </c>
      <c r="B744" t="s">
        <v>40</v>
      </c>
      <c r="C744" s="23" t="s">
        <v>704</v>
      </c>
      <c r="E744">
        <v>6</v>
      </c>
      <c r="F744">
        <v>68</v>
      </c>
      <c r="G744" s="16">
        <f t="shared" si="5"/>
        <v>408</v>
      </c>
      <c r="H744" s="26">
        <v>42832</v>
      </c>
      <c r="I744" t="s">
        <v>1436</v>
      </c>
      <c r="J744">
        <v>2016</v>
      </c>
      <c r="K744" s="26">
        <v>42832</v>
      </c>
      <c r="L744" t="s">
        <v>2173</v>
      </c>
    </row>
    <row r="745" spans="1:12" ht="12.75">
      <c r="A745">
        <v>2016</v>
      </c>
      <c r="B745" t="s">
        <v>40</v>
      </c>
      <c r="C745" s="23" t="s">
        <v>705</v>
      </c>
      <c r="E745">
        <v>6</v>
      </c>
      <c r="F745">
        <v>48</v>
      </c>
      <c r="G745" s="16">
        <f t="shared" si="5"/>
        <v>288</v>
      </c>
      <c r="H745" s="26">
        <v>42832</v>
      </c>
      <c r="I745" t="s">
        <v>1436</v>
      </c>
      <c r="J745">
        <v>2016</v>
      </c>
      <c r="K745" s="26">
        <v>42832</v>
      </c>
      <c r="L745" t="s">
        <v>2174</v>
      </c>
    </row>
    <row r="746" spans="1:12" ht="12.75">
      <c r="A746">
        <v>2016</v>
      </c>
      <c r="B746" t="s">
        <v>40</v>
      </c>
      <c r="C746" s="23" t="s">
        <v>706</v>
      </c>
      <c r="E746">
        <v>6</v>
      </c>
      <c r="F746">
        <v>68</v>
      </c>
      <c r="G746" s="16">
        <f t="shared" si="5"/>
        <v>408</v>
      </c>
      <c r="H746" s="26">
        <v>42832</v>
      </c>
      <c r="I746" t="s">
        <v>1436</v>
      </c>
      <c r="J746">
        <v>2016</v>
      </c>
      <c r="K746" s="26">
        <v>42832</v>
      </c>
      <c r="L746" t="s">
        <v>2175</v>
      </c>
    </row>
    <row r="747" spans="1:12" ht="12.75">
      <c r="A747">
        <v>2016</v>
      </c>
      <c r="B747" t="s">
        <v>40</v>
      </c>
      <c r="C747" s="23" t="s">
        <v>707</v>
      </c>
      <c r="E747">
        <v>6</v>
      </c>
      <c r="F747">
        <v>104</v>
      </c>
      <c r="G747" s="16">
        <f t="shared" si="5"/>
        <v>624</v>
      </c>
      <c r="H747" s="26">
        <v>42832</v>
      </c>
      <c r="I747" t="s">
        <v>1436</v>
      </c>
      <c r="J747">
        <v>2016</v>
      </c>
      <c r="K747" s="26">
        <v>42832</v>
      </c>
      <c r="L747" t="s">
        <v>2176</v>
      </c>
    </row>
    <row r="748" spans="1:12" ht="12.75">
      <c r="A748">
        <v>2016</v>
      </c>
      <c r="B748" t="s">
        <v>40</v>
      </c>
      <c r="C748" s="23" t="s">
        <v>708</v>
      </c>
      <c r="E748">
        <v>6</v>
      </c>
      <c r="F748">
        <v>96</v>
      </c>
      <c r="G748" s="16">
        <f t="shared" si="5"/>
        <v>576</v>
      </c>
      <c r="H748" s="26">
        <v>42832</v>
      </c>
      <c r="I748" t="s">
        <v>1436</v>
      </c>
      <c r="J748">
        <v>2016</v>
      </c>
      <c r="K748" s="26">
        <v>42832</v>
      </c>
      <c r="L748" t="s">
        <v>2177</v>
      </c>
    </row>
    <row r="749" spans="1:12" ht="12.75">
      <c r="A749">
        <v>2016</v>
      </c>
      <c r="B749" t="s">
        <v>40</v>
      </c>
      <c r="C749" s="23" t="s">
        <v>709</v>
      </c>
      <c r="E749">
        <v>6</v>
      </c>
      <c r="F749">
        <v>88</v>
      </c>
      <c r="G749" s="16">
        <f t="shared" si="5"/>
        <v>528</v>
      </c>
      <c r="H749" s="26">
        <v>42832</v>
      </c>
      <c r="I749" t="s">
        <v>1436</v>
      </c>
      <c r="J749">
        <v>2016</v>
      </c>
      <c r="K749" s="26">
        <v>42832</v>
      </c>
      <c r="L749" t="s">
        <v>2178</v>
      </c>
    </row>
    <row r="750" spans="1:12" ht="12.75">
      <c r="A750">
        <v>2016</v>
      </c>
      <c r="B750" t="s">
        <v>40</v>
      </c>
      <c r="C750" s="23" t="s">
        <v>710</v>
      </c>
      <c r="E750">
        <v>6</v>
      </c>
      <c r="F750">
        <v>152</v>
      </c>
      <c r="G750" s="16">
        <f t="shared" si="5"/>
        <v>912</v>
      </c>
      <c r="H750" s="26">
        <v>42832</v>
      </c>
      <c r="I750" t="s">
        <v>1436</v>
      </c>
      <c r="J750">
        <v>2016</v>
      </c>
      <c r="K750" s="26">
        <v>42832</v>
      </c>
      <c r="L750" t="s">
        <v>2179</v>
      </c>
    </row>
    <row r="751" spans="1:12" ht="12.75">
      <c r="A751">
        <v>2016</v>
      </c>
      <c r="B751" t="s">
        <v>40</v>
      </c>
      <c r="C751" s="23" t="s">
        <v>711</v>
      </c>
      <c r="E751">
        <v>6</v>
      </c>
      <c r="F751">
        <v>76</v>
      </c>
      <c r="G751" s="16">
        <f t="shared" si="5"/>
        <v>456</v>
      </c>
      <c r="H751" s="26">
        <v>42832</v>
      </c>
      <c r="I751" t="s">
        <v>1436</v>
      </c>
      <c r="J751">
        <v>2016</v>
      </c>
      <c r="K751" s="26">
        <v>42832</v>
      </c>
      <c r="L751" t="s">
        <v>2180</v>
      </c>
    </row>
    <row r="752" spans="1:12" ht="12.75">
      <c r="A752">
        <v>2016</v>
      </c>
      <c r="B752" t="s">
        <v>40</v>
      </c>
      <c r="C752" s="23" t="s">
        <v>712</v>
      </c>
      <c r="E752">
        <v>6</v>
      </c>
      <c r="F752">
        <v>120</v>
      </c>
      <c r="G752" s="16">
        <f t="shared" si="5"/>
        <v>720</v>
      </c>
      <c r="H752" s="26">
        <v>42832</v>
      </c>
      <c r="I752" t="s">
        <v>1436</v>
      </c>
      <c r="J752">
        <v>2016</v>
      </c>
      <c r="K752" s="26">
        <v>42832</v>
      </c>
      <c r="L752" t="s">
        <v>2181</v>
      </c>
    </row>
    <row r="753" spans="1:12" ht="12.75">
      <c r="A753">
        <v>2016</v>
      </c>
      <c r="B753" t="s">
        <v>40</v>
      </c>
      <c r="C753" s="23" t="s">
        <v>713</v>
      </c>
      <c r="E753">
        <v>6</v>
      </c>
      <c r="F753">
        <v>104</v>
      </c>
      <c r="G753" s="16">
        <f t="shared" si="5"/>
        <v>624</v>
      </c>
      <c r="H753" s="26">
        <v>42832</v>
      </c>
      <c r="I753" t="s">
        <v>1436</v>
      </c>
      <c r="J753">
        <v>2016</v>
      </c>
      <c r="K753" s="26">
        <v>42832</v>
      </c>
      <c r="L753" t="s">
        <v>2182</v>
      </c>
    </row>
    <row r="754" spans="1:12" ht="12.75">
      <c r="A754">
        <v>2016</v>
      </c>
      <c r="B754" t="s">
        <v>40</v>
      </c>
      <c r="C754" s="23" t="s">
        <v>714</v>
      </c>
      <c r="E754">
        <v>6</v>
      </c>
      <c r="F754">
        <v>120</v>
      </c>
      <c r="G754" s="16">
        <f t="shared" si="5"/>
        <v>720</v>
      </c>
      <c r="H754" s="26">
        <v>42832</v>
      </c>
      <c r="I754" t="s">
        <v>1436</v>
      </c>
      <c r="J754">
        <v>2016</v>
      </c>
      <c r="K754" s="26">
        <v>42832</v>
      </c>
      <c r="L754" t="s">
        <v>2183</v>
      </c>
    </row>
    <row r="755" spans="1:12" ht="12.75">
      <c r="A755">
        <v>2016</v>
      </c>
      <c r="B755" t="s">
        <v>40</v>
      </c>
      <c r="C755" s="23" t="s">
        <v>715</v>
      </c>
      <c r="E755">
        <v>6</v>
      </c>
      <c r="F755">
        <v>72</v>
      </c>
      <c r="G755" s="16">
        <f t="shared" si="5"/>
        <v>432</v>
      </c>
      <c r="H755" s="26">
        <v>42832</v>
      </c>
      <c r="I755" t="s">
        <v>1436</v>
      </c>
      <c r="J755">
        <v>2016</v>
      </c>
      <c r="K755" s="26">
        <v>42832</v>
      </c>
      <c r="L755" t="s">
        <v>2184</v>
      </c>
    </row>
    <row r="756" spans="1:12" ht="12.75">
      <c r="A756">
        <v>2016</v>
      </c>
      <c r="B756" t="s">
        <v>40</v>
      </c>
      <c r="C756" s="23" t="s">
        <v>716</v>
      </c>
      <c r="E756">
        <v>6</v>
      </c>
      <c r="F756">
        <v>96</v>
      </c>
      <c r="G756" s="16">
        <f t="shared" si="5"/>
        <v>576</v>
      </c>
      <c r="H756" s="26">
        <v>42832</v>
      </c>
      <c r="I756" t="s">
        <v>1436</v>
      </c>
      <c r="J756">
        <v>2016</v>
      </c>
      <c r="K756" s="26">
        <v>42832</v>
      </c>
      <c r="L756" t="s">
        <v>2185</v>
      </c>
    </row>
    <row r="757" spans="1:12" ht="12.75">
      <c r="A757">
        <v>2016</v>
      </c>
      <c r="B757" t="s">
        <v>40</v>
      </c>
      <c r="C757" s="23" t="s">
        <v>717</v>
      </c>
      <c r="E757">
        <v>6</v>
      </c>
      <c r="F757">
        <v>96</v>
      </c>
      <c r="G757" s="16">
        <f t="shared" si="5"/>
        <v>576</v>
      </c>
      <c r="H757" s="26">
        <v>42832</v>
      </c>
      <c r="I757" t="s">
        <v>1436</v>
      </c>
      <c r="J757">
        <v>2016</v>
      </c>
      <c r="K757" s="26">
        <v>42832</v>
      </c>
      <c r="L757" t="s">
        <v>2186</v>
      </c>
    </row>
    <row r="758" spans="1:12" ht="12.75">
      <c r="A758">
        <v>2016</v>
      </c>
      <c r="B758" t="s">
        <v>40</v>
      </c>
      <c r="C758" s="23" t="s">
        <v>718</v>
      </c>
      <c r="E758">
        <v>6</v>
      </c>
      <c r="F758">
        <v>112</v>
      </c>
      <c r="G758" s="16">
        <f t="shared" si="5"/>
        <v>672</v>
      </c>
      <c r="H758" s="26">
        <v>42832</v>
      </c>
      <c r="I758" t="s">
        <v>1436</v>
      </c>
      <c r="J758">
        <v>2016</v>
      </c>
      <c r="K758" s="26">
        <v>42832</v>
      </c>
      <c r="L758" t="s">
        <v>2187</v>
      </c>
    </row>
    <row r="759" spans="1:12" ht="12.75">
      <c r="A759">
        <v>2016</v>
      </c>
      <c r="B759" t="s">
        <v>40</v>
      </c>
      <c r="C759" s="23" t="s">
        <v>719</v>
      </c>
      <c r="E759">
        <v>6</v>
      </c>
      <c r="F759">
        <v>88</v>
      </c>
      <c r="G759" s="16">
        <f t="shared" si="5"/>
        <v>528</v>
      </c>
      <c r="H759" s="26">
        <v>42832</v>
      </c>
      <c r="I759" t="s">
        <v>1436</v>
      </c>
      <c r="J759">
        <v>2016</v>
      </c>
      <c r="K759" s="26">
        <v>42832</v>
      </c>
      <c r="L759" t="s">
        <v>2188</v>
      </c>
    </row>
    <row r="760" spans="1:12" ht="12.75">
      <c r="A760">
        <v>2016</v>
      </c>
      <c r="B760" t="s">
        <v>40</v>
      </c>
      <c r="C760" s="23" t="s">
        <v>720</v>
      </c>
      <c r="E760">
        <v>6</v>
      </c>
      <c r="F760">
        <v>112</v>
      </c>
      <c r="G760" s="16">
        <f t="shared" si="5"/>
        <v>672</v>
      </c>
      <c r="H760" s="26">
        <v>42832</v>
      </c>
      <c r="I760" t="s">
        <v>1436</v>
      </c>
      <c r="J760">
        <v>2016</v>
      </c>
      <c r="K760" s="26">
        <v>42832</v>
      </c>
      <c r="L760" t="s">
        <v>2189</v>
      </c>
    </row>
    <row r="761" spans="1:12" ht="12.75">
      <c r="A761">
        <v>2016</v>
      </c>
      <c r="B761" t="s">
        <v>40</v>
      </c>
      <c r="C761" s="23" t="s">
        <v>721</v>
      </c>
      <c r="E761">
        <v>6</v>
      </c>
      <c r="F761">
        <v>168</v>
      </c>
      <c r="G761" s="16">
        <f t="shared" si="5"/>
        <v>1008</v>
      </c>
      <c r="H761" s="26">
        <v>42832</v>
      </c>
      <c r="I761" t="s">
        <v>1436</v>
      </c>
      <c r="J761">
        <v>2016</v>
      </c>
      <c r="K761" s="26">
        <v>42832</v>
      </c>
      <c r="L761" t="s">
        <v>2190</v>
      </c>
    </row>
    <row r="762" spans="1:12" ht="12.75">
      <c r="A762">
        <v>2016</v>
      </c>
      <c r="B762" t="s">
        <v>40</v>
      </c>
      <c r="C762" s="23" t="s">
        <v>722</v>
      </c>
      <c r="E762">
        <v>6</v>
      </c>
      <c r="F762">
        <v>168</v>
      </c>
      <c r="G762" s="16">
        <f t="shared" si="5"/>
        <v>1008</v>
      </c>
      <c r="H762" s="26">
        <v>42832</v>
      </c>
      <c r="I762" t="s">
        <v>1436</v>
      </c>
      <c r="J762">
        <v>2016</v>
      </c>
      <c r="K762" s="26">
        <v>42832</v>
      </c>
      <c r="L762" t="s">
        <v>2191</v>
      </c>
    </row>
    <row r="763" spans="1:12" ht="12.75">
      <c r="A763">
        <v>2016</v>
      </c>
      <c r="B763" t="s">
        <v>40</v>
      </c>
      <c r="C763" s="23" t="s">
        <v>723</v>
      </c>
      <c r="E763">
        <v>6</v>
      </c>
      <c r="F763">
        <v>80</v>
      </c>
      <c r="G763" s="16">
        <f t="shared" si="5"/>
        <v>480</v>
      </c>
      <c r="H763" s="26">
        <v>42832</v>
      </c>
      <c r="I763" t="s">
        <v>1436</v>
      </c>
      <c r="J763">
        <v>2016</v>
      </c>
      <c r="K763" s="26">
        <v>42832</v>
      </c>
      <c r="L763" t="s">
        <v>2192</v>
      </c>
    </row>
    <row r="764" spans="1:12" ht="12.75">
      <c r="A764">
        <v>2016</v>
      </c>
      <c r="B764" t="s">
        <v>40</v>
      </c>
      <c r="C764" s="23" t="s">
        <v>724</v>
      </c>
      <c r="E764">
        <v>6</v>
      </c>
      <c r="F764">
        <v>80</v>
      </c>
      <c r="G764" s="16">
        <f t="shared" si="5"/>
        <v>480</v>
      </c>
      <c r="H764" s="26">
        <v>42832</v>
      </c>
      <c r="I764" t="s">
        <v>1436</v>
      </c>
      <c r="J764">
        <v>2016</v>
      </c>
      <c r="K764" s="26">
        <v>42832</v>
      </c>
      <c r="L764" t="s">
        <v>2193</v>
      </c>
    </row>
    <row r="765" spans="1:12" ht="12.75">
      <c r="A765">
        <v>2016</v>
      </c>
      <c r="B765" t="s">
        <v>40</v>
      </c>
      <c r="C765" s="23" t="s">
        <v>725</v>
      </c>
      <c r="E765">
        <v>6</v>
      </c>
      <c r="F765">
        <v>168</v>
      </c>
      <c r="G765" s="16">
        <f t="shared" si="5"/>
        <v>1008</v>
      </c>
      <c r="H765" s="26">
        <v>42832</v>
      </c>
      <c r="I765" t="s">
        <v>1436</v>
      </c>
      <c r="J765">
        <v>2016</v>
      </c>
      <c r="K765" s="26">
        <v>42832</v>
      </c>
      <c r="L765" t="s">
        <v>2194</v>
      </c>
    </row>
    <row r="766" spans="1:12" ht="12.75">
      <c r="A766">
        <v>2016</v>
      </c>
      <c r="B766" t="s">
        <v>40</v>
      </c>
      <c r="C766" s="23" t="s">
        <v>726</v>
      </c>
      <c r="E766">
        <v>6</v>
      </c>
      <c r="F766">
        <v>136</v>
      </c>
      <c r="G766" s="16">
        <f t="shared" si="5"/>
        <v>816</v>
      </c>
      <c r="H766" s="26">
        <v>42832</v>
      </c>
      <c r="I766" t="s">
        <v>1436</v>
      </c>
      <c r="J766">
        <v>2016</v>
      </c>
      <c r="K766" s="26">
        <v>42832</v>
      </c>
      <c r="L766" t="s">
        <v>2195</v>
      </c>
    </row>
    <row r="767" spans="1:12" ht="12.75">
      <c r="A767">
        <v>2016</v>
      </c>
      <c r="B767" t="s">
        <v>40</v>
      </c>
      <c r="C767" s="23" t="s">
        <v>727</v>
      </c>
      <c r="E767">
        <v>6</v>
      </c>
      <c r="F767">
        <v>104</v>
      </c>
      <c r="G767" s="16">
        <f t="shared" si="5"/>
        <v>624</v>
      </c>
      <c r="H767" s="26">
        <v>42832</v>
      </c>
      <c r="I767" t="s">
        <v>1436</v>
      </c>
      <c r="J767">
        <v>2016</v>
      </c>
      <c r="K767" s="26">
        <v>42832</v>
      </c>
      <c r="L767" t="s">
        <v>2196</v>
      </c>
    </row>
    <row r="768" spans="1:12" ht="12.75">
      <c r="A768">
        <v>2016</v>
      </c>
      <c r="B768" t="s">
        <v>40</v>
      </c>
      <c r="C768" s="23" t="s">
        <v>728</v>
      </c>
      <c r="E768">
        <v>6</v>
      </c>
      <c r="F768">
        <v>116</v>
      </c>
      <c r="G768" s="16">
        <f t="shared" si="5"/>
        <v>696</v>
      </c>
      <c r="H768" s="26">
        <v>42832</v>
      </c>
      <c r="I768" t="s">
        <v>1436</v>
      </c>
      <c r="J768">
        <v>2016</v>
      </c>
      <c r="K768" s="26">
        <v>42832</v>
      </c>
      <c r="L768" t="s">
        <v>2197</v>
      </c>
    </row>
    <row r="769" spans="1:12" ht="12.75">
      <c r="A769">
        <v>2016</v>
      </c>
      <c r="B769" t="s">
        <v>40</v>
      </c>
      <c r="C769" s="23" t="s">
        <v>729</v>
      </c>
      <c r="E769">
        <v>6</v>
      </c>
      <c r="F769">
        <v>120</v>
      </c>
      <c r="G769" s="16">
        <f t="shared" si="5"/>
        <v>720</v>
      </c>
      <c r="H769" s="26">
        <v>42832</v>
      </c>
      <c r="I769" t="s">
        <v>1436</v>
      </c>
      <c r="J769">
        <v>2016</v>
      </c>
      <c r="K769" s="26">
        <v>42832</v>
      </c>
      <c r="L769" t="s">
        <v>2198</v>
      </c>
    </row>
    <row r="770" spans="1:12" ht="12.75">
      <c r="A770">
        <v>2016</v>
      </c>
      <c r="B770" t="s">
        <v>40</v>
      </c>
      <c r="C770" s="23" t="s">
        <v>730</v>
      </c>
      <c r="E770">
        <v>6</v>
      </c>
      <c r="F770">
        <v>200</v>
      </c>
      <c r="G770" s="16">
        <f t="shared" si="5"/>
        <v>1200</v>
      </c>
      <c r="H770" s="26">
        <v>42832</v>
      </c>
      <c r="I770" t="s">
        <v>1436</v>
      </c>
      <c r="J770">
        <v>2016</v>
      </c>
      <c r="K770" s="26">
        <v>42832</v>
      </c>
      <c r="L770" t="s">
        <v>2199</v>
      </c>
    </row>
    <row r="771" spans="1:12" ht="12.75">
      <c r="A771">
        <v>2016</v>
      </c>
      <c r="B771" t="s">
        <v>40</v>
      </c>
      <c r="C771" s="23" t="s">
        <v>731</v>
      </c>
      <c r="E771">
        <v>6</v>
      </c>
      <c r="F771">
        <v>152</v>
      </c>
      <c r="G771" s="16">
        <f t="shared" si="5"/>
        <v>912</v>
      </c>
      <c r="H771" s="26">
        <v>42832</v>
      </c>
      <c r="I771" t="s">
        <v>1436</v>
      </c>
      <c r="J771">
        <v>2016</v>
      </c>
      <c r="K771" s="26">
        <v>42832</v>
      </c>
      <c r="L771" t="s">
        <v>2200</v>
      </c>
    </row>
    <row r="772" spans="1:12" ht="12.75">
      <c r="A772">
        <v>2016</v>
      </c>
      <c r="B772" t="s">
        <v>40</v>
      </c>
      <c r="C772" s="23" t="s">
        <v>732</v>
      </c>
      <c r="E772">
        <v>6</v>
      </c>
      <c r="F772">
        <v>420</v>
      </c>
      <c r="G772" s="16">
        <f t="shared" si="5"/>
        <v>2520</v>
      </c>
      <c r="H772" s="26">
        <v>42832</v>
      </c>
      <c r="I772" t="s">
        <v>1436</v>
      </c>
      <c r="J772">
        <v>2016</v>
      </c>
      <c r="K772" s="26">
        <v>42832</v>
      </c>
      <c r="L772" t="s">
        <v>2201</v>
      </c>
    </row>
    <row r="773" spans="1:12" ht="12.75">
      <c r="A773">
        <v>2016</v>
      </c>
      <c r="B773" t="s">
        <v>40</v>
      </c>
      <c r="C773" s="23" t="s">
        <v>733</v>
      </c>
      <c r="E773">
        <v>6</v>
      </c>
      <c r="F773">
        <v>76</v>
      </c>
      <c r="G773" s="16">
        <f aca="true" t="shared" si="6" ref="G773:G836">F773*E773</f>
        <v>456</v>
      </c>
      <c r="H773" s="26">
        <v>42832</v>
      </c>
      <c r="I773" t="s">
        <v>1436</v>
      </c>
      <c r="J773">
        <v>2016</v>
      </c>
      <c r="K773" s="26">
        <v>42832</v>
      </c>
      <c r="L773" t="s">
        <v>2202</v>
      </c>
    </row>
    <row r="774" spans="1:12" ht="12.75">
      <c r="A774">
        <v>2016</v>
      </c>
      <c r="B774" t="s">
        <v>40</v>
      </c>
      <c r="C774" s="23" t="s">
        <v>734</v>
      </c>
      <c r="E774">
        <v>6</v>
      </c>
      <c r="F774">
        <v>156</v>
      </c>
      <c r="G774" s="16">
        <f t="shared" si="6"/>
        <v>936</v>
      </c>
      <c r="H774" s="26">
        <v>42832</v>
      </c>
      <c r="I774" t="s">
        <v>1436</v>
      </c>
      <c r="J774">
        <v>2016</v>
      </c>
      <c r="K774" s="26">
        <v>42832</v>
      </c>
      <c r="L774" t="s">
        <v>2203</v>
      </c>
    </row>
    <row r="775" spans="1:12" ht="12.75">
      <c r="A775">
        <v>2016</v>
      </c>
      <c r="B775" t="s">
        <v>40</v>
      </c>
      <c r="C775" s="23" t="s">
        <v>735</v>
      </c>
      <c r="E775">
        <v>6</v>
      </c>
      <c r="F775">
        <v>120</v>
      </c>
      <c r="G775" s="16">
        <f t="shared" si="6"/>
        <v>720</v>
      </c>
      <c r="H775" s="26">
        <v>42832</v>
      </c>
      <c r="I775" t="s">
        <v>1436</v>
      </c>
      <c r="J775">
        <v>2016</v>
      </c>
      <c r="K775" s="26">
        <v>42832</v>
      </c>
      <c r="L775" t="s">
        <v>2204</v>
      </c>
    </row>
    <row r="776" spans="1:12" ht="12.75">
      <c r="A776">
        <v>2016</v>
      </c>
      <c r="B776" t="s">
        <v>40</v>
      </c>
      <c r="C776" s="23" t="s">
        <v>736</v>
      </c>
      <c r="E776">
        <v>6</v>
      </c>
      <c r="F776">
        <v>120</v>
      </c>
      <c r="G776" s="16">
        <f t="shared" si="6"/>
        <v>720</v>
      </c>
      <c r="H776" s="26">
        <v>42832</v>
      </c>
      <c r="I776" t="s">
        <v>1436</v>
      </c>
      <c r="J776">
        <v>2016</v>
      </c>
      <c r="K776" s="26">
        <v>42832</v>
      </c>
      <c r="L776" t="s">
        <v>2205</v>
      </c>
    </row>
    <row r="777" spans="1:12" ht="12.75">
      <c r="A777">
        <v>2016</v>
      </c>
      <c r="B777" t="s">
        <v>40</v>
      </c>
      <c r="C777" s="23" t="s">
        <v>737</v>
      </c>
      <c r="E777">
        <v>6</v>
      </c>
      <c r="F777">
        <v>96</v>
      </c>
      <c r="G777" s="16">
        <f t="shared" si="6"/>
        <v>576</v>
      </c>
      <c r="H777" s="26">
        <v>42832</v>
      </c>
      <c r="I777" t="s">
        <v>1436</v>
      </c>
      <c r="J777">
        <v>2016</v>
      </c>
      <c r="K777" s="26">
        <v>42832</v>
      </c>
      <c r="L777" t="s">
        <v>2206</v>
      </c>
    </row>
    <row r="778" spans="1:12" ht="12.75">
      <c r="A778">
        <v>2016</v>
      </c>
      <c r="B778" t="s">
        <v>40</v>
      </c>
      <c r="C778" s="23" t="s">
        <v>738</v>
      </c>
      <c r="E778">
        <v>6</v>
      </c>
      <c r="F778">
        <v>144</v>
      </c>
      <c r="G778" s="16">
        <f t="shared" si="6"/>
        <v>864</v>
      </c>
      <c r="H778" s="26">
        <v>42832</v>
      </c>
      <c r="I778" t="s">
        <v>1436</v>
      </c>
      <c r="J778">
        <v>2016</v>
      </c>
      <c r="K778" s="26">
        <v>42832</v>
      </c>
      <c r="L778" t="s">
        <v>2207</v>
      </c>
    </row>
    <row r="779" spans="1:12" ht="12.75">
      <c r="A779">
        <v>2016</v>
      </c>
      <c r="B779" t="s">
        <v>40</v>
      </c>
      <c r="C779" s="23" t="s">
        <v>739</v>
      </c>
      <c r="E779">
        <v>6</v>
      </c>
      <c r="F779">
        <v>120</v>
      </c>
      <c r="G779" s="16">
        <f t="shared" si="6"/>
        <v>720</v>
      </c>
      <c r="H779" s="26">
        <v>42832</v>
      </c>
      <c r="I779" t="s">
        <v>1436</v>
      </c>
      <c r="J779">
        <v>2016</v>
      </c>
      <c r="K779" s="26">
        <v>42832</v>
      </c>
      <c r="L779" t="s">
        <v>2208</v>
      </c>
    </row>
    <row r="780" spans="1:12" ht="12.75">
      <c r="A780">
        <v>2016</v>
      </c>
      <c r="B780" t="s">
        <v>40</v>
      </c>
      <c r="C780" s="23" t="s">
        <v>740</v>
      </c>
      <c r="E780">
        <v>6</v>
      </c>
      <c r="F780">
        <v>120</v>
      </c>
      <c r="G780" s="16">
        <f t="shared" si="6"/>
        <v>720</v>
      </c>
      <c r="H780" s="26">
        <v>42832</v>
      </c>
      <c r="I780" t="s">
        <v>1436</v>
      </c>
      <c r="J780">
        <v>2016</v>
      </c>
      <c r="K780" s="26">
        <v>42832</v>
      </c>
      <c r="L780" t="s">
        <v>2209</v>
      </c>
    </row>
    <row r="781" spans="1:12" ht="12.75">
      <c r="A781">
        <v>2016</v>
      </c>
      <c r="B781" t="s">
        <v>40</v>
      </c>
      <c r="C781" s="23" t="s">
        <v>741</v>
      </c>
      <c r="E781">
        <v>12</v>
      </c>
      <c r="F781">
        <v>128</v>
      </c>
      <c r="G781" s="16">
        <f t="shared" si="6"/>
        <v>1536</v>
      </c>
      <c r="H781" s="26">
        <v>42832</v>
      </c>
      <c r="I781" t="s">
        <v>1436</v>
      </c>
      <c r="J781">
        <v>2016</v>
      </c>
      <c r="K781" s="26">
        <v>42832</v>
      </c>
      <c r="L781" t="s">
        <v>2210</v>
      </c>
    </row>
    <row r="782" spans="1:12" ht="12.75">
      <c r="A782">
        <v>2016</v>
      </c>
      <c r="B782" t="s">
        <v>40</v>
      </c>
      <c r="C782" s="23" t="s">
        <v>742</v>
      </c>
      <c r="E782">
        <v>6</v>
      </c>
      <c r="F782">
        <v>124</v>
      </c>
      <c r="G782" s="16">
        <f t="shared" si="6"/>
        <v>744</v>
      </c>
      <c r="H782" s="26">
        <v>42832</v>
      </c>
      <c r="I782" t="s">
        <v>1436</v>
      </c>
      <c r="J782">
        <v>2016</v>
      </c>
      <c r="K782" s="26">
        <v>42832</v>
      </c>
      <c r="L782" t="s">
        <v>2211</v>
      </c>
    </row>
    <row r="783" spans="1:12" ht="12.75">
      <c r="A783">
        <v>2016</v>
      </c>
      <c r="B783" t="s">
        <v>40</v>
      </c>
      <c r="C783" s="23" t="s">
        <v>743</v>
      </c>
      <c r="E783">
        <v>6</v>
      </c>
      <c r="F783">
        <v>144</v>
      </c>
      <c r="G783" s="16">
        <f t="shared" si="6"/>
        <v>864</v>
      </c>
      <c r="H783" s="26">
        <v>42832</v>
      </c>
      <c r="I783" t="s">
        <v>1436</v>
      </c>
      <c r="J783">
        <v>2016</v>
      </c>
      <c r="K783" s="26">
        <v>42832</v>
      </c>
      <c r="L783" t="s">
        <v>2212</v>
      </c>
    </row>
    <row r="784" spans="1:12" ht="12.75">
      <c r="A784">
        <v>2016</v>
      </c>
      <c r="B784" t="s">
        <v>40</v>
      </c>
      <c r="C784" s="23" t="s">
        <v>744</v>
      </c>
      <c r="E784">
        <v>6</v>
      </c>
      <c r="F784">
        <v>160</v>
      </c>
      <c r="G784" s="16">
        <f t="shared" si="6"/>
        <v>960</v>
      </c>
      <c r="H784" s="26">
        <v>42832</v>
      </c>
      <c r="I784" t="s">
        <v>1436</v>
      </c>
      <c r="J784">
        <v>2016</v>
      </c>
      <c r="K784" s="26">
        <v>42832</v>
      </c>
      <c r="L784" t="s">
        <v>2213</v>
      </c>
    </row>
    <row r="785" spans="1:12" ht="12.75">
      <c r="A785">
        <v>2016</v>
      </c>
      <c r="B785" t="s">
        <v>40</v>
      </c>
      <c r="C785" s="23" t="s">
        <v>745</v>
      </c>
      <c r="E785">
        <v>6</v>
      </c>
      <c r="F785">
        <v>96</v>
      </c>
      <c r="G785" s="16">
        <f t="shared" si="6"/>
        <v>576</v>
      </c>
      <c r="H785" s="26">
        <v>42832</v>
      </c>
      <c r="I785" t="s">
        <v>1436</v>
      </c>
      <c r="J785">
        <v>2016</v>
      </c>
      <c r="K785" s="26">
        <v>42832</v>
      </c>
      <c r="L785" t="s">
        <v>2214</v>
      </c>
    </row>
    <row r="786" spans="1:12" ht="12.75">
      <c r="A786">
        <v>2016</v>
      </c>
      <c r="B786" t="s">
        <v>40</v>
      </c>
      <c r="C786" s="23" t="s">
        <v>746</v>
      </c>
      <c r="E786">
        <v>6</v>
      </c>
      <c r="F786">
        <v>84</v>
      </c>
      <c r="G786" s="16">
        <f t="shared" si="6"/>
        <v>504</v>
      </c>
      <c r="H786" s="26">
        <v>42832</v>
      </c>
      <c r="I786" t="s">
        <v>1436</v>
      </c>
      <c r="J786">
        <v>2016</v>
      </c>
      <c r="K786" s="26">
        <v>42832</v>
      </c>
      <c r="L786" t="s">
        <v>2215</v>
      </c>
    </row>
    <row r="787" spans="1:12" ht="12.75">
      <c r="A787">
        <v>2016</v>
      </c>
      <c r="B787" t="s">
        <v>40</v>
      </c>
      <c r="C787" s="23" t="s">
        <v>747</v>
      </c>
      <c r="E787">
        <v>6</v>
      </c>
      <c r="F787">
        <v>120</v>
      </c>
      <c r="G787" s="16">
        <f t="shared" si="6"/>
        <v>720</v>
      </c>
      <c r="H787" s="26">
        <v>42832</v>
      </c>
      <c r="I787" t="s">
        <v>1436</v>
      </c>
      <c r="J787">
        <v>2016</v>
      </c>
      <c r="K787" s="26">
        <v>42832</v>
      </c>
      <c r="L787" t="s">
        <v>2216</v>
      </c>
    </row>
    <row r="788" spans="1:12" ht="12.75">
      <c r="A788">
        <v>2016</v>
      </c>
      <c r="B788" t="s">
        <v>40</v>
      </c>
      <c r="C788" s="23" t="s">
        <v>748</v>
      </c>
      <c r="E788">
        <v>6</v>
      </c>
      <c r="F788">
        <v>192</v>
      </c>
      <c r="G788" s="16">
        <f t="shared" si="6"/>
        <v>1152</v>
      </c>
      <c r="H788" s="26">
        <v>42832</v>
      </c>
      <c r="I788" t="s">
        <v>1436</v>
      </c>
      <c r="J788">
        <v>2016</v>
      </c>
      <c r="K788" s="26">
        <v>42832</v>
      </c>
      <c r="L788" t="s">
        <v>2217</v>
      </c>
    </row>
    <row r="789" spans="1:12" ht="12.75">
      <c r="A789">
        <v>2016</v>
      </c>
      <c r="B789" t="s">
        <v>40</v>
      </c>
      <c r="C789" s="23" t="s">
        <v>749</v>
      </c>
      <c r="E789">
        <v>6</v>
      </c>
      <c r="F789">
        <v>128</v>
      </c>
      <c r="G789" s="16">
        <f t="shared" si="6"/>
        <v>768</v>
      </c>
      <c r="H789" s="26">
        <v>42832</v>
      </c>
      <c r="I789" t="s">
        <v>1436</v>
      </c>
      <c r="J789">
        <v>2016</v>
      </c>
      <c r="K789" s="26">
        <v>42832</v>
      </c>
      <c r="L789" t="s">
        <v>2218</v>
      </c>
    </row>
    <row r="790" spans="1:12" ht="12.75">
      <c r="A790">
        <v>2016</v>
      </c>
      <c r="B790" t="s">
        <v>40</v>
      </c>
      <c r="C790" s="23" t="s">
        <v>750</v>
      </c>
      <c r="E790">
        <v>6</v>
      </c>
      <c r="F790">
        <v>176</v>
      </c>
      <c r="G790" s="16">
        <f t="shared" si="6"/>
        <v>1056</v>
      </c>
      <c r="H790" s="26">
        <v>42832</v>
      </c>
      <c r="I790" t="s">
        <v>1436</v>
      </c>
      <c r="J790">
        <v>2016</v>
      </c>
      <c r="K790" s="26">
        <v>42832</v>
      </c>
      <c r="L790" t="s">
        <v>2219</v>
      </c>
    </row>
    <row r="791" spans="1:12" ht="12.75">
      <c r="A791">
        <v>2016</v>
      </c>
      <c r="B791" t="s">
        <v>40</v>
      </c>
      <c r="C791" s="23" t="s">
        <v>751</v>
      </c>
      <c r="E791">
        <v>6</v>
      </c>
      <c r="F791">
        <v>76</v>
      </c>
      <c r="G791" s="16">
        <f t="shared" si="6"/>
        <v>456</v>
      </c>
      <c r="H791" s="26">
        <v>42832</v>
      </c>
      <c r="I791" t="s">
        <v>1436</v>
      </c>
      <c r="J791">
        <v>2016</v>
      </c>
      <c r="K791" s="26">
        <v>42832</v>
      </c>
      <c r="L791" t="s">
        <v>2220</v>
      </c>
    </row>
    <row r="792" spans="1:12" ht="12.75">
      <c r="A792">
        <v>2016</v>
      </c>
      <c r="B792" t="s">
        <v>40</v>
      </c>
      <c r="C792" s="23" t="s">
        <v>752</v>
      </c>
      <c r="E792">
        <v>6</v>
      </c>
      <c r="F792">
        <v>360</v>
      </c>
      <c r="G792" s="16">
        <f t="shared" si="6"/>
        <v>2160</v>
      </c>
      <c r="H792" s="26">
        <v>42832</v>
      </c>
      <c r="I792" t="s">
        <v>1436</v>
      </c>
      <c r="J792">
        <v>2016</v>
      </c>
      <c r="K792" s="26">
        <v>42832</v>
      </c>
      <c r="L792" t="s">
        <v>2221</v>
      </c>
    </row>
    <row r="793" spans="1:12" ht="12.75">
      <c r="A793">
        <v>2016</v>
      </c>
      <c r="B793" t="s">
        <v>40</v>
      </c>
      <c r="C793" s="23" t="s">
        <v>753</v>
      </c>
      <c r="E793">
        <v>6</v>
      </c>
      <c r="F793">
        <v>112</v>
      </c>
      <c r="G793" s="16">
        <f t="shared" si="6"/>
        <v>672</v>
      </c>
      <c r="H793" s="26">
        <v>42832</v>
      </c>
      <c r="I793" t="s">
        <v>1436</v>
      </c>
      <c r="J793">
        <v>2016</v>
      </c>
      <c r="K793" s="26">
        <v>42832</v>
      </c>
      <c r="L793" t="s">
        <v>2222</v>
      </c>
    </row>
    <row r="794" spans="1:12" ht="12.75">
      <c r="A794">
        <v>2016</v>
      </c>
      <c r="B794" t="s">
        <v>40</v>
      </c>
      <c r="C794" s="23" t="s">
        <v>754</v>
      </c>
      <c r="E794">
        <v>6</v>
      </c>
      <c r="F794">
        <v>80</v>
      </c>
      <c r="G794" s="16">
        <f t="shared" si="6"/>
        <v>480</v>
      </c>
      <c r="H794" s="26">
        <v>42832</v>
      </c>
      <c r="I794" t="s">
        <v>1436</v>
      </c>
      <c r="J794">
        <v>2016</v>
      </c>
      <c r="K794" s="26">
        <v>42832</v>
      </c>
      <c r="L794" t="s">
        <v>2223</v>
      </c>
    </row>
    <row r="795" spans="1:12" ht="12.75">
      <c r="A795">
        <v>2016</v>
      </c>
      <c r="B795" t="s">
        <v>40</v>
      </c>
      <c r="C795" s="23" t="s">
        <v>755</v>
      </c>
      <c r="E795">
        <v>6</v>
      </c>
      <c r="F795">
        <v>80</v>
      </c>
      <c r="G795" s="16">
        <f t="shared" si="6"/>
        <v>480</v>
      </c>
      <c r="H795" s="26">
        <v>42832</v>
      </c>
      <c r="I795" t="s">
        <v>1436</v>
      </c>
      <c r="J795">
        <v>2016</v>
      </c>
      <c r="K795" s="26">
        <v>42832</v>
      </c>
      <c r="L795" t="s">
        <v>2224</v>
      </c>
    </row>
    <row r="796" spans="1:12" ht="12.75">
      <c r="A796">
        <v>2016</v>
      </c>
      <c r="B796" t="s">
        <v>40</v>
      </c>
      <c r="C796" s="23" t="s">
        <v>756</v>
      </c>
      <c r="E796">
        <v>2</v>
      </c>
      <c r="F796">
        <v>108</v>
      </c>
      <c r="G796" s="16">
        <f t="shared" si="6"/>
        <v>216</v>
      </c>
      <c r="H796" s="26">
        <v>42832</v>
      </c>
      <c r="I796" t="s">
        <v>1436</v>
      </c>
      <c r="J796">
        <v>2016</v>
      </c>
      <c r="K796" s="26">
        <v>42832</v>
      </c>
      <c r="L796" t="s">
        <v>2225</v>
      </c>
    </row>
    <row r="797" spans="1:12" ht="12.75">
      <c r="A797">
        <v>2016</v>
      </c>
      <c r="B797" t="s">
        <v>40</v>
      </c>
      <c r="C797" s="23" t="s">
        <v>757</v>
      </c>
      <c r="E797">
        <v>1</v>
      </c>
      <c r="F797">
        <v>130.5</v>
      </c>
      <c r="G797" s="16">
        <f t="shared" si="6"/>
        <v>130.5</v>
      </c>
      <c r="H797" s="26">
        <v>42832</v>
      </c>
      <c r="I797" t="s">
        <v>1436</v>
      </c>
      <c r="J797">
        <v>2016</v>
      </c>
      <c r="K797" s="26">
        <v>42832</v>
      </c>
      <c r="L797" t="s">
        <v>2226</v>
      </c>
    </row>
    <row r="798" spans="1:12" ht="12.75">
      <c r="A798">
        <v>2016</v>
      </c>
      <c r="B798" t="s">
        <v>40</v>
      </c>
      <c r="C798" s="23" t="s">
        <v>758</v>
      </c>
      <c r="E798">
        <v>3</v>
      </c>
      <c r="F798">
        <v>81</v>
      </c>
      <c r="G798" s="16">
        <f t="shared" si="6"/>
        <v>243</v>
      </c>
      <c r="H798" s="26">
        <v>42832</v>
      </c>
      <c r="I798" t="s">
        <v>1436</v>
      </c>
      <c r="J798">
        <v>2016</v>
      </c>
      <c r="K798" s="26">
        <v>42832</v>
      </c>
      <c r="L798" t="s">
        <v>2227</v>
      </c>
    </row>
    <row r="799" spans="1:12" ht="12.75">
      <c r="A799">
        <v>2016</v>
      </c>
      <c r="B799" t="s">
        <v>40</v>
      </c>
      <c r="C799" s="23" t="s">
        <v>759</v>
      </c>
      <c r="E799">
        <v>3</v>
      </c>
      <c r="F799">
        <v>130.5</v>
      </c>
      <c r="G799" s="16">
        <f t="shared" si="6"/>
        <v>391.5</v>
      </c>
      <c r="H799" s="26">
        <v>42832</v>
      </c>
      <c r="I799" t="s">
        <v>1436</v>
      </c>
      <c r="J799">
        <v>2016</v>
      </c>
      <c r="K799" s="26">
        <v>42832</v>
      </c>
      <c r="L799" t="s">
        <v>2228</v>
      </c>
    </row>
    <row r="800" spans="1:12" ht="12.75">
      <c r="A800">
        <v>2016</v>
      </c>
      <c r="B800" t="s">
        <v>40</v>
      </c>
      <c r="C800" s="23" t="s">
        <v>760</v>
      </c>
      <c r="E800">
        <v>3</v>
      </c>
      <c r="F800">
        <v>81</v>
      </c>
      <c r="G800" s="16">
        <f t="shared" si="6"/>
        <v>243</v>
      </c>
      <c r="H800" s="26">
        <v>42832</v>
      </c>
      <c r="I800" t="s">
        <v>1436</v>
      </c>
      <c r="J800">
        <v>2016</v>
      </c>
      <c r="K800" s="26">
        <v>42832</v>
      </c>
      <c r="L800" t="s">
        <v>2229</v>
      </c>
    </row>
    <row r="801" spans="1:12" ht="12.75">
      <c r="A801">
        <v>2016</v>
      </c>
      <c r="B801" t="s">
        <v>40</v>
      </c>
      <c r="C801" s="23" t="s">
        <v>761</v>
      </c>
      <c r="E801">
        <v>3</v>
      </c>
      <c r="F801">
        <v>130.5</v>
      </c>
      <c r="G801" s="16">
        <f t="shared" si="6"/>
        <v>391.5</v>
      </c>
      <c r="H801" s="26">
        <v>42832</v>
      </c>
      <c r="I801" t="s">
        <v>1436</v>
      </c>
      <c r="J801">
        <v>2016</v>
      </c>
      <c r="K801" s="26">
        <v>42832</v>
      </c>
      <c r="L801" t="s">
        <v>2230</v>
      </c>
    </row>
    <row r="802" spans="1:12" ht="12.75">
      <c r="A802">
        <v>2016</v>
      </c>
      <c r="B802" t="s">
        <v>40</v>
      </c>
      <c r="C802" s="23" t="s">
        <v>762</v>
      </c>
      <c r="E802">
        <v>3</v>
      </c>
      <c r="F802">
        <v>103.5</v>
      </c>
      <c r="G802" s="16">
        <f t="shared" si="6"/>
        <v>310.5</v>
      </c>
      <c r="H802" s="26">
        <v>42832</v>
      </c>
      <c r="I802" t="s">
        <v>1436</v>
      </c>
      <c r="J802">
        <v>2016</v>
      </c>
      <c r="K802" s="26">
        <v>42832</v>
      </c>
      <c r="L802" t="s">
        <v>2231</v>
      </c>
    </row>
    <row r="803" spans="1:12" ht="12.75">
      <c r="A803">
        <v>2016</v>
      </c>
      <c r="B803" t="s">
        <v>40</v>
      </c>
      <c r="C803" s="23" t="s">
        <v>763</v>
      </c>
      <c r="E803">
        <v>3</v>
      </c>
      <c r="F803">
        <v>130.5</v>
      </c>
      <c r="G803" s="16">
        <f t="shared" si="6"/>
        <v>391.5</v>
      </c>
      <c r="H803" s="26">
        <v>42832</v>
      </c>
      <c r="I803" t="s">
        <v>1436</v>
      </c>
      <c r="J803">
        <v>2016</v>
      </c>
      <c r="K803" s="26">
        <v>42832</v>
      </c>
      <c r="L803" t="s">
        <v>2232</v>
      </c>
    </row>
    <row r="804" spans="1:12" ht="12.75">
      <c r="A804">
        <v>2016</v>
      </c>
      <c r="B804" t="s">
        <v>40</v>
      </c>
      <c r="C804" s="23" t="s">
        <v>764</v>
      </c>
      <c r="E804">
        <v>3</v>
      </c>
      <c r="F804">
        <v>220.5</v>
      </c>
      <c r="G804" s="16">
        <f t="shared" si="6"/>
        <v>661.5</v>
      </c>
      <c r="H804" s="26">
        <v>42832</v>
      </c>
      <c r="I804" t="s">
        <v>1436</v>
      </c>
      <c r="J804">
        <v>2016</v>
      </c>
      <c r="K804" s="26">
        <v>42832</v>
      </c>
      <c r="L804" t="s">
        <v>2233</v>
      </c>
    </row>
    <row r="805" spans="1:12" ht="12.75">
      <c r="A805">
        <v>2016</v>
      </c>
      <c r="B805" t="s">
        <v>40</v>
      </c>
      <c r="C805" s="23" t="s">
        <v>765</v>
      </c>
      <c r="E805">
        <v>3</v>
      </c>
      <c r="F805">
        <v>409.5</v>
      </c>
      <c r="G805" s="16">
        <f t="shared" si="6"/>
        <v>1228.5</v>
      </c>
      <c r="H805" s="26">
        <v>42832</v>
      </c>
      <c r="I805" t="s">
        <v>1436</v>
      </c>
      <c r="J805">
        <v>2016</v>
      </c>
      <c r="K805" s="26">
        <v>42832</v>
      </c>
      <c r="L805" t="s">
        <v>2234</v>
      </c>
    </row>
    <row r="806" spans="1:12" ht="12.75">
      <c r="A806">
        <v>2016</v>
      </c>
      <c r="B806" t="s">
        <v>40</v>
      </c>
      <c r="C806" s="23" t="s">
        <v>766</v>
      </c>
      <c r="E806">
        <v>3</v>
      </c>
      <c r="F806">
        <v>329.4</v>
      </c>
      <c r="G806" s="16">
        <f t="shared" si="6"/>
        <v>988.1999999999999</v>
      </c>
      <c r="H806" s="26">
        <v>42832</v>
      </c>
      <c r="I806" t="s">
        <v>1436</v>
      </c>
      <c r="J806">
        <v>2016</v>
      </c>
      <c r="K806" s="26">
        <v>42832</v>
      </c>
      <c r="L806" t="s">
        <v>2235</v>
      </c>
    </row>
    <row r="807" spans="1:12" ht="12.75">
      <c r="A807">
        <v>2016</v>
      </c>
      <c r="B807" t="s">
        <v>40</v>
      </c>
      <c r="C807" s="23" t="s">
        <v>767</v>
      </c>
      <c r="E807">
        <v>2</v>
      </c>
      <c r="F807">
        <v>360</v>
      </c>
      <c r="G807" s="16">
        <f t="shared" si="6"/>
        <v>720</v>
      </c>
      <c r="H807" s="26">
        <v>42832</v>
      </c>
      <c r="I807" t="s">
        <v>1436</v>
      </c>
      <c r="J807">
        <v>2016</v>
      </c>
      <c r="K807" s="26">
        <v>42832</v>
      </c>
      <c r="L807" t="s">
        <v>2236</v>
      </c>
    </row>
    <row r="808" spans="1:12" ht="12.75">
      <c r="A808">
        <v>2016</v>
      </c>
      <c r="B808" t="s">
        <v>40</v>
      </c>
      <c r="C808" s="23" t="s">
        <v>768</v>
      </c>
      <c r="E808">
        <v>3</v>
      </c>
      <c r="F808">
        <v>283.5</v>
      </c>
      <c r="G808" s="16">
        <f t="shared" si="6"/>
        <v>850.5</v>
      </c>
      <c r="H808" s="26">
        <v>42832</v>
      </c>
      <c r="I808" t="s">
        <v>1436</v>
      </c>
      <c r="J808">
        <v>2016</v>
      </c>
      <c r="K808" s="26">
        <v>42832</v>
      </c>
      <c r="L808" t="s">
        <v>2237</v>
      </c>
    </row>
    <row r="809" spans="1:12" ht="12.75">
      <c r="A809">
        <v>2016</v>
      </c>
      <c r="B809" t="s">
        <v>40</v>
      </c>
      <c r="C809" s="23" t="s">
        <v>479</v>
      </c>
      <c r="E809">
        <v>2</v>
      </c>
      <c r="F809">
        <v>367.2</v>
      </c>
      <c r="G809" s="16">
        <f t="shared" si="6"/>
        <v>734.4</v>
      </c>
      <c r="H809" s="26">
        <v>42832</v>
      </c>
      <c r="I809" t="s">
        <v>1436</v>
      </c>
      <c r="J809">
        <v>2016</v>
      </c>
      <c r="K809" s="26">
        <v>42832</v>
      </c>
      <c r="L809" t="s">
        <v>2238</v>
      </c>
    </row>
    <row r="810" spans="1:12" ht="12.75">
      <c r="A810">
        <v>2016</v>
      </c>
      <c r="B810" t="s">
        <v>40</v>
      </c>
      <c r="C810" s="23" t="s">
        <v>769</v>
      </c>
      <c r="E810">
        <v>3</v>
      </c>
      <c r="F810">
        <v>184.5</v>
      </c>
      <c r="G810" s="16">
        <f t="shared" si="6"/>
        <v>553.5</v>
      </c>
      <c r="H810" s="26">
        <v>42832</v>
      </c>
      <c r="I810" t="s">
        <v>1436</v>
      </c>
      <c r="J810">
        <v>2016</v>
      </c>
      <c r="K810" s="26">
        <v>42832</v>
      </c>
      <c r="L810" t="s">
        <v>2239</v>
      </c>
    </row>
    <row r="811" spans="1:12" ht="12.75">
      <c r="A811">
        <v>2016</v>
      </c>
      <c r="B811" t="s">
        <v>40</v>
      </c>
      <c r="C811" s="23" t="s">
        <v>770</v>
      </c>
      <c r="E811">
        <v>3</v>
      </c>
      <c r="F811">
        <v>162</v>
      </c>
      <c r="G811" s="16">
        <f t="shared" si="6"/>
        <v>486</v>
      </c>
      <c r="H811" s="26">
        <v>42832</v>
      </c>
      <c r="I811" t="s">
        <v>1436</v>
      </c>
      <c r="J811">
        <v>2016</v>
      </c>
      <c r="K811" s="26">
        <v>42832</v>
      </c>
      <c r="L811" t="s">
        <v>2240</v>
      </c>
    </row>
    <row r="812" spans="1:12" ht="12.75">
      <c r="A812">
        <v>2016</v>
      </c>
      <c r="B812" t="s">
        <v>40</v>
      </c>
      <c r="C812" s="23" t="s">
        <v>771</v>
      </c>
      <c r="E812">
        <v>3</v>
      </c>
      <c r="F812">
        <v>211.5</v>
      </c>
      <c r="G812" s="16">
        <f t="shared" si="6"/>
        <v>634.5</v>
      </c>
      <c r="H812" s="26">
        <v>42832</v>
      </c>
      <c r="I812" t="s">
        <v>1436</v>
      </c>
      <c r="J812">
        <v>2016</v>
      </c>
      <c r="K812" s="26">
        <v>42832</v>
      </c>
      <c r="L812" t="s">
        <v>2241</v>
      </c>
    </row>
    <row r="813" spans="1:12" ht="12.75">
      <c r="A813">
        <v>2016</v>
      </c>
      <c r="B813" t="s">
        <v>40</v>
      </c>
      <c r="C813" s="23" t="s">
        <v>772</v>
      </c>
      <c r="E813">
        <v>3</v>
      </c>
      <c r="F813">
        <v>274.5</v>
      </c>
      <c r="G813" s="16">
        <f t="shared" si="6"/>
        <v>823.5</v>
      </c>
      <c r="H813" s="26">
        <v>42832</v>
      </c>
      <c r="I813" t="s">
        <v>1436</v>
      </c>
      <c r="J813">
        <v>2016</v>
      </c>
      <c r="K813" s="26">
        <v>42832</v>
      </c>
      <c r="L813" t="s">
        <v>2242</v>
      </c>
    </row>
    <row r="814" spans="1:12" ht="12.75">
      <c r="A814">
        <v>2016</v>
      </c>
      <c r="B814" t="s">
        <v>40</v>
      </c>
      <c r="C814" s="23" t="s">
        <v>773</v>
      </c>
      <c r="E814">
        <v>3</v>
      </c>
      <c r="F814">
        <v>216</v>
      </c>
      <c r="G814" s="16">
        <f t="shared" si="6"/>
        <v>648</v>
      </c>
      <c r="H814" s="26">
        <v>42832</v>
      </c>
      <c r="I814" t="s">
        <v>1436</v>
      </c>
      <c r="J814">
        <v>2016</v>
      </c>
      <c r="K814" s="26">
        <v>42832</v>
      </c>
      <c r="L814" t="s">
        <v>2243</v>
      </c>
    </row>
    <row r="815" spans="1:12" ht="12.75">
      <c r="A815">
        <v>2016</v>
      </c>
      <c r="B815" t="s">
        <v>40</v>
      </c>
      <c r="C815" s="23" t="s">
        <v>774</v>
      </c>
      <c r="E815">
        <v>3</v>
      </c>
      <c r="F815">
        <v>157.5</v>
      </c>
      <c r="G815" s="16">
        <f t="shared" si="6"/>
        <v>472.5</v>
      </c>
      <c r="H815" s="26">
        <v>42832</v>
      </c>
      <c r="I815" t="s">
        <v>1436</v>
      </c>
      <c r="J815">
        <v>2016</v>
      </c>
      <c r="K815" s="26">
        <v>42832</v>
      </c>
      <c r="L815" t="s">
        <v>2244</v>
      </c>
    </row>
    <row r="816" spans="1:12" ht="12.75">
      <c r="A816">
        <v>2016</v>
      </c>
      <c r="B816" t="s">
        <v>40</v>
      </c>
      <c r="C816" s="23" t="s">
        <v>775</v>
      </c>
      <c r="E816">
        <v>3</v>
      </c>
      <c r="F816">
        <v>103.5</v>
      </c>
      <c r="G816" s="16">
        <f t="shared" si="6"/>
        <v>310.5</v>
      </c>
      <c r="H816" s="26">
        <v>42832</v>
      </c>
      <c r="I816" t="s">
        <v>1436</v>
      </c>
      <c r="J816">
        <v>2016</v>
      </c>
      <c r="K816" s="26">
        <v>42832</v>
      </c>
      <c r="L816" t="s">
        <v>2245</v>
      </c>
    </row>
    <row r="817" spans="1:12" ht="12.75">
      <c r="A817">
        <v>2016</v>
      </c>
      <c r="B817" t="s">
        <v>40</v>
      </c>
      <c r="C817" s="23" t="s">
        <v>776</v>
      </c>
      <c r="E817">
        <v>2</v>
      </c>
      <c r="F817">
        <v>202.5</v>
      </c>
      <c r="G817" s="16">
        <f t="shared" si="6"/>
        <v>405</v>
      </c>
      <c r="H817" s="26">
        <v>42832</v>
      </c>
      <c r="I817" t="s">
        <v>1436</v>
      </c>
      <c r="J817">
        <v>2016</v>
      </c>
      <c r="K817" s="26">
        <v>42832</v>
      </c>
      <c r="L817" t="s">
        <v>2246</v>
      </c>
    </row>
    <row r="818" spans="1:12" ht="12.75">
      <c r="A818">
        <v>2016</v>
      </c>
      <c r="B818" t="s">
        <v>40</v>
      </c>
      <c r="C818" s="23" t="s">
        <v>757</v>
      </c>
      <c r="E818">
        <v>2</v>
      </c>
      <c r="F818">
        <v>130.5</v>
      </c>
      <c r="G818" s="16">
        <f t="shared" si="6"/>
        <v>261</v>
      </c>
      <c r="H818" s="26">
        <v>42832</v>
      </c>
      <c r="I818" t="s">
        <v>1436</v>
      </c>
      <c r="J818">
        <v>2016</v>
      </c>
      <c r="K818" s="26">
        <v>42832</v>
      </c>
      <c r="L818" t="s">
        <v>2247</v>
      </c>
    </row>
    <row r="819" spans="1:12" ht="12.75">
      <c r="A819">
        <v>2016</v>
      </c>
      <c r="B819" t="s">
        <v>40</v>
      </c>
      <c r="C819" s="23" t="s">
        <v>777</v>
      </c>
      <c r="E819">
        <v>3</v>
      </c>
      <c r="F819">
        <v>270</v>
      </c>
      <c r="G819" s="16">
        <f t="shared" si="6"/>
        <v>810</v>
      </c>
      <c r="H819" s="26">
        <v>42832</v>
      </c>
      <c r="I819" t="s">
        <v>1436</v>
      </c>
      <c r="J819">
        <v>2016</v>
      </c>
      <c r="K819" s="26">
        <v>42832</v>
      </c>
      <c r="L819" t="s">
        <v>2248</v>
      </c>
    </row>
    <row r="820" spans="1:12" ht="12.75">
      <c r="A820">
        <v>2016</v>
      </c>
      <c r="B820" t="s">
        <v>40</v>
      </c>
      <c r="C820" s="23" t="s">
        <v>778</v>
      </c>
      <c r="E820">
        <v>3</v>
      </c>
      <c r="F820">
        <v>265.5</v>
      </c>
      <c r="G820" s="16">
        <f t="shared" si="6"/>
        <v>796.5</v>
      </c>
      <c r="H820" s="26">
        <v>42832</v>
      </c>
      <c r="I820" t="s">
        <v>1436</v>
      </c>
      <c r="J820">
        <v>2016</v>
      </c>
      <c r="K820" s="26">
        <v>42832</v>
      </c>
      <c r="L820" t="s">
        <v>2249</v>
      </c>
    </row>
    <row r="821" spans="1:12" ht="12.75">
      <c r="A821">
        <v>2016</v>
      </c>
      <c r="B821" t="s">
        <v>40</v>
      </c>
      <c r="C821" s="23" t="s">
        <v>779</v>
      </c>
      <c r="E821">
        <v>3</v>
      </c>
      <c r="F821">
        <v>252</v>
      </c>
      <c r="G821" s="16">
        <f t="shared" si="6"/>
        <v>756</v>
      </c>
      <c r="H821" s="26">
        <v>42832</v>
      </c>
      <c r="I821" t="s">
        <v>1436</v>
      </c>
      <c r="J821">
        <v>2016</v>
      </c>
      <c r="K821" s="26">
        <v>42832</v>
      </c>
      <c r="L821" t="s">
        <v>2250</v>
      </c>
    </row>
    <row r="822" spans="1:12" ht="12.75">
      <c r="A822">
        <v>2016</v>
      </c>
      <c r="B822" t="s">
        <v>40</v>
      </c>
      <c r="C822" s="23" t="s">
        <v>780</v>
      </c>
      <c r="E822">
        <v>1</v>
      </c>
      <c r="F822">
        <v>288</v>
      </c>
      <c r="G822" s="16">
        <f t="shared" si="6"/>
        <v>288</v>
      </c>
      <c r="H822" s="26">
        <v>42832</v>
      </c>
      <c r="I822" t="s">
        <v>1436</v>
      </c>
      <c r="J822">
        <v>2016</v>
      </c>
      <c r="K822" s="26">
        <v>42832</v>
      </c>
      <c r="L822" t="s">
        <v>2251</v>
      </c>
    </row>
    <row r="823" spans="1:12" ht="12.75">
      <c r="A823">
        <v>2016</v>
      </c>
      <c r="B823" t="s">
        <v>40</v>
      </c>
      <c r="C823" s="23" t="s">
        <v>781</v>
      </c>
      <c r="E823">
        <v>2</v>
      </c>
      <c r="F823">
        <v>81</v>
      </c>
      <c r="G823" s="16">
        <f t="shared" si="6"/>
        <v>162</v>
      </c>
      <c r="H823" s="26">
        <v>42832</v>
      </c>
      <c r="I823" t="s">
        <v>1436</v>
      </c>
      <c r="J823">
        <v>2016</v>
      </c>
      <c r="K823" s="26">
        <v>42832</v>
      </c>
      <c r="L823" t="s">
        <v>2252</v>
      </c>
    </row>
    <row r="824" spans="1:12" ht="12.75">
      <c r="A824">
        <v>2016</v>
      </c>
      <c r="B824" t="s">
        <v>40</v>
      </c>
      <c r="C824" s="23" t="s">
        <v>782</v>
      </c>
      <c r="E824">
        <v>3</v>
      </c>
      <c r="F824">
        <v>188.1</v>
      </c>
      <c r="G824" s="16">
        <f t="shared" si="6"/>
        <v>564.3</v>
      </c>
      <c r="H824" s="26">
        <v>42832</v>
      </c>
      <c r="I824" t="s">
        <v>1436</v>
      </c>
      <c r="J824">
        <v>2016</v>
      </c>
      <c r="K824" s="26">
        <v>42832</v>
      </c>
      <c r="L824" t="s">
        <v>2253</v>
      </c>
    </row>
    <row r="825" spans="1:12" ht="12.75">
      <c r="A825">
        <v>2016</v>
      </c>
      <c r="B825" t="s">
        <v>40</v>
      </c>
      <c r="C825" s="23" t="s">
        <v>783</v>
      </c>
      <c r="E825">
        <v>3</v>
      </c>
      <c r="F825">
        <v>187.2</v>
      </c>
      <c r="G825" s="16">
        <f t="shared" si="6"/>
        <v>561.5999999999999</v>
      </c>
      <c r="H825" s="26">
        <v>42832</v>
      </c>
      <c r="I825" t="s">
        <v>1436</v>
      </c>
      <c r="J825">
        <v>2016</v>
      </c>
      <c r="K825" s="26">
        <v>42832</v>
      </c>
      <c r="L825" t="s">
        <v>2254</v>
      </c>
    </row>
    <row r="826" spans="1:12" ht="12.75">
      <c r="A826">
        <v>2016</v>
      </c>
      <c r="B826" t="s">
        <v>40</v>
      </c>
      <c r="C826" s="23" t="s">
        <v>784</v>
      </c>
      <c r="E826">
        <v>3</v>
      </c>
      <c r="F826">
        <v>152.1</v>
      </c>
      <c r="G826" s="16">
        <f t="shared" si="6"/>
        <v>456.29999999999995</v>
      </c>
      <c r="H826" s="26">
        <v>42832</v>
      </c>
      <c r="I826" t="s">
        <v>1436</v>
      </c>
      <c r="J826">
        <v>2016</v>
      </c>
      <c r="K826" s="26">
        <v>42832</v>
      </c>
      <c r="L826" t="s">
        <v>2255</v>
      </c>
    </row>
    <row r="827" spans="1:12" ht="12.75">
      <c r="A827">
        <v>2016</v>
      </c>
      <c r="B827" t="s">
        <v>40</v>
      </c>
      <c r="C827" s="23" t="s">
        <v>785</v>
      </c>
      <c r="E827">
        <v>3</v>
      </c>
      <c r="F827">
        <v>250.2</v>
      </c>
      <c r="G827" s="16">
        <f t="shared" si="6"/>
        <v>750.5999999999999</v>
      </c>
      <c r="H827" s="26">
        <v>42832</v>
      </c>
      <c r="I827" t="s">
        <v>1436</v>
      </c>
      <c r="J827">
        <v>2016</v>
      </c>
      <c r="K827" s="26">
        <v>42832</v>
      </c>
      <c r="L827" t="s">
        <v>2256</v>
      </c>
    </row>
    <row r="828" spans="1:12" ht="12.75">
      <c r="A828">
        <v>2016</v>
      </c>
      <c r="B828" t="s">
        <v>40</v>
      </c>
      <c r="C828" s="23" t="s">
        <v>786</v>
      </c>
      <c r="E828">
        <v>2</v>
      </c>
      <c r="F828">
        <v>169.2</v>
      </c>
      <c r="G828" s="16">
        <f t="shared" si="6"/>
        <v>338.4</v>
      </c>
      <c r="H828" s="26">
        <v>42832</v>
      </c>
      <c r="I828" t="s">
        <v>1436</v>
      </c>
      <c r="J828">
        <v>2016</v>
      </c>
      <c r="K828" s="26">
        <v>42832</v>
      </c>
      <c r="L828" t="s">
        <v>2257</v>
      </c>
    </row>
    <row r="829" spans="1:12" ht="12" customHeight="1">
      <c r="A829">
        <v>2016</v>
      </c>
      <c r="B829" t="s">
        <v>40</v>
      </c>
      <c r="C829" s="23" t="s">
        <v>787</v>
      </c>
      <c r="E829">
        <v>3</v>
      </c>
      <c r="F829">
        <v>1210.5</v>
      </c>
      <c r="G829" s="16">
        <f t="shared" si="6"/>
        <v>3631.5</v>
      </c>
      <c r="H829" s="26">
        <v>42832</v>
      </c>
      <c r="I829" t="s">
        <v>1436</v>
      </c>
      <c r="J829">
        <v>2016</v>
      </c>
      <c r="K829" s="26">
        <v>42832</v>
      </c>
      <c r="L829" t="s">
        <v>2258</v>
      </c>
    </row>
    <row r="830" spans="1:12" ht="12.75">
      <c r="A830">
        <v>2016</v>
      </c>
      <c r="B830" t="s">
        <v>40</v>
      </c>
      <c r="C830" s="23" t="s">
        <v>788</v>
      </c>
      <c r="E830">
        <v>2</v>
      </c>
      <c r="F830">
        <v>359.1</v>
      </c>
      <c r="G830" s="16">
        <f t="shared" si="6"/>
        <v>718.2</v>
      </c>
      <c r="H830" s="26">
        <v>42832</v>
      </c>
      <c r="I830" t="s">
        <v>1436</v>
      </c>
      <c r="J830">
        <v>2016</v>
      </c>
      <c r="K830" s="26">
        <v>42832</v>
      </c>
      <c r="L830" t="s">
        <v>2259</v>
      </c>
    </row>
    <row r="831" spans="1:12" ht="12.75">
      <c r="A831">
        <v>2016</v>
      </c>
      <c r="B831" t="s">
        <v>40</v>
      </c>
      <c r="C831" s="23" t="s">
        <v>789</v>
      </c>
      <c r="E831">
        <v>5</v>
      </c>
      <c r="F831">
        <v>144</v>
      </c>
      <c r="G831" s="16">
        <f t="shared" si="6"/>
        <v>720</v>
      </c>
      <c r="H831" s="26">
        <v>42832</v>
      </c>
      <c r="I831" t="s">
        <v>1436</v>
      </c>
      <c r="J831">
        <v>2016</v>
      </c>
      <c r="K831" s="26">
        <v>42832</v>
      </c>
      <c r="L831" t="s">
        <v>2260</v>
      </c>
    </row>
    <row r="832" spans="1:12" ht="12.75">
      <c r="A832">
        <v>2016</v>
      </c>
      <c r="B832" t="s">
        <v>40</v>
      </c>
      <c r="C832" s="23" t="s">
        <v>790</v>
      </c>
      <c r="E832">
        <v>3</v>
      </c>
      <c r="F832">
        <v>260.1</v>
      </c>
      <c r="G832" s="16">
        <f t="shared" si="6"/>
        <v>780.3000000000001</v>
      </c>
      <c r="H832" s="26">
        <v>42832</v>
      </c>
      <c r="I832" t="s">
        <v>1436</v>
      </c>
      <c r="J832">
        <v>2016</v>
      </c>
      <c r="K832" s="26">
        <v>42832</v>
      </c>
      <c r="L832" t="s">
        <v>2261</v>
      </c>
    </row>
    <row r="833" spans="1:12" ht="12.75">
      <c r="A833">
        <v>2016</v>
      </c>
      <c r="B833" t="s">
        <v>40</v>
      </c>
      <c r="C833" s="23" t="s">
        <v>791</v>
      </c>
      <c r="E833">
        <v>3</v>
      </c>
      <c r="F833">
        <v>242.1</v>
      </c>
      <c r="G833" s="16">
        <f t="shared" si="6"/>
        <v>726.3</v>
      </c>
      <c r="H833" s="26">
        <v>42832</v>
      </c>
      <c r="I833" t="s">
        <v>1436</v>
      </c>
      <c r="J833">
        <v>2016</v>
      </c>
      <c r="K833" s="26">
        <v>42832</v>
      </c>
      <c r="L833" t="s">
        <v>2262</v>
      </c>
    </row>
    <row r="834" spans="1:12" ht="12.75">
      <c r="A834">
        <v>2016</v>
      </c>
      <c r="B834" t="s">
        <v>40</v>
      </c>
      <c r="C834" s="23" t="s">
        <v>792</v>
      </c>
      <c r="E834">
        <v>3</v>
      </c>
      <c r="F834">
        <v>265.5</v>
      </c>
      <c r="G834" s="16">
        <f t="shared" si="6"/>
        <v>796.5</v>
      </c>
      <c r="H834" s="26">
        <v>42832</v>
      </c>
      <c r="I834" t="s">
        <v>1436</v>
      </c>
      <c r="J834">
        <v>2016</v>
      </c>
      <c r="K834" s="26">
        <v>42832</v>
      </c>
      <c r="L834" t="s">
        <v>2263</v>
      </c>
    </row>
    <row r="835" spans="1:12" ht="12.75">
      <c r="A835">
        <v>2016</v>
      </c>
      <c r="B835" t="s">
        <v>40</v>
      </c>
      <c r="C835" s="23" t="s">
        <v>793</v>
      </c>
      <c r="E835">
        <v>3</v>
      </c>
      <c r="F835">
        <v>216</v>
      </c>
      <c r="G835" s="16">
        <f t="shared" si="6"/>
        <v>648</v>
      </c>
      <c r="H835" s="26">
        <v>42832</v>
      </c>
      <c r="I835" t="s">
        <v>1436</v>
      </c>
      <c r="J835">
        <v>2016</v>
      </c>
      <c r="K835" s="26">
        <v>42832</v>
      </c>
      <c r="L835" t="s">
        <v>2264</v>
      </c>
    </row>
    <row r="836" spans="1:12" ht="12.75">
      <c r="A836">
        <v>2016</v>
      </c>
      <c r="B836" t="s">
        <v>40</v>
      </c>
      <c r="C836" s="23" t="s">
        <v>794</v>
      </c>
      <c r="E836">
        <v>3</v>
      </c>
      <c r="F836">
        <v>296.1</v>
      </c>
      <c r="G836" s="16">
        <f t="shared" si="6"/>
        <v>888.3000000000001</v>
      </c>
      <c r="H836" s="26">
        <v>42832</v>
      </c>
      <c r="I836" t="s">
        <v>1436</v>
      </c>
      <c r="J836">
        <v>2016</v>
      </c>
      <c r="K836" s="26">
        <v>42832</v>
      </c>
      <c r="L836" t="s">
        <v>2265</v>
      </c>
    </row>
    <row r="837" spans="1:12" ht="12.75">
      <c r="A837">
        <v>2016</v>
      </c>
      <c r="B837" t="s">
        <v>40</v>
      </c>
      <c r="C837" s="23" t="s">
        <v>795</v>
      </c>
      <c r="E837">
        <v>2</v>
      </c>
      <c r="F837">
        <v>108</v>
      </c>
      <c r="G837" s="16">
        <f aca="true" t="shared" si="7" ref="G837:G900">F837*E837</f>
        <v>216</v>
      </c>
      <c r="H837" s="26">
        <v>42832</v>
      </c>
      <c r="I837" t="s">
        <v>1436</v>
      </c>
      <c r="J837">
        <v>2016</v>
      </c>
      <c r="K837" s="26">
        <v>42832</v>
      </c>
      <c r="L837" t="s">
        <v>2266</v>
      </c>
    </row>
    <row r="838" spans="1:12" ht="12.75">
      <c r="A838">
        <v>2016</v>
      </c>
      <c r="B838" t="s">
        <v>40</v>
      </c>
      <c r="C838" s="23" t="s">
        <v>796</v>
      </c>
      <c r="E838">
        <v>3</v>
      </c>
      <c r="F838">
        <v>180</v>
      </c>
      <c r="G838" s="16">
        <f t="shared" si="7"/>
        <v>540</v>
      </c>
      <c r="H838" s="26">
        <v>42832</v>
      </c>
      <c r="I838" t="s">
        <v>1436</v>
      </c>
      <c r="J838">
        <v>2016</v>
      </c>
      <c r="K838" s="26">
        <v>42832</v>
      </c>
      <c r="L838" t="s">
        <v>2267</v>
      </c>
    </row>
    <row r="839" spans="1:12" ht="12.75">
      <c r="A839">
        <v>2016</v>
      </c>
      <c r="B839" t="s">
        <v>40</v>
      </c>
      <c r="C839" s="23" t="s">
        <v>793</v>
      </c>
      <c r="E839">
        <v>1</v>
      </c>
      <c r="F839">
        <v>180</v>
      </c>
      <c r="G839" s="16">
        <f t="shared" si="7"/>
        <v>180</v>
      </c>
      <c r="H839" s="26">
        <v>42832</v>
      </c>
      <c r="I839" t="s">
        <v>1436</v>
      </c>
      <c r="J839">
        <v>2016</v>
      </c>
      <c r="K839" s="26">
        <v>42832</v>
      </c>
      <c r="L839" t="s">
        <v>2268</v>
      </c>
    </row>
    <row r="840" spans="1:12" ht="12.75">
      <c r="A840">
        <v>2016</v>
      </c>
      <c r="B840" t="s">
        <v>40</v>
      </c>
      <c r="C840" s="23" t="s">
        <v>797</v>
      </c>
      <c r="E840">
        <v>3</v>
      </c>
      <c r="F840">
        <v>468</v>
      </c>
      <c r="G840" s="16">
        <f t="shared" si="7"/>
        <v>1404</v>
      </c>
      <c r="H840" s="26">
        <v>42832</v>
      </c>
      <c r="I840" t="s">
        <v>1436</v>
      </c>
      <c r="J840">
        <v>2016</v>
      </c>
      <c r="K840" s="26">
        <v>42832</v>
      </c>
      <c r="L840" t="s">
        <v>2269</v>
      </c>
    </row>
    <row r="841" spans="1:12" ht="12.75">
      <c r="A841">
        <v>2016</v>
      </c>
      <c r="B841" t="s">
        <v>40</v>
      </c>
      <c r="C841" s="23" t="s">
        <v>798</v>
      </c>
      <c r="E841">
        <v>2</v>
      </c>
      <c r="F841">
        <v>175.5</v>
      </c>
      <c r="G841" s="16">
        <f t="shared" si="7"/>
        <v>351</v>
      </c>
      <c r="H841" s="26">
        <v>42832</v>
      </c>
      <c r="I841" t="s">
        <v>1436</v>
      </c>
      <c r="J841">
        <v>2016</v>
      </c>
      <c r="K841" s="26">
        <v>42832</v>
      </c>
      <c r="L841" t="s">
        <v>2270</v>
      </c>
    </row>
    <row r="842" spans="1:12" ht="12.75">
      <c r="A842">
        <v>2016</v>
      </c>
      <c r="B842" t="s">
        <v>40</v>
      </c>
      <c r="C842" s="23" t="s">
        <v>799</v>
      </c>
      <c r="E842">
        <v>2</v>
      </c>
      <c r="F842">
        <v>252</v>
      </c>
      <c r="G842" s="16">
        <f t="shared" si="7"/>
        <v>504</v>
      </c>
      <c r="H842" s="26">
        <v>42832</v>
      </c>
      <c r="I842" t="s">
        <v>1436</v>
      </c>
      <c r="J842">
        <v>2016</v>
      </c>
      <c r="K842" s="26">
        <v>42832</v>
      </c>
      <c r="L842" t="s">
        <v>2271</v>
      </c>
    </row>
    <row r="843" spans="1:12" ht="12.75">
      <c r="A843">
        <v>2016</v>
      </c>
      <c r="B843" t="s">
        <v>40</v>
      </c>
      <c r="C843" s="23" t="s">
        <v>800</v>
      </c>
      <c r="E843">
        <v>2</v>
      </c>
      <c r="F843">
        <v>726.3</v>
      </c>
      <c r="G843" s="16">
        <f t="shared" si="7"/>
        <v>1452.6</v>
      </c>
      <c r="H843" s="26">
        <v>42832</v>
      </c>
      <c r="I843" t="s">
        <v>1436</v>
      </c>
      <c r="J843">
        <v>2016</v>
      </c>
      <c r="K843" s="26">
        <v>42832</v>
      </c>
      <c r="L843" t="s">
        <v>2272</v>
      </c>
    </row>
    <row r="844" spans="1:12" ht="12.75">
      <c r="A844">
        <v>2016</v>
      </c>
      <c r="B844" t="s">
        <v>40</v>
      </c>
      <c r="C844" s="23" t="s">
        <v>801</v>
      </c>
      <c r="E844">
        <v>3</v>
      </c>
      <c r="F844">
        <v>296.1</v>
      </c>
      <c r="G844" s="16">
        <f t="shared" si="7"/>
        <v>888.3000000000001</v>
      </c>
      <c r="H844" s="26">
        <v>42832</v>
      </c>
      <c r="I844" t="s">
        <v>1436</v>
      </c>
      <c r="J844">
        <v>2016</v>
      </c>
      <c r="K844" s="26">
        <v>42832</v>
      </c>
      <c r="L844" t="s">
        <v>2273</v>
      </c>
    </row>
    <row r="845" spans="1:12" ht="12.75">
      <c r="A845">
        <v>2016</v>
      </c>
      <c r="B845" t="s">
        <v>40</v>
      </c>
      <c r="C845" s="23" t="s">
        <v>802</v>
      </c>
      <c r="E845">
        <v>2</v>
      </c>
      <c r="F845">
        <v>27</v>
      </c>
      <c r="G845" s="16">
        <f t="shared" si="7"/>
        <v>54</v>
      </c>
      <c r="H845" s="26">
        <v>42832</v>
      </c>
      <c r="I845" t="s">
        <v>1436</v>
      </c>
      <c r="J845">
        <v>2016</v>
      </c>
      <c r="K845" s="26">
        <v>42832</v>
      </c>
      <c r="L845" t="s">
        <v>2274</v>
      </c>
    </row>
    <row r="846" spans="1:12" ht="12.75">
      <c r="A846">
        <v>2016</v>
      </c>
      <c r="B846" t="s">
        <v>40</v>
      </c>
      <c r="C846" s="23" t="s">
        <v>803</v>
      </c>
      <c r="E846">
        <v>2</v>
      </c>
      <c r="F846">
        <v>279</v>
      </c>
      <c r="G846" s="16">
        <f t="shared" si="7"/>
        <v>558</v>
      </c>
      <c r="H846" s="26">
        <v>42832</v>
      </c>
      <c r="I846" t="s">
        <v>1436</v>
      </c>
      <c r="J846">
        <v>2016</v>
      </c>
      <c r="K846" s="26">
        <v>42832</v>
      </c>
      <c r="L846" t="s">
        <v>2275</v>
      </c>
    </row>
    <row r="847" spans="1:12" ht="12.75">
      <c r="A847">
        <v>2016</v>
      </c>
      <c r="B847" t="s">
        <v>40</v>
      </c>
      <c r="C847" s="23" t="s">
        <v>804</v>
      </c>
      <c r="E847">
        <v>1</v>
      </c>
      <c r="F847">
        <v>571.5</v>
      </c>
      <c r="G847" s="16">
        <f t="shared" si="7"/>
        <v>571.5</v>
      </c>
      <c r="H847" s="26">
        <v>42832</v>
      </c>
      <c r="I847" t="s">
        <v>1436</v>
      </c>
      <c r="J847">
        <v>2016</v>
      </c>
      <c r="K847" s="26">
        <v>42832</v>
      </c>
      <c r="L847" t="s">
        <v>2276</v>
      </c>
    </row>
    <row r="848" spans="1:12" ht="12.75">
      <c r="A848">
        <v>2016</v>
      </c>
      <c r="B848" t="s">
        <v>40</v>
      </c>
      <c r="C848" s="23" t="s">
        <v>805</v>
      </c>
      <c r="E848">
        <v>2</v>
      </c>
      <c r="F848">
        <v>216</v>
      </c>
      <c r="G848" s="16">
        <f t="shared" si="7"/>
        <v>432</v>
      </c>
      <c r="H848" s="26">
        <v>42832</v>
      </c>
      <c r="I848" t="s">
        <v>1436</v>
      </c>
      <c r="J848">
        <v>2016</v>
      </c>
      <c r="K848" s="26">
        <v>42832</v>
      </c>
      <c r="L848" t="s">
        <v>2277</v>
      </c>
    </row>
    <row r="849" spans="1:12" ht="12.75">
      <c r="A849">
        <v>2016</v>
      </c>
      <c r="B849" t="s">
        <v>40</v>
      </c>
      <c r="C849" s="23" t="s">
        <v>806</v>
      </c>
      <c r="E849">
        <v>3</v>
      </c>
      <c r="F849">
        <v>232.2</v>
      </c>
      <c r="G849" s="16">
        <f t="shared" si="7"/>
        <v>696.5999999999999</v>
      </c>
      <c r="H849" s="26">
        <v>42832</v>
      </c>
      <c r="I849" t="s">
        <v>1436</v>
      </c>
      <c r="J849">
        <v>2016</v>
      </c>
      <c r="K849" s="26">
        <v>42832</v>
      </c>
      <c r="L849" t="s">
        <v>2278</v>
      </c>
    </row>
    <row r="850" spans="1:12" ht="12.75">
      <c r="A850">
        <v>2016</v>
      </c>
      <c r="B850" t="s">
        <v>40</v>
      </c>
      <c r="C850" s="23" t="s">
        <v>807</v>
      </c>
      <c r="E850">
        <v>2</v>
      </c>
      <c r="F850">
        <v>153</v>
      </c>
      <c r="G850" s="16">
        <f t="shared" si="7"/>
        <v>306</v>
      </c>
      <c r="H850" s="26">
        <v>42832</v>
      </c>
      <c r="I850" t="s">
        <v>1436</v>
      </c>
      <c r="J850">
        <v>2016</v>
      </c>
      <c r="K850" s="26">
        <v>42832</v>
      </c>
      <c r="L850" t="s">
        <v>2279</v>
      </c>
    </row>
    <row r="851" spans="1:12" ht="12.75">
      <c r="A851">
        <v>2016</v>
      </c>
      <c r="B851" t="s">
        <v>40</v>
      </c>
      <c r="C851" s="23" t="s">
        <v>808</v>
      </c>
      <c r="E851">
        <v>3</v>
      </c>
      <c r="F851">
        <v>441</v>
      </c>
      <c r="G851" s="16">
        <f t="shared" si="7"/>
        <v>1323</v>
      </c>
      <c r="H851" s="26">
        <v>42832</v>
      </c>
      <c r="I851" t="s">
        <v>1436</v>
      </c>
      <c r="J851">
        <v>2016</v>
      </c>
      <c r="K851" s="26">
        <v>42832</v>
      </c>
      <c r="L851" t="s">
        <v>2280</v>
      </c>
    </row>
    <row r="852" spans="1:12" ht="12.75">
      <c r="A852">
        <v>2016</v>
      </c>
      <c r="B852" t="s">
        <v>40</v>
      </c>
      <c r="C852" s="23" t="s">
        <v>809</v>
      </c>
      <c r="E852">
        <v>3</v>
      </c>
      <c r="F852">
        <v>99</v>
      </c>
      <c r="G852" s="16">
        <f t="shared" si="7"/>
        <v>297</v>
      </c>
      <c r="H852" s="26">
        <v>42832</v>
      </c>
      <c r="I852" t="s">
        <v>1436</v>
      </c>
      <c r="J852">
        <v>2016</v>
      </c>
      <c r="K852" s="26">
        <v>42832</v>
      </c>
      <c r="L852" t="s">
        <v>2281</v>
      </c>
    </row>
    <row r="853" spans="1:12" ht="12.75">
      <c r="A853">
        <v>2016</v>
      </c>
      <c r="B853" t="s">
        <v>40</v>
      </c>
      <c r="C853" s="23" t="s">
        <v>810</v>
      </c>
      <c r="E853">
        <v>2</v>
      </c>
      <c r="F853">
        <v>67.5</v>
      </c>
      <c r="G853" s="16">
        <f t="shared" si="7"/>
        <v>135</v>
      </c>
      <c r="H853" s="26">
        <v>42832</v>
      </c>
      <c r="I853" t="s">
        <v>1436</v>
      </c>
      <c r="J853">
        <v>2016</v>
      </c>
      <c r="K853" s="26">
        <v>42832</v>
      </c>
      <c r="L853" t="s">
        <v>2282</v>
      </c>
    </row>
    <row r="854" spans="1:12" ht="12.75">
      <c r="A854">
        <v>2016</v>
      </c>
      <c r="B854" t="s">
        <v>40</v>
      </c>
      <c r="C854" s="23" t="s">
        <v>811</v>
      </c>
      <c r="E854">
        <v>3</v>
      </c>
      <c r="F854">
        <v>341.1</v>
      </c>
      <c r="G854" s="16">
        <f t="shared" si="7"/>
        <v>1023.3000000000001</v>
      </c>
      <c r="H854" s="26">
        <v>42832</v>
      </c>
      <c r="I854" t="s">
        <v>1436</v>
      </c>
      <c r="J854">
        <v>2016</v>
      </c>
      <c r="K854" s="26">
        <v>42832</v>
      </c>
      <c r="L854" t="s">
        <v>2283</v>
      </c>
    </row>
    <row r="855" spans="1:12" ht="12.75">
      <c r="A855">
        <v>2016</v>
      </c>
      <c r="B855" t="s">
        <v>40</v>
      </c>
      <c r="C855" s="23" t="s">
        <v>456</v>
      </c>
      <c r="E855">
        <v>3</v>
      </c>
      <c r="F855">
        <v>144</v>
      </c>
      <c r="G855" s="16">
        <f t="shared" si="7"/>
        <v>432</v>
      </c>
      <c r="H855" s="26">
        <v>42832</v>
      </c>
      <c r="I855" t="s">
        <v>1436</v>
      </c>
      <c r="J855">
        <v>2016</v>
      </c>
      <c r="K855" s="26">
        <v>42832</v>
      </c>
      <c r="L855" t="s">
        <v>2284</v>
      </c>
    </row>
    <row r="856" spans="1:12" ht="12.75">
      <c r="A856">
        <v>2016</v>
      </c>
      <c r="B856" t="s">
        <v>40</v>
      </c>
      <c r="C856" s="23" t="s">
        <v>457</v>
      </c>
      <c r="E856">
        <v>2</v>
      </c>
      <c r="F856">
        <v>216</v>
      </c>
      <c r="G856" s="16">
        <f t="shared" si="7"/>
        <v>432</v>
      </c>
      <c r="H856" s="26">
        <v>42832</v>
      </c>
      <c r="I856" t="s">
        <v>1436</v>
      </c>
      <c r="J856">
        <v>2016</v>
      </c>
      <c r="K856" s="26">
        <v>42832</v>
      </c>
      <c r="L856" t="s">
        <v>2285</v>
      </c>
    </row>
    <row r="857" spans="1:12" ht="12.75">
      <c r="A857">
        <v>2016</v>
      </c>
      <c r="B857" t="s">
        <v>40</v>
      </c>
      <c r="C857" s="23" t="s">
        <v>812</v>
      </c>
      <c r="E857">
        <v>3</v>
      </c>
      <c r="F857">
        <v>188.1</v>
      </c>
      <c r="G857" s="16">
        <f t="shared" si="7"/>
        <v>564.3</v>
      </c>
      <c r="H857" s="26">
        <v>42832</v>
      </c>
      <c r="I857" t="s">
        <v>1436</v>
      </c>
      <c r="J857">
        <v>2016</v>
      </c>
      <c r="K857" s="26">
        <v>42832</v>
      </c>
      <c r="L857" t="s">
        <v>2286</v>
      </c>
    </row>
    <row r="858" spans="1:12" ht="12.75">
      <c r="A858">
        <v>2016</v>
      </c>
      <c r="B858" t="s">
        <v>40</v>
      </c>
      <c r="C858" s="23" t="s">
        <v>813</v>
      </c>
      <c r="E858">
        <v>1</v>
      </c>
      <c r="F858">
        <v>288</v>
      </c>
      <c r="G858" s="16">
        <f t="shared" si="7"/>
        <v>288</v>
      </c>
      <c r="H858" s="26">
        <v>42832</v>
      </c>
      <c r="I858" t="s">
        <v>1436</v>
      </c>
      <c r="J858">
        <v>2016</v>
      </c>
      <c r="K858" s="26">
        <v>42832</v>
      </c>
      <c r="L858" t="s">
        <v>2287</v>
      </c>
    </row>
    <row r="859" spans="1:12" ht="12.75">
      <c r="A859">
        <v>2016</v>
      </c>
      <c r="B859" t="s">
        <v>40</v>
      </c>
      <c r="C859" s="23" t="s">
        <v>650</v>
      </c>
      <c r="E859">
        <v>2</v>
      </c>
      <c r="F859">
        <v>198</v>
      </c>
      <c r="G859" s="16">
        <f t="shared" si="7"/>
        <v>396</v>
      </c>
      <c r="H859" s="26">
        <v>42832</v>
      </c>
      <c r="I859" t="s">
        <v>1436</v>
      </c>
      <c r="J859">
        <v>2016</v>
      </c>
      <c r="K859" s="26">
        <v>42832</v>
      </c>
      <c r="L859" t="s">
        <v>2288</v>
      </c>
    </row>
    <row r="860" spans="1:12" ht="12.75">
      <c r="A860">
        <v>2016</v>
      </c>
      <c r="B860" t="s">
        <v>40</v>
      </c>
      <c r="C860" s="23" t="s">
        <v>814</v>
      </c>
      <c r="E860">
        <v>3</v>
      </c>
      <c r="F860">
        <v>900</v>
      </c>
      <c r="G860" s="16">
        <f t="shared" si="7"/>
        <v>2700</v>
      </c>
      <c r="H860" s="26">
        <v>42832</v>
      </c>
      <c r="I860" t="s">
        <v>1436</v>
      </c>
      <c r="J860">
        <v>2016</v>
      </c>
      <c r="K860" s="26">
        <v>42832</v>
      </c>
      <c r="L860" t="s">
        <v>2289</v>
      </c>
    </row>
    <row r="861" spans="1:12" ht="12.75">
      <c r="A861">
        <v>2016</v>
      </c>
      <c r="B861" t="s">
        <v>40</v>
      </c>
      <c r="C861" s="23" t="s">
        <v>403</v>
      </c>
      <c r="E861">
        <v>1</v>
      </c>
      <c r="F861">
        <v>126</v>
      </c>
      <c r="G861" s="16">
        <f t="shared" si="7"/>
        <v>126</v>
      </c>
      <c r="H861" s="26">
        <v>42832</v>
      </c>
      <c r="I861" t="s">
        <v>1436</v>
      </c>
      <c r="J861">
        <v>2016</v>
      </c>
      <c r="K861" s="26">
        <v>42832</v>
      </c>
      <c r="L861" t="s">
        <v>2290</v>
      </c>
    </row>
    <row r="862" spans="1:12" ht="12.75">
      <c r="A862">
        <v>2016</v>
      </c>
      <c r="B862" t="s">
        <v>40</v>
      </c>
      <c r="C862" s="23" t="s">
        <v>398</v>
      </c>
      <c r="E862">
        <v>2</v>
      </c>
      <c r="F862">
        <v>61.2</v>
      </c>
      <c r="G862" s="16">
        <f t="shared" si="7"/>
        <v>122.4</v>
      </c>
      <c r="H862" s="26">
        <v>42832</v>
      </c>
      <c r="I862" t="s">
        <v>1436</v>
      </c>
      <c r="J862">
        <v>2016</v>
      </c>
      <c r="K862" s="26">
        <v>42832</v>
      </c>
      <c r="L862" t="s">
        <v>2291</v>
      </c>
    </row>
    <row r="863" spans="1:12" ht="12.75">
      <c r="A863">
        <v>2016</v>
      </c>
      <c r="B863" t="s">
        <v>40</v>
      </c>
      <c r="C863" s="23" t="s">
        <v>815</v>
      </c>
      <c r="E863">
        <v>3</v>
      </c>
      <c r="F863">
        <v>36</v>
      </c>
      <c r="G863" s="16">
        <f t="shared" si="7"/>
        <v>108</v>
      </c>
      <c r="H863" s="26">
        <v>42832</v>
      </c>
      <c r="I863" t="s">
        <v>1436</v>
      </c>
      <c r="J863">
        <v>2016</v>
      </c>
      <c r="K863" s="26">
        <v>42832</v>
      </c>
      <c r="L863" t="s">
        <v>2292</v>
      </c>
    </row>
    <row r="864" spans="1:12" ht="12.75">
      <c r="A864">
        <v>2016</v>
      </c>
      <c r="B864" t="s">
        <v>40</v>
      </c>
      <c r="C864" s="23" t="s">
        <v>816</v>
      </c>
      <c r="E864">
        <v>2</v>
      </c>
      <c r="F864">
        <v>270</v>
      </c>
      <c r="G864" s="16">
        <f t="shared" si="7"/>
        <v>540</v>
      </c>
      <c r="H864" s="26">
        <v>42832</v>
      </c>
      <c r="I864" t="s">
        <v>1436</v>
      </c>
      <c r="J864">
        <v>2016</v>
      </c>
      <c r="K864" s="26">
        <v>42832</v>
      </c>
      <c r="L864" t="s">
        <v>2293</v>
      </c>
    </row>
    <row r="865" spans="1:12" ht="12.75">
      <c r="A865">
        <v>2016</v>
      </c>
      <c r="B865" t="s">
        <v>40</v>
      </c>
      <c r="C865" s="23" t="s">
        <v>817</v>
      </c>
      <c r="E865">
        <v>1</v>
      </c>
      <c r="F865">
        <v>351</v>
      </c>
      <c r="G865" s="16">
        <f t="shared" si="7"/>
        <v>351</v>
      </c>
      <c r="H865" s="26">
        <v>42832</v>
      </c>
      <c r="I865" t="s">
        <v>1436</v>
      </c>
      <c r="J865">
        <v>2016</v>
      </c>
      <c r="K865" s="26">
        <v>42832</v>
      </c>
      <c r="L865" t="s">
        <v>2294</v>
      </c>
    </row>
    <row r="866" spans="1:12" ht="12.75">
      <c r="A866">
        <v>2016</v>
      </c>
      <c r="B866" t="s">
        <v>40</v>
      </c>
      <c r="C866" s="23" t="s">
        <v>818</v>
      </c>
      <c r="E866">
        <v>3</v>
      </c>
      <c r="F866">
        <v>567</v>
      </c>
      <c r="G866" s="16">
        <f t="shared" si="7"/>
        <v>1701</v>
      </c>
      <c r="H866" s="26">
        <v>42832</v>
      </c>
      <c r="I866" t="s">
        <v>1436</v>
      </c>
      <c r="J866">
        <v>2016</v>
      </c>
      <c r="K866" s="26">
        <v>42832</v>
      </c>
      <c r="L866" t="s">
        <v>2295</v>
      </c>
    </row>
    <row r="867" spans="1:12" ht="12.75">
      <c r="A867">
        <v>2016</v>
      </c>
      <c r="B867" t="s">
        <v>40</v>
      </c>
      <c r="C867" s="23" t="s">
        <v>819</v>
      </c>
      <c r="E867">
        <v>3</v>
      </c>
      <c r="F867">
        <v>450</v>
      </c>
      <c r="G867" s="16">
        <f t="shared" si="7"/>
        <v>1350</v>
      </c>
      <c r="H867" s="26">
        <v>42832</v>
      </c>
      <c r="I867" t="s">
        <v>1436</v>
      </c>
      <c r="J867">
        <v>2016</v>
      </c>
      <c r="K867" s="26">
        <v>42832</v>
      </c>
      <c r="L867" t="s">
        <v>2296</v>
      </c>
    </row>
    <row r="868" spans="1:12" ht="12.75">
      <c r="A868">
        <v>2016</v>
      </c>
      <c r="B868" t="s">
        <v>40</v>
      </c>
      <c r="C868" s="23" t="s">
        <v>820</v>
      </c>
      <c r="E868">
        <v>3</v>
      </c>
      <c r="F868">
        <v>540</v>
      </c>
      <c r="G868" s="16">
        <f t="shared" si="7"/>
        <v>1620</v>
      </c>
      <c r="H868" s="26">
        <v>42832</v>
      </c>
      <c r="I868" t="s">
        <v>1436</v>
      </c>
      <c r="J868">
        <v>2016</v>
      </c>
      <c r="K868" s="26">
        <v>42832</v>
      </c>
      <c r="L868" t="s">
        <v>2297</v>
      </c>
    </row>
    <row r="869" spans="1:12" ht="12.75">
      <c r="A869">
        <v>2016</v>
      </c>
      <c r="B869" t="s">
        <v>40</v>
      </c>
      <c r="C869" s="23" t="s">
        <v>821</v>
      </c>
      <c r="E869">
        <v>3</v>
      </c>
      <c r="F869">
        <v>1125</v>
      </c>
      <c r="G869" s="16">
        <f t="shared" si="7"/>
        <v>3375</v>
      </c>
      <c r="H869" s="26">
        <v>42832</v>
      </c>
      <c r="I869" t="s">
        <v>1436</v>
      </c>
      <c r="J869">
        <v>2016</v>
      </c>
      <c r="K869" s="26">
        <v>42832</v>
      </c>
      <c r="L869" t="s">
        <v>2298</v>
      </c>
    </row>
    <row r="870" spans="1:12" ht="12.75">
      <c r="A870">
        <v>2016</v>
      </c>
      <c r="B870" t="s">
        <v>40</v>
      </c>
      <c r="C870" s="23" t="s">
        <v>822</v>
      </c>
      <c r="E870">
        <v>2</v>
      </c>
      <c r="F870">
        <v>1125</v>
      </c>
      <c r="G870" s="16">
        <f t="shared" si="7"/>
        <v>2250</v>
      </c>
      <c r="H870" s="26">
        <v>42832</v>
      </c>
      <c r="I870" t="s">
        <v>1436</v>
      </c>
      <c r="J870">
        <v>2016</v>
      </c>
      <c r="K870" s="26">
        <v>42832</v>
      </c>
      <c r="L870" t="s">
        <v>2299</v>
      </c>
    </row>
    <row r="871" spans="1:12" ht="12.75">
      <c r="A871">
        <v>2016</v>
      </c>
      <c r="B871" t="s">
        <v>40</v>
      </c>
      <c r="C871" s="23" t="s">
        <v>823</v>
      </c>
      <c r="E871">
        <v>2</v>
      </c>
      <c r="F871">
        <v>99</v>
      </c>
      <c r="G871" s="16">
        <f t="shared" si="7"/>
        <v>198</v>
      </c>
      <c r="H871" s="26">
        <v>42832</v>
      </c>
      <c r="I871" t="s">
        <v>1436</v>
      </c>
      <c r="J871">
        <v>2016</v>
      </c>
      <c r="K871" s="26">
        <v>42832</v>
      </c>
      <c r="L871" t="s">
        <v>2300</v>
      </c>
    </row>
    <row r="872" spans="1:12" ht="12.75">
      <c r="A872">
        <v>2016</v>
      </c>
      <c r="B872" t="s">
        <v>40</v>
      </c>
      <c r="C872" s="23" t="s">
        <v>824</v>
      </c>
      <c r="E872">
        <v>3</v>
      </c>
      <c r="F872">
        <v>315.9</v>
      </c>
      <c r="G872" s="16">
        <f t="shared" si="7"/>
        <v>947.6999999999999</v>
      </c>
      <c r="H872" s="26">
        <v>42832</v>
      </c>
      <c r="I872" t="s">
        <v>1436</v>
      </c>
      <c r="J872">
        <v>2016</v>
      </c>
      <c r="K872" s="26">
        <v>42832</v>
      </c>
      <c r="L872" t="s">
        <v>2301</v>
      </c>
    </row>
    <row r="873" spans="1:12" ht="12.75">
      <c r="A873">
        <v>2016</v>
      </c>
      <c r="B873" t="s">
        <v>40</v>
      </c>
      <c r="C873" s="23" t="s">
        <v>825</v>
      </c>
      <c r="E873">
        <v>3</v>
      </c>
      <c r="F873">
        <v>279</v>
      </c>
      <c r="G873" s="16">
        <f t="shared" si="7"/>
        <v>837</v>
      </c>
      <c r="H873" s="26">
        <v>42832</v>
      </c>
      <c r="I873" t="s">
        <v>1436</v>
      </c>
      <c r="J873">
        <v>2016</v>
      </c>
      <c r="K873" s="26">
        <v>42832</v>
      </c>
      <c r="L873" t="s">
        <v>2302</v>
      </c>
    </row>
    <row r="874" spans="1:12" ht="12.75">
      <c r="A874">
        <v>2016</v>
      </c>
      <c r="B874" t="s">
        <v>40</v>
      </c>
      <c r="C874" s="23" t="s">
        <v>826</v>
      </c>
      <c r="E874">
        <v>2</v>
      </c>
      <c r="F874">
        <v>115.2</v>
      </c>
      <c r="G874" s="16">
        <f t="shared" si="7"/>
        <v>230.4</v>
      </c>
      <c r="H874" s="26">
        <v>42832</v>
      </c>
      <c r="I874" t="s">
        <v>1436</v>
      </c>
      <c r="J874">
        <v>2016</v>
      </c>
      <c r="K874" s="26">
        <v>42832</v>
      </c>
      <c r="L874" t="s">
        <v>2303</v>
      </c>
    </row>
    <row r="875" spans="1:12" ht="12.75">
      <c r="A875">
        <v>2016</v>
      </c>
      <c r="B875" t="s">
        <v>40</v>
      </c>
      <c r="C875" s="23" t="s">
        <v>827</v>
      </c>
      <c r="E875">
        <v>2</v>
      </c>
      <c r="F875">
        <v>207</v>
      </c>
      <c r="G875" s="16">
        <f t="shared" si="7"/>
        <v>414</v>
      </c>
      <c r="H875" s="26">
        <v>42832</v>
      </c>
      <c r="I875" t="s">
        <v>1436</v>
      </c>
      <c r="J875">
        <v>2016</v>
      </c>
      <c r="K875" s="26">
        <v>42832</v>
      </c>
      <c r="L875" t="s">
        <v>2304</v>
      </c>
    </row>
    <row r="876" spans="1:12" ht="12.75">
      <c r="A876">
        <v>2016</v>
      </c>
      <c r="B876" t="s">
        <v>40</v>
      </c>
      <c r="C876" s="23" t="s">
        <v>828</v>
      </c>
      <c r="E876">
        <v>3</v>
      </c>
      <c r="F876">
        <v>108</v>
      </c>
      <c r="G876" s="16">
        <f t="shared" si="7"/>
        <v>324</v>
      </c>
      <c r="H876" s="26">
        <v>42832</v>
      </c>
      <c r="I876" t="s">
        <v>1436</v>
      </c>
      <c r="J876">
        <v>2016</v>
      </c>
      <c r="K876" s="26">
        <v>42832</v>
      </c>
      <c r="L876" t="s">
        <v>2305</v>
      </c>
    </row>
    <row r="877" spans="1:12" ht="12.75">
      <c r="A877">
        <v>2016</v>
      </c>
      <c r="B877" t="s">
        <v>40</v>
      </c>
      <c r="C877" s="23" t="s">
        <v>829</v>
      </c>
      <c r="E877">
        <v>3</v>
      </c>
      <c r="F877">
        <v>108</v>
      </c>
      <c r="G877" s="16">
        <f t="shared" si="7"/>
        <v>324</v>
      </c>
      <c r="H877" s="26">
        <v>42832</v>
      </c>
      <c r="I877" t="s">
        <v>1436</v>
      </c>
      <c r="J877">
        <v>2016</v>
      </c>
      <c r="K877" s="26">
        <v>42832</v>
      </c>
      <c r="L877" t="s">
        <v>2306</v>
      </c>
    </row>
    <row r="878" spans="1:12" ht="12.75">
      <c r="A878">
        <v>2016</v>
      </c>
      <c r="B878" t="s">
        <v>40</v>
      </c>
      <c r="C878" s="23" t="s">
        <v>830</v>
      </c>
      <c r="E878">
        <v>2</v>
      </c>
      <c r="F878">
        <v>315.9</v>
      </c>
      <c r="G878" s="16">
        <f t="shared" si="7"/>
        <v>631.8</v>
      </c>
      <c r="H878" s="26">
        <v>42832</v>
      </c>
      <c r="I878" t="s">
        <v>1436</v>
      </c>
      <c r="J878">
        <v>2016</v>
      </c>
      <c r="K878" s="26">
        <v>42832</v>
      </c>
      <c r="L878" t="s">
        <v>2307</v>
      </c>
    </row>
    <row r="879" spans="1:12" ht="12.75">
      <c r="A879">
        <v>2016</v>
      </c>
      <c r="B879" t="s">
        <v>40</v>
      </c>
      <c r="C879" s="23" t="s">
        <v>831</v>
      </c>
      <c r="E879">
        <v>3</v>
      </c>
      <c r="F879">
        <v>178.2</v>
      </c>
      <c r="G879" s="16">
        <f t="shared" si="7"/>
        <v>534.5999999999999</v>
      </c>
      <c r="H879" s="26">
        <v>42832</v>
      </c>
      <c r="I879" t="s">
        <v>1436</v>
      </c>
      <c r="J879">
        <v>2016</v>
      </c>
      <c r="K879" s="26">
        <v>42832</v>
      </c>
      <c r="L879" t="s">
        <v>2308</v>
      </c>
    </row>
    <row r="880" spans="1:12" ht="12.75">
      <c r="A880">
        <v>2016</v>
      </c>
      <c r="B880" t="s">
        <v>40</v>
      </c>
      <c r="C880" s="23" t="s">
        <v>832</v>
      </c>
      <c r="E880">
        <v>2</v>
      </c>
      <c r="F880">
        <v>253.8</v>
      </c>
      <c r="G880" s="16">
        <f t="shared" si="7"/>
        <v>507.6</v>
      </c>
      <c r="H880" s="26">
        <v>42832</v>
      </c>
      <c r="I880" t="s">
        <v>1436</v>
      </c>
      <c r="J880">
        <v>2016</v>
      </c>
      <c r="K880" s="26">
        <v>42832</v>
      </c>
      <c r="L880" t="s">
        <v>2309</v>
      </c>
    </row>
    <row r="881" spans="1:12" ht="12.75">
      <c r="A881">
        <v>2016</v>
      </c>
      <c r="B881" t="s">
        <v>40</v>
      </c>
      <c r="C881" s="23" t="s">
        <v>833</v>
      </c>
      <c r="E881">
        <v>3</v>
      </c>
      <c r="F881">
        <v>180</v>
      </c>
      <c r="G881" s="16">
        <f t="shared" si="7"/>
        <v>540</v>
      </c>
      <c r="H881" s="26">
        <v>42832</v>
      </c>
      <c r="I881" t="s">
        <v>1436</v>
      </c>
      <c r="J881">
        <v>2016</v>
      </c>
      <c r="K881" s="26">
        <v>42832</v>
      </c>
      <c r="L881" t="s">
        <v>2310</v>
      </c>
    </row>
    <row r="882" spans="1:12" ht="12.75">
      <c r="A882">
        <v>2016</v>
      </c>
      <c r="B882" t="s">
        <v>40</v>
      </c>
      <c r="C882" s="23" t="s">
        <v>834</v>
      </c>
      <c r="E882">
        <v>2</v>
      </c>
      <c r="F882">
        <v>135</v>
      </c>
      <c r="G882" s="16">
        <f t="shared" si="7"/>
        <v>270</v>
      </c>
      <c r="H882" s="26">
        <v>42832</v>
      </c>
      <c r="I882" t="s">
        <v>1436</v>
      </c>
      <c r="J882">
        <v>2016</v>
      </c>
      <c r="K882" s="26">
        <v>42832</v>
      </c>
      <c r="L882" t="s">
        <v>2311</v>
      </c>
    </row>
    <row r="883" spans="1:12" ht="12.75">
      <c r="A883">
        <v>2016</v>
      </c>
      <c r="B883" t="s">
        <v>40</v>
      </c>
      <c r="C883" s="23" t="s">
        <v>835</v>
      </c>
      <c r="E883">
        <v>1</v>
      </c>
      <c r="F883">
        <v>126</v>
      </c>
      <c r="G883" s="16">
        <f t="shared" si="7"/>
        <v>126</v>
      </c>
      <c r="H883" s="26">
        <v>42832</v>
      </c>
      <c r="I883" t="s">
        <v>1436</v>
      </c>
      <c r="J883">
        <v>2016</v>
      </c>
      <c r="K883" s="26">
        <v>42832</v>
      </c>
      <c r="L883" t="s">
        <v>2312</v>
      </c>
    </row>
    <row r="884" spans="1:12" ht="12.75">
      <c r="A884">
        <v>2016</v>
      </c>
      <c r="B884" t="s">
        <v>40</v>
      </c>
      <c r="C884" s="23" t="s">
        <v>836</v>
      </c>
      <c r="E884">
        <v>2</v>
      </c>
      <c r="F884">
        <v>585</v>
      </c>
      <c r="G884" s="16">
        <f t="shared" si="7"/>
        <v>1170</v>
      </c>
      <c r="H884" s="26">
        <v>42832</v>
      </c>
      <c r="I884" t="s">
        <v>1436</v>
      </c>
      <c r="J884">
        <v>2016</v>
      </c>
      <c r="K884" s="26">
        <v>42832</v>
      </c>
      <c r="L884" t="s">
        <v>2313</v>
      </c>
    </row>
    <row r="885" spans="1:12" ht="12.75">
      <c r="A885">
        <v>2016</v>
      </c>
      <c r="B885" t="s">
        <v>40</v>
      </c>
      <c r="C885" s="23" t="s">
        <v>837</v>
      </c>
      <c r="E885">
        <v>3</v>
      </c>
      <c r="F885">
        <v>675</v>
      </c>
      <c r="G885" s="16">
        <f t="shared" si="7"/>
        <v>2025</v>
      </c>
      <c r="H885" s="26">
        <v>42832</v>
      </c>
      <c r="I885" t="s">
        <v>1436</v>
      </c>
      <c r="J885">
        <v>2016</v>
      </c>
      <c r="K885" s="26">
        <v>42832</v>
      </c>
      <c r="L885" t="s">
        <v>2314</v>
      </c>
    </row>
    <row r="886" spans="1:12" ht="12.75">
      <c r="A886">
        <v>2016</v>
      </c>
      <c r="B886" t="s">
        <v>40</v>
      </c>
      <c r="C886" s="23" t="s">
        <v>737</v>
      </c>
      <c r="E886">
        <v>3</v>
      </c>
      <c r="F886">
        <v>108</v>
      </c>
      <c r="G886" s="16">
        <f t="shared" si="7"/>
        <v>324</v>
      </c>
      <c r="H886" s="26">
        <v>42832</v>
      </c>
      <c r="I886" t="s">
        <v>1436</v>
      </c>
      <c r="J886">
        <v>2016</v>
      </c>
      <c r="K886" s="26">
        <v>42832</v>
      </c>
      <c r="L886" t="s">
        <v>2315</v>
      </c>
    </row>
    <row r="887" spans="1:12" ht="12.75">
      <c r="A887">
        <v>2016</v>
      </c>
      <c r="B887" t="s">
        <v>40</v>
      </c>
      <c r="C887" s="23" t="s">
        <v>838</v>
      </c>
      <c r="E887">
        <v>1</v>
      </c>
      <c r="F887">
        <v>562.5</v>
      </c>
      <c r="G887" s="16">
        <f t="shared" si="7"/>
        <v>562.5</v>
      </c>
      <c r="H887" s="26">
        <v>42832</v>
      </c>
      <c r="I887" t="s">
        <v>1436</v>
      </c>
      <c r="J887">
        <v>2016</v>
      </c>
      <c r="K887" s="26">
        <v>42832</v>
      </c>
      <c r="L887" t="s">
        <v>2316</v>
      </c>
    </row>
    <row r="888" spans="1:12" ht="12.75">
      <c r="A888">
        <v>2016</v>
      </c>
      <c r="B888" t="s">
        <v>40</v>
      </c>
      <c r="C888" s="23" t="s">
        <v>839</v>
      </c>
      <c r="E888">
        <v>1</v>
      </c>
      <c r="F888">
        <v>706.5</v>
      </c>
      <c r="G888" s="16">
        <f t="shared" si="7"/>
        <v>706.5</v>
      </c>
      <c r="H888" s="26">
        <v>42832</v>
      </c>
      <c r="I888" t="s">
        <v>1436</v>
      </c>
      <c r="J888">
        <v>2016</v>
      </c>
      <c r="K888" s="26">
        <v>42832</v>
      </c>
      <c r="L888" t="s">
        <v>2317</v>
      </c>
    </row>
    <row r="889" spans="1:12" ht="12.75">
      <c r="A889">
        <v>2016</v>
      </c>
      <c r="B889" t="s">
        <v>40</v>
      </c>
      <c r="C889" s="23" t="s">
        <v>840</v>
      </c>
      <c r="E889">
        <v>1</v>
      </c>
      <c r="F889">
        <v>769.5</v>
      </c>
      <c r="G889" s="16">
        <f t="shared" si="7"/>
        <v>769.5</v>
      </c>
      <c r="H889" s="26">
        <v>42832</v>
      </c>
      <c r="I889" t="s">
        <v>1436</v>
      </c>
      <c r="J889">
        <v>2016</v>
      </c>
      <c r="K889" s="26">
        <v>42832</v>
      </c>
      <c r="L889" t="s">
        <v>2318</v>
      </c>
    </row>
    <row r="890" spans="1:12" ht="12.75">
      <c r="A890">
        <v>2016</v>
      </c>
      <c r="B890" t="s">
        <v>40</v>
      </c>
      <c r="C890" s="23" t="s">
        <v>841</v>
      </c>
      <c r="E890">
        <v>1</v>
      </c>
      <c r="F890">
        <v>270</v>
      </c>
      <c r="G890" s="16">
        <f t="shared" si="7"/>
        <v>270</v>
      </c>
      <c r="H890" s="26">
        <v>42832</v>
      </c>
      <c r="I890" t="s">
        <v>1436</v>
      </c>
      <c r="J890">
        <v>2016</v>
      </c>
      <c r="K890" s="26">
        <v>42832</v>
      </c>
      <c r="L890" t="s">
        <v>2319</v>
      </c>
    </row>
    <row r="891" spans="1:12" ht="12.75">
      <c r="A891">
        <v>2016</v>
      </c>
      <c r="B891" t="s">
        <v>40</v>
      </c>
      <c r="C891" s="23" t="s">
        <v>842</v>
      </c>
      <c r="E891">
        <v>1</v>
      </c>
      <c r="F891">
        <v>477</v>
      </c>
      <c r="G891" s="16">
        <f t="shared" si="7"/>
        <v>477</v>
      </c>
      <c r="H891" s="26">
        <v>42832</v>
      </c>
      <c r="I891" t="s">
        <v>1436</v>
      </c>
      <c r="J891">
        <v>2016</v>
      </c>
      <c r="K891" s="26">
        <v>42832</v>
      </c>
      <c r="L891" t="s">
        <v>2320</v>
      </c>
    </row>
    <row r="892" spans="1:12" ht="12.75">
      <c r="A892">
        <v>2016</v>
      </c>
      <c r="B892" t="s">
        <v>40</v>
      </c>
      <c r="C892" s="23" t="s">
        <v>843</v>
      </c>
      <c r="E892">
        <v>1</v>
      </c>
      <c r="F892">
        <v>315</v>
      </c>
      <c r="G892" s="16">
        <f t="shared" si="7"/>
        <v>315</v>
      </c>
      <c r="H892" s="26">
        <v>42832</v>
      </c>
      <c r="I892" t="s">
        <v>1436</v>
      </c>
      <c r="J892">
        <v>2016</v>
      </c>
      <c r="K892" s="26">
        <v>42832</v>
      </c>
      <c r="L892" t="s">
        <v>2321</v>
      </c>
    </row>
    <row r="893" spans="1:12" ht="12.75">
      <c r="A893">
        <v>2016</v>
      </c>
      <c r="B893" t="s">
        <v>40</v>
      </c>
      <c r="C893" s="23" t="s">
        <v>844</v>
      </c>
      <c r="E893">
        <v>1</v>
      </c>
      <c r="F893">
        <v>166.5</v>
      </c>
      <c r="G893" s="16">
        <f t="shared" si="7"/>
        <v>166.5</v>
      </c>
      <c r="H893" s="26">
        <v>42832</v>
      </c>
      <c r="I893" t="s">
        <v>1436</v>
      </c>
      <c r="J893">
        <v>2016</v>
      </c>
      <c r="K893" s="26">
        <v>42832</v>
      </c>
      <c r="L893" t="s">
        <v>2322</v>
      </c>
    </row>
    <row r="894" spans="1:12" ht="12.75">
      <c r="A894">
        <v>2016</v>
      </c>
      <c r="B894" t="s">
        <v>40</v>
      </c>
      <c r="C894" s="23" t="s">
        <v>648</v>
      </c>
      <c r="E894">
        <v>1</v>
      </c>
      <c r="F894">
        <v>1453.5</v>
      </c>
      <c r="G894" s="16">
        <f t="shared" si="7"/>
        <v>1453.5</v>
      </c>
      <c r="H894" s="26">
        <v>42832</v>
      </c>
      <c r="I894" t="s">
        <v>1436</v>
      </c>
      <c r="J894">
        <v>2016</v>
      </c>
      <c r="K894" s="26">
        <v>42832</v>
      </c>
      <c r="L894" t="s">
        <v>2323</v>
      </c>
    </row>
    <row r="895" spans="1:12" ht="12.75">
      <c r="A895">
        <v>2016</v>
      </c>
      <c r="B895" t="s">
        <v>40</v>
      </c>
      <c r="C895" s="23" t="s">
        <v>845</v>
      </c>
      <c r="E895">
        <v>1</v>
      </c>
      <c r="F895">
        <v>459</v>
      </c>
      <c r="G895" s="16">
        <f t="shared" si="7"/>
        <v>459</v>
      </c>
      <c r="H895" s="26">
        <v>42832</v>
      </c>
      <c r="I895" t="s">
        <v>1436</v>
      </c>
      <c r="J895">
        <v>2016</v>
      </c>
      <c r="K895" s="26">
        <v>42832</v>
      </c>
      <c r="L895" t="s">
        <v>2324</v>
      </c>
    </row>
    <row r="896" spans="1:12" ht="12.75">
      <c r="A896">
        <v>2016</v>
      </c>
      <c r="B896" t="s">
        <v>40</v>
      </c>
      <c r="C896" s="23" t="s">
        <v>846</v>
      </c>
      <c r="E896">
        <v>1</v>
      </c>
      <c r="F896">
        <v>855</v>
      </c>
      <c r="G896" s="16">
        <f t="shared" si="7"/>
        <v>855</v>
      </c>
      <c r="H896" s="26">
        <v>42832</v>
      </c>
      <c r="I896" t="s">
        <v>1436</v>
      </c>
      <c r="J896">
        <v>2016</v>
      </c>
      <c r="K896" s="26">
        <v>42832</v>
      </c>
      <c r="L896" t="s">
        <v>2325</v>
      </c>
    </row>
    <row r="897" spans="1:12" ht="12.75">
      <c r="A897">
        <v>2016</v>
      </c>
      <c r="B897" t="s">
        <v>40</v>
      </c>
      <c r="C897" s="23" t="s">
        <v>847</v>
      </c>
      <c r="E897">
        <v>1</v>
      </c>
      <c r="F897">
        <v>832.5</v>
      </c>
      <c r="G897" s="16">
        <f t="shared" si="7"/>
        <v>832.5</v>
      </c>
      <c r="H897" s="26">
        <v>42832</v>
      </c>
      <c r="I897" t="s">
        <v>1436</v>
      </c>
      <c r="J897">
        <v>2016</v>
      </c>
      <c r="K897" s="26">
        <v>42832</v>
      </c>
      <c r="L897" t="s">
        <v>2326</v>
      </c>
    </row>
    <row r="898" spans="1:12" ht="12.75">
      <c r="A898">
        <v>2016</v>
      </c>
      <c r="B898" t="s">
        <v>40</v>
      </c>
      <c r="C898" s="23" t="s">
        <v>848</v>
      </c>
      <c r="E898">
        <v>1</v>
      </c>
      <c r="F898">
        <v>706.5</v>
      </c>
      <c r="G898" s="16">
        <f t="shared" si="7"/>
        <v>706.5</v>
      </c>
      <c r="H898" s="26">
        <v>42832</v>
      </c>
      <c r="I898" t="s">
        <v>1436</v>
      </c>
      <c r="J898">
        <v>2016</v>
      </c>
      <c r="K898" s="26">
        <v>42832</v>
      </c>
      <c r="L898" t="s">
        <v>2327</v>
      </c>
    </row>
    <row r="899" spans="1:12" ht="12.75">
      <c r="A899">
        <v>2016</v>
      </c>
      <c r="B899" t="s">
        <v>40</v>
      </c>
      <c r="C899" s="23" t="s">
        <v>849</v>
      </c>
      <c r="E899">
        <v>1</v>
      </c>
      <c r="F899">
        <v>837</v>
      </c>
      <c r="G899" s="16">
        <f t="shared" si="7"/>
        <v>837</v>
      </c>
      <c r="H899" s="26">
        <v>42832</v>
      </c>
      <c r="I899" t="s">
        <v>1436</v>
      </c>
      <c r="J899">
        <v>2016</v>
      </c>
      <c r="K899" s="26">
        <v>42832</v>
      </c>
      <c r="L899" t="s">
        <v>2328</v>
      </c>
    </row>
    <row r="900" spans="1:12" ht="12.75">
      <c r="A900">
        <v>2016</v>
      </c>
      <c r="B900" t="s">
        <v>40</v>
      </c>
      <c r="C900" s="23" t="s">
        <v>850</v>
      </c>
      <c r="E900">
        <v>1</v>
      </c>
      <c r="F900">
        <v>252</v>
      </c>
      <c r="G900" s="16">
        <f t="shared" si="7"/>
        <v>252</v>
      </c>
      <c r="H900" s="26">
        <v>42832</v>
      </c>
      <c r="I900" t="s">
        <v>1436</v>
      </c>
      <c r="J900">
        <v>2016</v>
      </c>
      <c r="K900" s="26">
        <v>42832</v>
      </c>
      <c r="L900" t="s">
        <v>2329</v>
      </c>
    </row>
    <row r="901" spans="1:12" ht="12.75">
      <c r="A901">
        <v>2016</v>
      </c>
      <c r="B901" t="s">
        <v>40</v>
      </c>
      <c r="C901" s="23" t="s">
        <v>851</v>
      </c>
      <c r="E901">
        <v>1</v>
      </c>
      <c r="F901">
        <v>333</v>
      </c>
      <c r="G901" s="16">
        <f aca="true" t="shared" si="8" ref="G901:G964">F901*E901</f>
        <v>333</v>
      </c>
      <c r="H901" s="26">
        <v>42832</v>
      </c>
      <c r="I901" t="s">
        <v>1436</v>
      </c>
      <c r="J901">
        <v>2016</v>
      </c>
      <c r="K901" s="26">
        <v>42832</v>
      </c>
      <c r="L901" t="s">
        <v>2330</v>
      </c>
    </row>
    <row r="902" spans="1:12" ht="12.75">
      <c r="A902">
        <v>2016</v>
      </c>
      <c r="B902" t="s">
        <v>40</v>
      </c>
      <c r="C902" s="23" t="s">
        <v>852</v>
      </c>
      <c r="E902">
        <v>1</v>
      </c>
      <c r="F902">
        <v>423</v>
      </c>
      <c r="G902" s="16">
        <f t="shared" si="8"/>
        <v>423</v>
      </c>
      <c r="H902" s="26">
        <v>42832</v>
      </c>
      <c r="I902" t="s">
        <v>1436</v>
      </c>
      <c r="J902">
        <v>2016</v>
      </c>
      <c r="K902" s="26">
        <v>42832</v>
      </c>
      <c r="L902" t="s">
        <v>2331</v>
      </c>
    </row>
    <row r="903" spans="1:12" ht="12.75">
      <c r="A903">
        <v>2016</v>
      </c>
      <c r="B903" t="s">
        <v>40</v>
      </c>
      <c r="C903" s="23" t="s">
        <v>853</v>
      </c>
      <c r="E903">
        <v>1</v>
      </c>
      <c r="F903">
        <v>270</v>
      </c>
      <c r="G903" s="16">
        <f t="shared" si="8"/>
        <v>270</v>
      </c>
      <c r="H903" s="26">
        <v>42832</v>
      </c>
      <c r="I903" t="s">
        <v>1436</v>
      </c>
      <c r="J903">
        <v>2016</v>
      </c>
      <c r="K903" s="26">
        <v>42832</v>
      </c>
      <c r="L903" t="s">
        <v>2332</v>
      </c>
    </row>
    <row r="904" spans="1:12" ht="12.75">
      <c r="A904">
        <v>2016</v>
      </c>
      <c r="B904" t="s">
        <v>40</v>
      </c>
      <c r="C904" s="23" t="s">
        <v>854</v>
      </c>
      <c r="E904">
        <v>1</v>
      </c>
      <c r="F904">
        <v>351</v>
      </c>
      <c r="G904" s="16">
        <f t="shared" si="8"/>
        <v>351</v>
      </c>
      <c r="H904" s="26">
        <v>42832</v>
      </c>
      <c r="I904" t="s">
        <v>1436</v>
      </c>
      <c r="J904">
        <v>2016</v>
      </c>
      <c r="K904" s="26">
        <v>42832</v>
      </c>
      <c r="L904" t="s">
        <v>2333</v>
      </c>
    </row>
    <row r="905" spans="1:12" ht="12.75">
      <c r="A905">
        <v>2016</v>
      </c>
      <c r="B905" t="s">
        <v>40</v>
      </c>
      <c r="C905" s="23" t="s">
        <v>855</v>
      </c>
      <c r="E905">
        <v>1</v>
      </c>
      <c r="F905">
        <v>337.5</v>
      </c>
      <c r="G905" s="16">
        <f t="shared" si="8"/>
        <v>337.5</v>
      </c>
      <c r="H905" s="26">
        <v>42832</v>
      </c>
      <c r="I905" t="s">
        <v>1436</v>
      </c>
      <c r="J905">
        <v>2016</v>
      </c>
      <c r="K905" s="26">
        <v>42832</v>
      </c>
      <c r="L905" t="s">
        <v>2334</v>
      </c>
    </row>
    <row r="906" spans="1:12" ht="12.75">
      <c r="A906">
        <v>2016</v>
      </c>
      <c r="B906" t="s">
        <v>40</v>
      </c>
      <c r="C906" s="23" t="s">
        <v>856</v>
      </c>
      <c r="E906">
        <v>1</v>
      </c>
      <c r="F906">
        <v>963</v>
      </c>
      <c r="G906" s="16">
        <f t="shared" si="8"/>
        <v>963</v>
      </c>
      <c r="H906" s="26">
        <v>42832</v>
      </c>
      <c r="I906" t="s">
        <v>1436</v>
      </c>
      <c r="J906">
        <v>2016</v>
      </c>
      <c r="K906" s="26">
        <v>42832</v>
      </c>
      <c r="L906" t="s">
        <v>2335</v>
      </c>
    </row>
    <row r="907" spans="1:12" ht="12.75">
      <c r="A907">
        <v>2016</v>
      </c>
      <c r="B907" t="s">
        <v>40</v>
      </c>
      <c r="C907" s="23" t="s">
        <v>840</v>
      </c>
      <c r="E907">
        <v>1</v>
      </c>
      <c r="F907">
        <v>711</v>
      </c>
      <c r="G907" s="16">
        <f t="shared" si="8"/>
        <v>711</v>
      </c>
      <c r="H907" s="26">
        <v>42832</v>
      </c>
      <c r="I907" t="s">
        <v>1436</v>
      </c>
      <c r="J907">
        <v>2016</v>
      </c>
      <c r="K907" s="26">
        <v>42832</v>
      </c>
      <c r="L907" t="s">
        <v>2336</v>
      </c>
    </row>
    <row r="908" spans="1:12" ht="12.75">
      <c r="A908">
        <v>2016</v>
      </c>
      <c r="B908" t="s">
        <v>40</v>
      </c>
      <c r="C908" s="23" t="s">
        <v>857</v>
      </c>
      <c r="E908">
        <v>1</v>
      </c>
      <c r="F908">
        <v>540</v>
      </c>
      <c r="G908" s="16">
        <f t="shared" si="8"/>
        <v>540</v>
      </c>
      <c r="H908" s="26">
        <v>42832</v>
      </c>
      <c r="I908" t="s">
        <v>1436</v>
      </c>
      <c r="J908">
        <v>2016</v>
      </c>
      <c r="K908" s="26">
        <v>42832</v>
      </c>
      <c r="L908" t="s">
        <v>2337</v>
      </c>
    </row>
    <row r="909" spans="1:12" ht="12.75">
      <c r="A909">
        <v>2016</v>
      </c>
      <c r="B909" t="s">
        <v>40</v>
      </c>
      <c r="C909" s="23" t="s">
        <v>619</v>
      </c>
      <c r="E909">
        <v>1</v>
      </c>
      <c r="F909">
        <v>1413</v>
      </c>
      <c r="G909" s="16">
        <f t="shared" si="8"/>
        <v>1413</v>
      </c>
      <c r="H909" s="26">
        <v>42832</v>
      </c>
      <c r="I909" t="s">
        <v>1436</v>
      </c>
      <c r="J909">
        <v>2016</v>
      </c>
      <c r="K909" s="26">
        <v>42832</v>
      </c>
      <c r="L909" t="s">
        <v>2338</v>
      </c>
    </row>
    <row r="910" spans="1:12" ht="12.75">
      <c r="A910">
        <v>2016</v>
      </c>
      <c r="B910" t="s">
        <v>40</v>
      </c>
      <c r="C910" s="23" t="s">
        <v>858</v>
      </c>
      <c r="E910">
        <v>1</v>
      </c>
      <c r="F910">
        <v>418.5</v>
      </c>
      <c r="G910" s="16">
        <f t="shared" si="8"/>
        <v>418.5</v>
      </c>
      <c r="H910" s="26">
        <v>42832</v>
      </c>
      <c r="I910" t="s">
        <v>1436</v>
      </c>
      <c r="J910">
        <v>2016</v>
      </c>
      <c r="K910" s="26">
        <v>42832</v>
      </c>
      <c r="L910" t="s">
        <v>2339</v>
      </c>
    </row>
    <row r="911" spans="1:12" ht="12.75">
      <c r="A911">
        <v>2016</v>
      </c>
      <c r="B911" t="s">
        <v>40</v>
      </c>
      <c r="C911" s="23" t="s">
        <v>859</v>
      </c>
      <c r="E911">
        <v>1</v>
      </c>
      <c r="F911">
        <v>666</v>
      </c>
      <c r="G911" s="16">
        <f t="shared" si="8"/>
        <v>666</v>
      </c>
      <c r="H911" s="26">
        <v>42832</v>
      </c>
      <c r="I911" t="s">
        <v>1436</v>
      </c>
      <c r="J911">
        <v>2016</v>
      </c>
      <c r="K911" s="26">
        <v>42832</v>
      </c>
      <c r="L911" t="s">
        <v>2340</v>
      </c>
    </row>
    <row r="912" spans="1:12" ht="12.75">
      <c r="A912">
        <v>2016</v>
      </c>
      <c r="B912" t="s">
        <v>40</v>
      </c>
      <c r="C912" s="23" t="s">
        <v>860</v>
      </c>
      <c r="E912">
        <v>1</v>
      </c>
      <c r="F912">
        <v>292.5</v>
      </c>
      <c r="G912" s="16">
        <f t="shared" si="8"/>
        <v>292.5</v>
      </c>
      <c r="H912" s="26">
        <v>42832</v>
      </c>
      <c r="I912" t="s">
        <v>1436</v>
      </c>
      <c r="J912">
        <v>2016</v>
      </c>
      <c r="K912" s="26">
        <v>42832</v>
      </c>
      <c r="L912" t="s">
        <v>2341</v>
      </c>
    </row>
    <row r="913" spans="1:12" ht="12.75">
      <c r="A913">
        <v>2016</v>
      </c>
      <c r="B913" t="s">
        <v>40</v>
      </c>
      <c r="C913" s="23" t="s">
        <v>861</v>
      </c>
      <c r="E913">
        <v>1</v>
      </c>
      <c r="F913">
        <v>396</v>
      </c>
      <c r="G913" s="16">
        <f t="shared" si="8"/>
        <v>396</v>
      </c>
      <c r="H913" s="26">
        <v>42832</v>
      </c>
      <c r="I913" t="s">
        <v>1436</v>
      </c>
      <c r="J913">
        <v>2016</v>
      </c>
      <c r="K913" s="26">
        <v>42832</v>
      </c>
      <c r="L913" t="s">
        <v>2342</v>
      </c>
    </row>
    <row r="914" spans="1:12" ht="12.75">
      <c r="A914">
        <v>2016</v>
      </c>
      <c r="B914" t="s">
        <v>40</v>
      </c>
      <c r="C914" s="23" t="s">
        <v>846</v>
      </c>
      <c r="E914">
        <v>1</v>
      </c>
      <c r="F914">
        <v>1975.5</v>
      </c>
      <c r="G914" s="16">
        <f t="shared" si="8"/>
        <v>1975.5</v>
      </c>
      <c r="H914" s="26">
        <v>42832</v>
      </c>
      <c r="I914" t="s">
        <v>1436</v>
      </c>
      <c r="J914">
        <v>2016</v>
      </c>
      <c r="K914" s="26">
        <v>42832</v>
      </c>
      <c r="L914" t="s">
        <v>2343</v>
      </c>
    </row>
    <row r="915" spans="1:12" ht="12.75">
      <c r="A915">
        <v>2016</v>
      </c>
      <c r="B915" t="s">
        <v>40</v>
      </c>
      <c r="C915" s="23" t="s">
        <v>862</v>
      </c>
      <c r="E915">
        <v>1</v>
      </c>
      <c r="F915">
        <v>837</v>
      </c>
      <c r="G915" s="16">
        <f t="shared" si="8"/>
        <v>837</v>
      </c>
      <c r="H915" s="26">
        <v>42832</v>
      </c>
      <c r="I915" t="s">
        <v>1436</v>
      </c>
      <c r="J915">
        <v>2016</v>
      </c>
      <c r="K915" s="26">
        <v>42832</v>
      </c>
      <c r="L915" t="s">
        <v>2344</v>
      </c>
    </row>
    <row r="916" spans="1:12" ht="12.75">
      <c r="A916">
        <v>2016</v>
      </c>
      <c r="B916" t="s">
        <v>40</v>
      </c>
      <c r="C916" s="23" t="s">
        <v>863</v>
      </c>
      <c r="E916">
        <v>1</v>
      </c>
      <c r="F916">
        <v>629.1</v>
      </c>
      <c r="G916" s="16">
        <f t="shared" si="8"/>
        <v>629.1</v>
      </c>
      <c r="H916" s="26">
        <v>42832</v>
      </c>
      <c r="I916" t="s">
        <v>1436</v>
      </c>
      <c r="J916">
        <v>2016</v>
      </c>
      <c r="K916" s="26">
        <v>42832</v>
      </c>
      <c r="L916" t="s">
        <v>2345</v>
      </c>
    </row>
    <row r="917" spans="1:12" ht="12.75">
      <c r="A917">
        <v>2016</v>
      </c>
      <c r="B917" t="s">
        <v>40</v>
      </c>
      <c r="C917" s="23" t="s">
        <v>666</v>
      </c>
      <c r="E917">
        <v>1</v>
      </c>
      <c r="F917">
        <v>423</v>
      </c>
      <c r="G917" s="16">
        <f t="shared" si="8"/>
        <v>423</v>
      </c>
      <c r="H917" s="26">
        <v>42832</v>
      </c>
      <c r="I917" t="s">
        <v>1436</v>
      </c>
      <c r="J917">
        <v>2016</v>
      </c>
      <c r="K917" s="26">
        <v>42832</v>
      </c>
      <c r="L917" t="s">
        <v>2346</v>
      </c>
    </row>
    <row r="918" spans="1:12" ht="12.75">
      <c r="A918">
        <v>2016</v>
      </c>
      <c r="B918" t="s">
        <v>40</v>
      </c>
      <c r="C918" s="23" t="s">
        <v>864</v>
      </c>
      <c r="E918">
        <v>1</v>
      </c>
      <c r="F918">
        <v>1080</v>
      </c>
      <c r="G918" s="16">
        <f t="shared" si="8"/>
        <v>1080</v>
      </c>
      <c r="H918" s="26">
        <v>42832</v>
      </c>
      <c r="I918" t="s">
        <v>1436</v>
      </c>
      <c r="J918">
        <v>2016</v>
      </c>
      <c r="K918" s="26">
        <v>42832</v>
      </c>
      <c r="L918" t="s">
        <v>2347</v>
      </c>
    </row>
    <row r="919" spans="1:12" ht="12.75">
      <c r="A919">
        <v>2016</v>
      </c>
      <c r="B919" t="s">
        <v>40</v>
      </c>
      <c r="C919" s="23" t="s">
        <v>865</v>
      </c>
      <c r="E919">
        <v>1</v>
      </c>
      <c r="F919">
        <v>459</v>
      </c>
      <c r="G919" s="16">
        <f t="shared" si="8"/>
        <v>459</v>
      </c>
      <c r="H919" s="26">
        <v>42832</v>
      </c>
      <c r="I919" t="s">
        <v>1436</v>
      </c>
      <c r="J919">
        <v>2016</v>
      </c>
      <c r="K919" s="26">
        <v>42832</v>
      </c>
      <c r="L919" t="s">
        <v>2348</v>
      </c>
    </row>
    <row r="920" spans="1:12" ht="12.75">
      <c r="A920">
        <v>2016</v>
      </c>
      <c r="B920" t="s">
        <v>40</v>
      </c>
      <c r="C920" s="23" t="s">
        <v>866</v>
      </c>
      <c r="E920">
        <v>1</v>
      </c>
      <c r="F920">
        <v>981</v>
      </c>
      <c r="G920" s="16">
        <f t="shared" si="8"/>
        <v>981</v>
      </c>
      <c r="H920" s="26">
        <v>42832</v>
      </c>
      <c r="I920" t="s">
        <v>1436</v>
      </c>
      <c r="J920">
        <v>2016</v>
      </c>
      <c r="K920" s="26">
        <v>42832</v>
      </c>
      <c r="L920" t="s">
        <v>2349</v>
      </c>
    </row>
    <row r="921" spans="1:12" ht="12.75">
      <c r="A921">
        <v>2016</v>
      </c>
      <c r="B921" t="s">
        <v>40</v>
      </c>
      <c r="C921" s="23" t="s">
        <v>846</v>
      </c>
      <c r="E921">
        <v>1</v>
      </c>
      <c r="F921">
        <v>1395</v>
      </c>
      <c r="G921" s="16">
        <f t="shared" si="8"/>
        <v>1395</v>
      </c>
      <c r="H921" s="26">
        <v>42832</v>
      </c>
      <c r="I921" t="s">
        <v>1436</v>
      </c>
      <c r="J921">
        <v>2016</v>
      </c>
      <c r="K921" s="26">
        <v>42832</v>
      </c>
      <c r="L921" t="s">
        <v>2350</v>
      </c>
    </row>
    <row r="922" spans="1:12" ht="12.75">
      <c r="A922">
        <v>2016</v>
      </c>
      <c r="B922" t="s">
        <v>40</v>
      </c>
      <c r="C922" s="23" t="s">
        <v>867</v>
      </c>
      <c r="E922">
        <v>1</v>
      </c>
      <c r="F922">
        <v>801</v>
      </c>
      <c r="G922" s="16">
        <f t="shared" si="8"/>
        <v>801</v>
      </c>
      <c r="H922" s="26">
        <v>42832</v>
      </c>
      <c r="I922" t="s">
        <v>1436</v>
      </c>
      <c r="J922">
        <v>2016</v>
      </c>
      <c r="K922" s="26">
        <v>42832</v>
      </c>
      <c r="L922" t="s">
        <v>2351</v>
      </c>
    </row>
    <row r="923" spans="1:12" ht="12.75">
      <c r="A923">
        <v>2016</v>
      </c>
      <c r="B923" t="s">
        <v>40</v>
      </c>
      <c r="C923" s="23" t="s">
        <v>868</v>
      </c>
      <c r="E923">
        <v>1</v>
      </c>
      <c r="F923">
        <v>1723.5</v>
      </c>
      <c r="G923" s="16">
        <f t="shared" si="8"/>
        <v>1723.5</v>
      </c>
      <c r="H923" s="26">
        <v>42832</v>
      </c>
      <c r="I923" t="s">
        <v>1436</v>
      </c>
      <c r="J923">
        <v>2016</v>
      </c>
      <c r="K923" s="26">
        <v>42832</v>
      </c>
      <c r="L923" t="s">
        <v>2352</v>
      </c>
    </row>
    <row r="924" spans="1:12" ht="12.75">
      <c r="A924">
        <v>2016</v>
      </c>
      <c r="B924" t="s">
        <v>40</v>
      </c>
      <c r="C924" s="23" t="s">
        <v>869</v>
      </c>
      <c r="E924">
        <v>1</v>
      </c>
      <c r="F924">
        <v>895.5</v>
      </c>
      <c r="G924" s="16">
        <f t="shared" si="8"/>
        <v>895.5</v>
      </c>
      <c r="H924" s="26">
        <v>42832</v>
      </c>
      <c r="I924" t="s">
        <v>1436</v>
      </c>
      <c r="J924">
        <v>2016</v>
      </c>
      <c r="K924" s="26">
        <v>42832</v>
      </c>
      <c r="L924" t="s">
        <v>2353</v>
      </c>
    </row>
    <row r="925" spans="1:12" ht="12.75">
      <c r="A925">
        <v>2016</v>
      </c>
      <c r="B925" t="s">
        <v>40</v>
      </c>
      <c r="C925" s="23" t="s">
        <v>870</v>
      </c>
      <c r="E925">
        <v>1</v>
      </c>
      <c r="F925">
        <v>225</v>
      </c>
      <c r="G925" s="16">
        <f t="shared" si="8"/>
        <v>225</v>
      </c>
      <c r="H925" s="26">
        <v>42832</v>
      </c>
      <c r="I925" t="s">
        <v>1436</v>
      </c>
      <c r="J925">
        <v>2016</v>
      </c>
      <c r="K925" s="26">
        <v>42832</v>
      </c>
      <c r="L925" t="s">
        <v>2354</v>
      </c>
    </row>
    <row r="926" spans="1:12" ht="12.75">
      <c r="A926">
        <v>2016</v>
      </c>
      <c r="B926" t="s">
        <v>40</v>
      </c>
      <c r="C926" s="23" t="s">
        <v>871</v>
      </c>
      <c r="E926">
        <v>1</v>
      </c>
      <c r="F926">
        <v>832.5</v>
      </c>
      <c r="G926" s="16">
        <f t="shared" si="8"/>
        <v>832.5</v>
      </c>
      <c r="H926" s="26">
        <v>42832</v>
      </c>
      <c r="I926" t="s">
        <v>1436</v>
      </c>
      <c r="J926">
        <v>2016</v>
      </c>
      <c r="K926" s="26">
        <v>42832</v>
      </c>
      <c r="L926" t="s">
        <v>2355</v>
      </c>
    </row>
    <row r="927" spans="1:12" ht="12.75">
      <c r="A927">
        <v>2016</v>
      </c>
      <c r="B927" t="s">
        <v>40</v>
      </c>
      <c r="C927" s="23" t="s">
        <v>872</v>
      </c>
      <c r="E927">
        <v>1</v>
      </c>
      <c r="F927">
        <v>792</v>
      </c>
      <c r="G927" s="16">
        <f t="shared" si="8"/>
        <v>792</v>
      </c>
      <c r="H927" s="26">
        <v>42832</v>
      </c>
      <c r="I927" t="s">
        <v>1436</v>
      </c>
      <c r="J927">
        <v>2016</v>
      </c>
      <c r="K927" s="26">
        <v>42832</v>
      </c>
      <c r="L927" t="s">
        <v>2356</v>
      </c>
    </row>
    <row r="928" spans="1:12" ht="12.75">
      <c r="A928">
        <v>2016</v>
      </c>
      <c r="B928" t="s">
        <v>40</v>
      </c>
      <c r="C928" s="23" t="s">
        <v>873</v>
      </c>
      <c r="E928">
        <v>1</v>
      </c>
      <c r="F928">
        <v>562.5</v>
      </c>
      <c r="G928" s="16">
        <f t="shared" si="8"/>
        <v>562.5</v>
      </c>
      <c r="H928" s="26">
        <v>42832</v>
      </c>
      <c r="I928" t="s">
        <v>1436</v>
      </c>
      <c r="J928">
        <v>2016</v>
      </c>
      <c r="K928" s="26">
        <v>42832</v>
      </c>
      <c r="L928" t="s">
        <v>2357</v>
      </c>
    </row>
    <row r="929" spans="1:12" ht="12.75">
      <c r="A929">
        <v>2016</v>
      </c>
      <c r="B929" t="s">
        <v>40</v>
      </c>
      <c r="C929" s="23" t="s">
        <v>874</v>
      </c>
      <c r="E929">
        <v>1</v>
      </c>
      <c r="F929">
        <v>629.1</v>
      </c>
      <c r="G929" s="16">
        <f t="shared" si="8"/>
        <v>629.1</v>
      </c>
      <c r="H929" s="26">
        <v>42832</v>
      </c>
      <c r="I929" t="s">
        <v>1436</v>
      </c>
      <c r="J929">
        <v>2016</v>
      </c>
      <c r="K929" s="26">
        <v>42832</v>
      </c>
      <c r="L929" t="s">
        <v>2358</v>
      </c>
    </row>
    <row r="930" spans="1:12" ht="12.75">
      <c r="A930">
        <v>2016</v>
      </c>
      <c r="B930" t="s">
        <v>40</v>
      </c>
      <c r="C930" s="23" t="s">
        <v>875</v>
      </c>
      <c r="E930">
        <v>1</v>
      </c>
      <c r="F930">
        <v>810</v>
      </c>
      <c r="G930" s="16">
        <f t="shared" si="8"/>
        <v>810</v>
      </c>
      <c r="H930" s="26">
        <v>42832</v>
      </c>
      <c r="I930" t="s">
        <v>1436</v>
      </c>
      <c r="J930">
        <v>2016</v>
      </c>
      <c r="K930" s="26">
        <v>42832</v>
      </c>
      <c r="L930" t="s">
        <v>2359</v>
      </c>
    </row>
    <row r="931" spans="1:12" ht="12.75">
      <c r="A931">
        <v>2016</v>
      </c>
      <c r="B931" t="s">
        <v>40</v>
      </c>
      <c r="C931" s="23" t="s">
        <v>876</v>
      </c>
      <c r="E931">
        <v>1</v>
      </c>
      <c r="F931">
        <v>396</v>
      </c>
      <c r="G931" s="16">
        <f t="shared" si="8"/>
        <v>396</v>
      </c>
      <c r="H931" s="26">
        <v>42832</v>
      </c>
      <c r="I931" t="s">
        <v>1436</v>
      </c>
      <c r="J931">
        <v>2016</v>
      </c>
      <c r="K931" s="26">
        <v>42832</v>
      </c>
      <c r="L931" t="s">
        <v>2360</v>
      </c>
    </row>
    <row r="932" spans="1:12" ht="12.75">
      <c r="A932">
        <v>2016</v>
      </c>
      <c r="B932" t="s">
        <v>40</v>
      </c>
      <c r="C932" s="23" t="s">
        <v>877</v>
      </c>
      <c r="E932">
        <v>1</v>
      </c>
      <c r="F932">
        <v>625.5</v>
      </c>
      <c r="G932" s="16">
        <f t="shared" si="8"/>
        <v>625.5</v>
      </c>
      <c r="H932" s="26">
        <v>42832</v>
      </c>
      <c r="I932" t="s">
        <v>1436</v>
      </c>
      <c r="J932">
        <v>2016</v>
      </c>
      <c r="K932" s="26">
        <v>42832</v>
      </c>
      <c r="L932" t="s">
        <v>2361</v>
      </c>
    </row>
    <row r="933" spans="1:12" ht="12.75">
      <c r="A933">
        <v>2016</v>
      </c>
      <c r="B933" t="s">
        <v>40</v>
      </c>
      <c r="C933" s="23" t="s">
        <v>878</v>
      </c>
      <c r="E933">
        <v>1</v>
      </c>
      <c r="F933">
        <v>1102.5</v>
      </c>
      <c r="G933" s="16">
        <f t="shared" si="8"/>
        <v>1102.5</v>
      </c>
      <c r="H933" s="26">
        <v>42832</v>
      </c>
      <c r="I933" t="s">
        <v>1436</v>
      </c>
      <c r="J933">
        <v>2016</v>
      </c>
      <c r="K933" s="26">
        <v>42832</v>
      </c>
      <c r="L933" t="s">
        <v>2362</v>
      </c>
    </row>
    <row r="934" spans="1:12" ht="12.75">
      <c r="A934">
        <v>2016</v>
      </c>
      <c r="B934" t="s">
        <v>40</v>
      </c>
      <c r="C934" s="23" t="s">
        <v>879</v>
      </c>
      <c r="E934">
        <v>1</v>
      </c>
      <c r="F934">
        <v>355.5</v>
      </c>
      <c r="G934" s="16">
        <f t="shared" si="8"/>
        <v>355.5</v>
      </c>
      <c r="H934" s="26">
        <v>42832</v>
      </c>
      <c r="I934" t="s">
        <v>1436</v>
      </c>
      <c r="J934">
        <v>2016</v>
      </c>
      <c r="K934" s="26">
        <v>42832</v>
      </c>
      <c r="L934" t="s">
        <v>2363</v>
      </c>
    </row>
    <row r="935" spans="1:12" ht="12.75">
      <c r="A935">
        <v>2016</v>
      </c>
      <c r="B935" t="s">
        <v>40</v>
      </c>
      <c r="C935" s="23" t="s">
        <v>880</v>
      </c>
      <c r="E935">
        <v>1</v>
      </c>
      <c r="F935">
        <v>625.5</v>
      </c>
      <c r="G935" s="16">
        <f t="shared" si="8"/>
        <v>625.5</v>
      </c>
      <c r="H935" s="26">
        <v>42832</v>
      </c>
      <c r="I935" t="s">
        <v>1436</v>
      </c>
      <c r="J935">
        <v>2016</v>
      </c>
      <c r="K935" s="26">
        <v>42832</v>
      </c>
      <c r="L935" t="s">
        <v>2364</v>
      </c>
    </row>
    <row r="936" spans="1:12" ht="12.75">
      <c r="A936">
        <v>2016</v>
      </c>
      <c r="B936" t="s">
        <v>40</v>
      </c>
      <c r="C936" s="23" t="s">
        <v>881</v>
      </c>
      <c r="E936">
        <v>1</v>
      </c>
      <c r="F936">
        <v>1251</v>
      </c>
      <c r="G936" s="16">
        <f t="shared" si="8"/>
        <v>1251</v>
      </c>
      <c r="H936" s="26">
        <v>42832</v>
      </c>
      <c r="I936" t="s">
        <v>1436</v>
      </c>
      <c r="J936">
        <v>2016</v>
      </c>
      <c r="K936" s="26">
        <v>42832</v>
      </c>
      <c r="L936" t="s">
        <v>2365</v>
      </c>
    </row>
    <row r="937" spans="1:12" ht="12.75">
      <c r="A937">
        <v>2016</v>
      </c>
      <c r="B937" t="s">
        <v>40</v>
      </c>
      <c r="C937" s="23" t="s">
        <v>882</v>
      </c>
      <c r="E937">
        <v>1</v>
      </c>
      <c r="F937">
        <v>1642.5</v>
      </c>
      <c r="G937" s="16">
        <f t="shared" si="8"/>
        <v>1642.5</v>
      </c>
      <c r="H937" s="26">
        <v>42832</v>
      </c>
      <c r="I937" t="s">
        <v>1436</v>
      </c>
      <c r="J937">
        <v>2016</v>
      </c>
      <c r="K937" s="26">
        <v>42832</v>
      </c>
      <c r="L937" t="s">
        <v>2366</v>
      </c>
    </row>
    <row r="938" spans="1:12" ht="12.75">
      <c r="A938">
        <v>2016</v>
      </c>
      <c r="B938" t="s">
        <v>40</v>
      </c>
      <c r="C938" s="23" t="s">
        <v>883</v>
      </c>
      <c r="E938">
        <v>1</v>
      </c>
      <c r="F938">
        <v>252</v>
      </c>
      <c r="G938" s="16">
        <f t="shared" si="8"/>
        <v>252</v>
      </c>
      <c r="H938" s="26">
        <v>42832</v>
      </c>
      <c r="I938" t="s">
        <v>1436</v>
      </c>
      <c r="J938">
        <v>2016</v>
      </c>
      <c r="K938" s="26">
        <v>42832</v>
      </c>
      <c r="L938" t="s">
        <v>2367</v>
      </c>
    </row>
    <row r="939" spans="1:12" ht="12.75">
      <c r="A939">
        <v>2016</v>
      </c>
      <c r="B939" t="s">
        <v>40</v>
      </c>
      <c r="C939" s="23" t="s">
        <v>884</v>
      </c>
      <c r="E939">
        <v>1</v>
      </c>
      <c r="F939">
        <v>1485</v>
      </c>
      <c r="G939" s="16">
        <f t="shared" si="8"/>
        <v>1485</v>
      </c>
      <c r="H939" s="26">
        <v>42832</v>
      </c>
      <c r="I939" t="s">
        <v>1436</v>
      </c>
      <c r="J939">
        <v>2016</v>
      </c>
      <c r="K939" s="26">
        <v>42832</v>
      </c>
      <c r="L939" t="s">
        <v>2368</v>
      </c>
    </row>
    <row r="940" spans="1:12" ht="12.75">
      <c r="A940">
        <v>2016</v>
      </c>
      <c r="B940" t="s">
        <v>40</v>
      </c>
      <c r="C940" s="23" t="s">
        <v>885</v>
      </c>
      <c r="E940">
        <v>1</v>
      </c>
      <c r="F940">
        <v>495</v>
      </c>
      <c r="G940" s="16">
        <f t="shared" si="8"/>
        <v>495</v>
      </c>
      <c r="H940" s="26">
        <v>42832</v>
      </c>
      <c r="I940" t="s">
        <v>1436</v>
      </c>
      <c r="J940">
        <v>2016</v>
      </c>
      <c r="K940" s="26">
        <v>42832</v>
      </c>
      <c r="L940" t="s">
        <v>2369</v>
      </c>
    </row>
    <row r="941" spans="1:12" ht="12.75">
      <c r="A941">
        <v>2016</v>
      </c>
      <c r="B941" t="s">
        <v>40</v>
      </c>
      <c r="C941" s="23" t="s">
        <v>886</v>
      </c>
      <c r="E941">
        <v>1</v>
      </c>
      <c r="F941">
        <v>292.5</v>
      </c>
      <c r="G941" s="16">
        <f t="shared" si="8"/>
        <v>292.5</v>
      </c>
      <c r="H941" s="26">
        <v>42832</v>
      </c>
      <c r="I941" t="s">
        <v>1436</v>
      </c>
      <c r="J941">
        <v>2016</v>
      </c>
      <c r="K941" s="26">
        <v>42832</v>
      </c>
      <c r="L941" t="s">
        <v>2370</v>
      </c>
    </row>
    <row r="942" spans="1:12" ht="12.75">
      <c r="A942">
        <v>2016</v>
      </c>
      <c r="B942" t="s">
        <v>40</v>
      </c>
      <c r="C942" s="23" t="s">
        <v>887</v>
      </c>
      <c r="E942">
        <v>1</v>
      </c>
      <c r="F942">
        <v>522</v>
      </c>
      <c r="G942" s="16">
        <f t="shared" si="8"/>
        <v>522</v>
      </c>
      <c r="H942" s="26">
        <v>42832</v>
      </c>
      <c r="I942" t="s">
        <v>1436</v>
      </c>
      <c r="J942">
        <v>2016</v>
      </c>
      <c r="K942" s="26">
        <v>42832</v>
      </c>
      <c r="L942" t="s">
        <v>2371</v>
      </c>
    </row>
    <row r="943" spans="1:12" ht="12.75">
      <c r="A943">
        <v>2016</v>
      </c>
      <c r="B943" t="s">
        <v>40</v>
      </c>
      <c r="C943" s="23" t="s">
        <v>888</v>
      </c>
      <c r="E943">
        <v>1</v>
      </c>
      <c r="F943">
        <v>522</v>
      </c>
      <c r="G943" s="16">
        <f t="shared" si="8"/>
        <v>522</v>
      </c>
      <c r="H943" s="26">
        <v>42832</v>
      </c>
      <c r="I943" t="s">
        <v>1436</v>
      </c>
      <c r="J943">
        <v>2016</v>
      </c>
      <c r="K943" s="26">
        <v>42832</v>
      </c>
      <c r="L943" t="s">
        <v>2372</v>
      </c>
    </row>
    <row r="944" spans="1:12" ht="12.75">
      <c r="A944">
        <v>2016</v>
      </c>
      <c r="B944" t="s">
        <v>40</v>
      </c>
      <c r="C944" s="23" t="s">
        <v>889</v>
      </c>
      <c r="E944">
        <v>1</v>
      </c>
      <c r="F944">
        <v>855</v>
      </c>
      <c r="G944" s="16">
        <f t="shared" si="8"/>
        <v>855</v>
      </c>
      <c r="H944" s="26">
        <v>42832</v>
      </c>
      <c r="I944" t="s">
        <v>1436</v>
      </c>
      <c r="J944">
        <v>2016</v>
      </c>
      <c r="K944" s="26">
        <v>42832</v>
      </c>
      <c r="L944" t="s">
        <v>2373</v>
      </c>
    </row>
    <row r="945" spans="1:12" ht="12.75">
      <c r="A945">
        <v>2016</v>
      </c>
      <c r="B945" t="s">
        <v>40</v>
      </c>
      <c r="C945" s="23" t="s">
        <v>890</v>
      </c>
      <c r="E945">
        <v>1</v>
      </c>
      <c r="F945">
        <v>315</v>
      </c>
      <c r="G945" s="16">
        <f t="shared" si="8"/>
        <v>315</v>
      </c>
      <c r="H945" s="26">
        <v>42832</v>
      </c>
      <c r="I945" t="s">
        <v>1436</v>
      </c>
      <c r="J945">
        <v>2016</v>
      </c>
      <c r="K945" s="26">
        <v>42832</v>
      </c>
      <c r="L945" t="s">
        <v>2374</v>
      </c>
    </row>
    <row r="946" spans="1:12" ht="12.75">
      <c r="A946">
        <v>2016</v>
      </c>
      <c r="B946" t="s">
        <v>40</v>
      </c>
      <c r="C946" s="23" t="s">
        <v>891</v>
      </c>
      <c r="E946">
        <v>1</v>
      </c>
      <c r="F946">
        <v>459</v>
      </c>
      <c r="G946" s="16">
        <f t="shared" si="8"/>
        <v>459</v>
      </c>
      <c r="H946" s="26">
        <v>42832</v>
      </c>
      <c r="I946" t="s">
        <v>1436</v>
      </c>
      <c r="J946">
        <v>2016</v>
      </c>
      <c r="K946" s="26">
        <v>42832</v>
      </c>
      <c r="L946" t="s">
        <v>2375</v>
      </c>
    </row>
    <row r="947" spans="1:12" ht="12.75">
      <c r="A947">
        <v>2016</v>
      </c>
      <c r="B947" t="s">
        <v>40</v>
      </c>
      <c r="C947" s="23" t="s">
        <v>892</v>
      </c>
      <c r="E947">
        <v>1</v>
      </c>
      <c r="F947">
        <v>427.5</v>
      </c>
      <c r="G947" s="16">
        <f t="shared" si="8"/>
        <v>427.5</v>
      </c>
      <c r="H947" s="26">
        <v>42832</v>
      </c>
      <c r="I947" t="s">
        <v>1436</v>
      </c>
      <c r="J947">
        <v>2016</v>
      </c>
      <c r="K947" s="26">
        <v>42832</v>
      </c>
      <c r="L947" t="s">
        <v>2376</v>
      </c>
    </row>
    <row r="948" spans="1:12" ht="12.75">
      <c r="A948">
        <v>2016</v>
      </c>
      <c r="B948" t="s">
        <v>40</v>
      </c>
      <c r="C948" s="23" t="s">
        <v>893</v>
      </c>
      <c r="E948">
        <v>1</v>
      </c>
      <c r="F948">
        <v>207</v>
      </c>
      <c r="G948" s="16">
        <f t="shared" si="8"/>
        <v>207</v>
      </c>
      <c r="H948" s="26">
        <v>42832</v>
      </c>
      <c r="I948" t="s">
        <v>1436</v>
      </c>
      <c r="J948">
        <v>2016</v>
      </c>
      <c r="K948" s="26">
        <v>42832</v>
      </c>
      <c r="L948" t="s">
        <v>2377</v>
      </c>
    </row>
    <row r="949" spans="1:12" ht="12.75">
      <c r="A949">
        <v>2016</v>
      </c>
      <c r="B949" t="s">
        <v>40</v>
      </c>
      <c r="C949" s="23" t="s">
        <v>894</v>
      </c>
      <c r="E949">
        <v>3</v>
      </c>
      <c r="F949">
        <v>1350</v>
      </c>
      <c r="G949" s="16">
        <f t="shared" si="8"/>
        <v>4050</v>
      </c>
      <c r="H949" s="26">
        <v>42832</v>
      </c>
      <c r="I949" t="s">
        <v>1436</v>
      </c>
      <c r="J949">
        <v>2016</v>
      </c>
      <c r="K949" s="26">
        <v>42832</v>
      </c>
      <c r="L949" t="s">
        <v>2378</v>
      </c>
    </row>
    <row r="950" spans="1:12" ht="12.75">
      <c r="A950">
        <v>2016</v>
      </c>
      <c r="B950" t="s">
        <v>40</v>
      </c>
      <c r="C950" s="23" t="s">
        <v>895</v>
      </c>
      <c r="E950">
        <v>3</v>
      </c>
      <c r="F950">
        <v>1575</v>
      </c>
      <c r="G950" s="16">
        <f t="shared" si="8"/>
        <v>4725</v>
      </c>
      <c r="H950" s="26">
        <v>42832</v>
      </c>
      <c r="I950" t="s">
        <v>1436</v>
      </c>
      <c r="J950">
        <v>2016</v>
      </c>
      <c r="K950" s="26">
        <v>42832</v>
      </c>
      <c r="L950" t="s">
        <v>2379</v>
      </c>
    </row>
    <row r="951" spans="1:12" ht="12.75">
      <c r="A951">
        <v>2016</v>
      </c>
      <c r="B951" t="s">
        <v>40</v>
      </c>
      <c r="C951" s="23" t="s">
        <v>896</v>
      </c>
      <c r="E951">
        <v>3</v>
      </c>
      <c r="F951">
        <v>1125</v>
      </c>
      <c r="G951" s="16">
        <f t="shared" si="8"/>
        <v>3375</v>
      </c>
      <c r="H951" s="26">
        <v>42832</v>
      </c>
      <c r="I951" t="s">
        <v>1436</v>
      </c>
      <c r="J951">
        <v>2016</v>
      </c>
      <c r="K951" s="26">
        <v>42832</v>
      </c>
      <c r="L951" t="s">
        <v>2380</v>
      </c>
    </row>
    <row r="952" spans="1:12" ht="12.75">
      <c r="A952">
        <v>2016</v>
      </c>
      <c r="B952" t="s">
        <v>40</v>
      </c>
      <c r="C952" s="23" t="s">
        <v>897</v>
      </c>
      <c r="E952">
        <v>3</v>
      </c>
      <c r="F952">
        <v>1350</v>
      </c>
      <c r="G952" s="16">
        <f t="shared" si="8"/>
        <v>4050</v>
      </c>
      <c r="H952" s="26">
        <v>42832</v>
      </c>
      <c r="I952" t="s">
        <v>1436</v>
      </c>
      <c r="J952">
        <v>2016</v>
      </c>
      <c r="K952" s="26">
        <v>42832</v>
      </c>
      <c r="L952" t="s">
        <v>2381</v>
      </c>
    </row>
    <row r="953" spans="1:12" ht="12.75">
      <c r="A953">
        <v>2016</v>
      </c>
      <c r="B953" t="s">
        <v>40</v>
      </c>
      <c r="C953" s="23" t="s">
        <v>898</v>
      </c>
      <c r="E953">
        <v>3</v>
      </c>
      <c r="F953">
        <v>336.6</v>
      </c>
      <c r="G953" s="16">
        <f t="shared" si="8"/>
        <v>1009.8000000000001</v>
      </c>
      <c r="H953" s="26">
        <v>42832</v>
      </c>
      <c r="I953" t="s">
        <v>1436</v>
      </c>
      <c r="J953">
        <v>2016</v>
      </c>
      <c r="K953" s="26">
        <v>42832</v>
      </c>
      <c r="L953" t="s">
        <v>2382</v>
      </c>
    </row>
    <row r="954" spans="1:12" ht="12.75">
      <c r="A954">
        <v>2016</v>
      </c>
      <c r="B954" t="s">
        <v>40</v>
      </c>
      <c r="C954" s="23" t="s">
        <v>899</v>
      </c>
      <c r="E954">
        <v>3</v>
      </c>
      <c r="F954">
        <v>103.5</v>
      </c>
      <c r="G954" s="16">
        <f t="shared" si="8"/>
        <v>310.5</v>
      </c>
      <c r="H954" s="26">
        <v>42832</v>
      </c>
      <c r="I954" t="s">
        <v>1436</v>
      </c>
      <c r="J954">
        <v>2016</v>
      </c>
      <c r="K954" s="26">
        <v>42832</v>
      </c>
      <c r="L954" t="s">
        <v>2383</v>
      </c>
    </row>
    <row r="955" spans="1:12" ht="12.75">
      <c r="A955">
        <v>2016</v>
      </c>
      <c r="B955" t="s">
        <v>40</v>
      </c>
      <c r="C955" s="23" t="s">
        <v>900</v>
      </c>
      <c r="E955">
        <v>2</v>
      </c>
      <c r="F955">
        <v>265.5</v>
      </c>
      <c r="G955" s="16">
        <f t="shared" si="8"/>
        <v>531</v>
      </c>
      <c r="H955" s="26">
        <v>42832</v>
      </c>
      <c r="I955" t="s">
        <v>1436</v>
      </c>
      <c r="J955">
        <v>2016</v>
      </c>
      <c r="K955" s="26">
        <v>42832</v>
      </c>
      <c r="L955" t="s">
        <v>2384</v>
      </c>
    </row>
    <row r="956" spans="1:12" ht="12.75">
      <c r="A956">
        <v>2016</v>
      </c>
      <c r="B956" t="s">
        <v>40</v>
      </c>
      <c r="C956" s="23" t="s">
        <v>901</v>
      </c>
      <c r="E956">
        <v>3</v>
      </c>
      <c r="F956">
        <v>180</v>
      </c>
      <c r="G956" s="16">
        <f t="shared" si="8"/>
        <v>540</v>
      </c>
      <c r="H956" s="26">
        <v>42832</v>
      </c>
      <c r="I956" t="s">
        <v>1436</v>
      </c>
      <c r="J956">
        <v>2016</v>
      </c>
      <c r="K956" s="26">
        <v>42832</v>
      </c>
      <c r="L956" t="s">
        <v>2385</v>
      </c>
    </row>
    <row r="957" spans="1:12" ht="12.75">
      <c r="A957">
        <v>2016</v>
      </c>
      <c r="B957" t="s">
        <v>40</v>
      </c>
      <c r="C957" s="23" t="s">
        <v>902</v>
      </c>
      <c r="E957">
        <v>3</v>
      </c>
      <c r="F957">
        <v>180</v>
      </c>
      <c r="G957" s="16">
        <f t="shared" si="8"/>
        <v>540</v>
      </c>
      <c r="H957" s="26">
        <v>42832</v>
      </c>
      <c r="I957" t="s">
        <v>1436</v>
      </c>
      <c r="J957">
        <v>2016</v>
      </c>
      <c r="K957" s="26">
        <v>42832</v>
      </c>
      <c r="L957" t="s">
        <v>2386</v>
      </c>
    </row>
    <row r="958" spans="1:12" ht="12.75">
      <c r="A958">
        <v>2016</v>
      </c>
      <c r="B958" t="s">
        <v>40</v>
      </c>
      <c r="C958" s="23" t="s">
        <v>903</v>
      </c>
      <c r="E958">
        <v>3</v>
      </c>
      <c r="F958">
        <v>180</v>
      </c>
      <c r="G958" s="16">
        <f t="shared" si="8"/>
        <v>540</v>
      </c>
      <c r="H958" s="26">
        <v>42832</v>
      </c>
      <c r="I958" t="s">
        <v>1436</v>
      </c>
      <c r="J958">
        <v>2016</v>
      </c>
      <c r="K958" s="26">
        <v>42832</v>
      </c>
      <c r="L958" t="s">
        <v>2387</v>
      </c>
    </row>
    <row r="959" spans="1:12" ht="12.75">
      <c r="A959">
        <v>2016</v>
      </c>
      <c r="B959" t="s">
        <v>40</v>
      </c>
      <c r="C959" s="23" t="s">
        <v>585</v>
      </c>
      <c r="E959">
        <v>2</v>
      </c>
      <c r="F959">
        <v>1125</v>
      </c>
      <c r="G959" s="16">
        <f t="shared" si="8"/>
        <v>2250</v>
      </c>
      <c r="H959" s="26">
        <v>42832</v>
      </c>
      <c r="I959" t="s">
        <v>1436</v>
      </c>
      <c r="J959">
        <v>2016</v>
      </c>
      <c r="K959" s="26">
        <v>42832</v>
      </c>
      <c r="L959" t="s">
        <v>2388</v>
      </c>
    </row>
    <row r="960" spans="1:12" ht="12.75">
      <c r="A960">
        <v>2016</v>
      </c>
      <c r="B960" t="s">
        <v>40</v>
      </c>
      <c r="C960" s="23" t="s">
        <v>904</v>
      </c>
      <c r="E960">
        <v>3</v>
      </c>
      <c r="F960">
        <v>90</v>
      </c>
      <c r="G960" s="16">
        <f t="shared" si="8"/>
        <v>270</v>
      </c>
      <c r="H960" s="26">
        <v>42832</v>
      </c>
      <c r="I960" t="s">
        <v>1436</v>
      </c>
      <c r="J960">
        <v>2016</v>
      </c>
      <c r="K960" s="26">
        <v>42832</v>
      </c>
      <c r="L960" t="s">
        <v>2389</v>
      </c>
    </row>
    <row r="961" spans="1:12" ht="12.75">
      <c r="A961">
        <v>2016</v>
      </c>
      <c r="B961" t="s">
        <v>40</v>
      </c>
      <c r="C961" s="23" t="s">
        <v>905</v>
      </c>
      <c r="E961">
        <v>4</v>
      </c>
      <c r="F961">
        <v>309.6</v>
      </c>
      <c r="G961" s="16">
        <f t="shared" si="8"/>
        <v>1238.4</v>
      </c>
      <c r="H961" s="26">
        <v>42832</v>
      </c>
      <c r="I961" t="s">
        <v>1436</v>
      </c>
      <c r="J961">
        <v>2016</v>
      </c>
      <c r="K961" s="26">
        <v>42832</v>
      </c>
      <c r="L961" t="s">
        <v>2390</v>
      </c>
    </row>
    <row r="962" spans="1:12" ht="12.75">
      <c r="A962">
        <v>2016</v>
      </c>
      <c r="B962" t="s">
        <v>40</v>
      </c>
      <c r="C962" s="23" t="s">
        <v>906</v>
      </c>
      <c r="E962">
        <v>3</v>
      </c>
      <c r="F962">
        <v>291.6</v>
      </c>
      <c r="G962" s="16">
        <f t="shared" si="8"/>
        <v>874.8000000000001</v>
      </c>
      <c r="H962" s="26">
        <v>42832</v>
      </c>
      <c r="I962" t="s">
        <v>1436</v>
      </c>
      <c r="J962">
        <v>2016</v>
      </c>
      <c r="K962" s="26">
        <v>42832</v>
      </c>
      <c r="L962" t="s">
        <v>2391</v>
      </c>
    </row>
    <row r="963" spans="1:12" ht="12.75">
      <c r="A963">
        <v>2016</v>
      </c>
      <c r="B963" t="s">
        <v>40</v>
      </c>
      <c r="C963" s="23" t="s">
        <v>907</v>
      </c>
      <c r="E963">
        <v>3</v>
      </c>
      <c r="F963">
        <v>252</v>
      </c>
      <c r="G963" s="16">
        <f t="shared" si="8"/>
        <v>756</v>
      </c>
      <c r="H963" s="26">
        <v>42832</v>
      </c>
      <c r="I963" t="s">
        <v>1436</v>
      </c>
      <c r="J963">
        <v>2016</v>
      </c>
      <c r="K963" s="26">
        <v>42832</v>
      </c>
      <c r="L963" t="s">
        <v>2392</v>
      </c>
    </row>
    <row r="964" spans="1:12" ht="12.75">
      <c r="A964">
        <v>2016</v>
      </c>
      <c r="B964" t="s">
        <v>40</v>
      </c>
      <c r="C964" s="23" t="s">
        <v>904</v>
      </c>
      <c r="E964">
        <v>3</v>
      </c>
      <c r="F964">
        <v>202.5</v>
      </c>
      <c r="G964" s="16">
        <f t="shared" si="8"/>
        <v>607.5</v>
      </c>
      <c r="H964" s="26">
        <v>42832</v>
      </c>
      <c r="I964" t="s">
        <v>1436</v>
      </c>
      <c r="J964">
        <v>2016</v>
      </c>
      <c r="K964" s="26">
        <v>42832</v>
      </c>
      <c r="L964" t="s">
        <v>2393</v>
      </c>
    </row>
    <row r="965" spans="1:12" ht="12.75">
      <c r="A965">
        <v>2016</v>
      </c>
      <c r="B965" t="s">
        <v>40</v>
      </c>
      <c r="C965" s="23" t="s">
        <v>908</v>
      </c>
      <c r="E965">
        <v>3</v>
      </c>
      <c r="F965">
        <v>341.1</v>
      </c>
      <c r="G965" s="16">
        <f aca="true" t="shared" si="9" ref="G965:G1028">F965*E965</f>
        <v>1023.3000000000001</v>
      </c>
      <c r="H965" s="26">
        <v>42832</v>
      </c>
      <c r="I965" t="s">
        <v>1436</v>
      </c>
      <c r="J965">
        <v>2016</v>
      </c>
      <c r="K965" s="26">
        <v>42832</v>
      </c>
      <c r="L965" t="s">
        <v>2394</v>
      </c>
    </row>
    <row r="966" spans="1:12" ht="12.75">
      <c r="A966">
        <v>2016</v>
      </c>
      <c r="B966" t="s">
        <v>40</v>
      </c>
      <c r="C966" s="23" t="s">
        <v>392</v>
      </c>
      <c r="E966">
        <v>3</v>
      </c>
      <c r="F966">
        <v>171</v>
      </c>
      <c r="G966" s="16">
        <f t="shared" si="9"/>
        <v>513</v>
      </c>
      <c r="H966" s="26">
        <v>42832</v>
      </c>
      <c r="I966" t="s">
        <v>1436</v>
      </c>
      <c r="J966">
        <v>2016</v>
      </c>
      <c r="K966" s="26">
        <v>42832</v>
      </c>
      <c r="L966" t="s">
        <v>2395</v>
      </c>
    </row>
    <row r="967" spans="1:12" ht="12.75">
      <c r="A967">
        <v>2016</v>
      </c>
      <c r="B967" t="s">
        <v>40</v>
      </c>
      <c r="C967" s="23" t="s">
        <v>393</v>
      </c>
      <c r="E967">
        <v>3</v>
      </c>
      <c r="F967">
        <v>153</v>
      </c>
      <c r="G967" s="16">
        <f t="shared" si="9"/>
        <v>459</v>
      </c>
      <c r="H967" s="26">
        <v>42832</v>
      </c>
      <c r="I967" t="s">
        <v>1436</v>
      </c>
      <c r="J967">
        <v>2016</v>
      </c>
      <c r="K967" s="26">
        <v>42832</v>
      </c>
      <c r="L967" t="s">
        <v>2396</v>
      </c>
    </row>
    <row r="968" spans="1:12" ht="12.75">
      <c r="A968">
        <v>2016</v>
      </c>
      <c r="B968" t="s">
        <v>40</v>
      </c>
      <c r="C968" s="23" t="s">
        <v>909</v>
      </c>
      <c r="E968">
        <v>3</v>
      </c>
      <c r="F968">
        <v>160.2</v>
      </c>
      <c r="G968" s="16">
        <f t="shared" si="9"/>
        <v>480.59999999999997</v>
      </c>
      <c r="H968" s="26">
        <v>42832</v>
      </c>
      <c r="I968" t="s">
        <v>1436</v>
      </c>
      <c r="J968">
        <v>2016</v>
      </c>
      <c r="K968" s="26">
        <v>42832</v>
      </c>
      <c r="L968" t="s">
        <v>2397</v>
      </c>
    </row>
    <row r="969" spans="1:12" ht="12.75">
      <c r="A969">
        <v>2016</v>
      </c>
      <c r="B969" t="s">
        <v>40</v>
      </c>
      <c r="C969" s="23" t="s">
        <v>793</v>
      </c>
      <c r="E969">
        <v>3</v>
      </c>
      <c r="F969">
        <v>287.1</v>
      </c>
      <c r="G969" s="16">
        <f t="shared" si="9"/>
        <v>861.3000000000001</v>
      </c>
      <c r="H969" s="26">
        <v>42832</v>
      </c>
      <c r="I969" t="s">
        <v>1436</v>
      </c>
      <c r="J969">
        <v>2016</v>
      </c>
      <c r="K969" s="26">
        <v>42832</v>
      </c>
      <c r="L969" t="s">
        <v>2398</v>
      </c>
    </row>
    <row r="970" spans="1:12" ht="12.75">
      <c r="A970">
        <v>2016</v>
      </c>
      <c r="B970" t="s">
        <v>40</v>
      </c>
      <c r="C970" s="23" t="s">
        <v>910</v>
      </c>
      <c r="E970">
        <v>2</v>
      </c>
      <c r="F970">
        <v>314.1</v>
      </c>
      <c r="G970" s="16">
        <f t="shared" si="9"/>
        <v>628.2</v>
      </c>
      <c r="H970" s="26">
        <v>42832</v>
      </c>
      <c r="I970" t="s">
        <v>1436</v>
      </c>
      <c r="J970">
        <v>2016</v>
      </c>
      <c r="K970" s="26">
        <v>42832</v>
      </c>
      <c r="L970" t="s">
        <v>2399</v>
      </c>
    </row>
    <row r="971" spans="1:12" ht="12.75">
      <c r="A971">
        <v>2016</v>
      </c>
      <c r="B971" t="s">
        <v>40</v>
      </c>
      <c r="C971" s="23" t="s">
        <v>911</v>
      </c>
      <c r="E971">
        <v>1</v>
      </c>
      <c r="F971">
        <v>11257</v>
      </c>
      <c r="G971" s="16">
        <f t="shared" si="9"/>
        <v>11257</v>
      </c>
      <c r="H971" s="26">
        <v>42832</v>
      </c>
      <c r="I971" t="s">
        <v>1436</v>
      </c>
      <c r="J971">
        <v>2016</v>
      </c>
      <c r="K971" s="26">
        <v>42832</v>
      </c>
      <c r="L971" t="s">
        <v>2400</v>
      </c>
    </row>
    <row r="972" spans="1:12" ht="12.75">
      <c r="A972">
        <v>2016</v>
      </c>
      <c r="B972" t="s">
        <v>40</v>
      </c>
      <c r="C972" s="23" t="s">
        <v>912</v>
      </c>
      <c r="E972">
        <v>2</v>
      </c>
      <c r="F972">
        <v>2212.5</v>
      </c>
      <c r="G972" s="16">
        <f t="shared" si="9"/>
        <v>4425</v>
      </c>
      <c r="H972" s="26">
        <v>42832</v>
      </c>
      <c r="I972" t="s">
        <v>1436</v>
      </c>
      <c r="J972">
        <v>2016</v>
      </c>
      <c r="K972" s="26">
        <v>42832</v>
      </c>
      <c r="L972" t="s">
        <v>2401</v>
      </c>
    </row>
    <row r="973" spans="1:12" ht="12.75">
      <c r="A973">
        <v>2016</v>
      </c>
      <c r="B973" t="s">
        <v>40</v>
      </c>
      <c r="C973" s="23" t="s">
        <v>913</v>
      </c>
      <c r="E973">
        <v>1</v>
      </c>
      <c r="F973">
        <v>34980</v>
      </c>
      <c r="G973" s="16">
        <f t="shared" si="9"/>
        <v>34980</v>
      </c>
      <c r="H973" s="26">
        <v>42832</v>
      </c>
      <c r="I973" t="s">
        <v>1436</v>
      </c>
      <c r="J973">
        <v>2016</v>
      </c>
      <c r="K973" s="26">
        <v>42832</v>
      </c>
      <c r="L973" t="s">
        <v>2402</v>
      </c>
    </row>
    <row r="974" spans="1:12" ht="12.75">
      <c r="A974">
        <v>2016</v>
      </c>
      <c r="B974" t="s">
        <v>40</v>
      </c>
      <c r="C974" s="23" t="s">
        <v>914</v>
      </c>
      <c r="E974">
        <v>1</v>
      </c>
      <c r="F974">
        <v>2699.1</v>
      </c>
      <c r="G974" s="16">
        <f t="shared" si="9"/>
        <v>2699.1</v>
      </c>
      <c r="H974" s="26">
        <v>42832</v>
      </c>
      <c r="I974" t="s">
        <v>1436</v>
      </c>
      <c r="J974">
        <v>2016</v>
      </c>
      <c r="K974" s="26">
        <v>42832</v>
      </c>
      <c r="L974" t="s">
        <v>2403</v>
      </c>
    </row>
    <row r="975" spans="1:12" ht="12.75">
      <c r="A975">
        <v>2016</v>
      </c>
      <c r="B975" t="s">
        <v>40</v>
      </c>
      <c r="C975" s="23" t="s">
        <v>915</v>
      </c>
      <c r="E975">
        <v>30</v>
      </c>
      <c r="F975">
        <v>1376.0036</v>
      </c>
      <c r="G975" s="16">
        <f t="shared" si="9"/>
        <v>41280.108</v>
      </c>
      <c r="H975" s="26">
        <v>42832</v>
      </c>
      <c r="I975" t="s">
        <v>1436</v>
      </c>
      <c r="J975">
        <v>2016</v>
      </c>
      <c r="K975" s="26">
        <v>42832</v>
      </c>
      <c r="L975" t="s">
        <v>2404</v>
      </c>
    </row>
    <row r="976" spans="1:12" ht="12.75">
      <c r="A976">
        <v>2016</v>
      </c>
      <c r="B976" t="s">
        <v>40</v>
      </c>
      <c r="C976" s="23" t="s">
        <v>916</v>
      </c>
      <c r="E976">
        <v>1</v>
      </c>
      <c r="F976">
        <v>29318.999999999996</v>
      </c>
      <c r="G976" s="16">
        <f t="shared" si="9"/>
        <v>29318.999999999996</v>
      </c>
      <c r="H976" s="26">
        <v>42832</v>
      </c>
      <c r="I976" t="s">
        <v>1436</v>
      </c>
      <c r="J976">
        <v>2016</v>
      </c>
      <c r="K976" s="26">
        <v>42832</v>
      </c>
      <c r="L976" t="s">
        <v>2405</v>
      </c>
    </row>
    <row r="977" spans="1:12" ht="12.75">
      <c r="A977">
        <v>2016</v>
      </c>
      <c r="B977" t="s">
        <v>40</v>
      </c>
      <c r="C977" s="23" t="s">
        <v>917</v>
      </c>
      <c r="E977">
        <v>1</v>
      </c>
      <c r="F977">
        <v>44080</v>
      </c>
      <c r="G977" s="16">
        <f t="shared" si="9"/>
        <v>44080</v>
      </c>
      <c r="H977" s="26">
        <v>42832</v>
      </c>
      <c r="I977" t="s">
        <v>1436</v>
      </c>
      <c r="J977">
        <v>2016</v>
      </c>
      <c r="K977" s="26">
        <v>42832</v>
      </c>
      <c r="L977" t="s">
        <v>2406</v>
      </c>
    </row>
    <row r="978" spans="1:12" ht="12.75">
      <c r="A978">
        <v>2016</v>
      </c>
      <c r="B978" t="s">
        <v>40</v>
      </c>
      <c r="C978" s="23" t="s">
        <v>918</v>
      </c>
      <c r="E978">
        <v>1</v>
      </c>
      <c r="F978">
        <v>197040.036</v>
      </c>
      <c r="G978" s="16">
        <f t="shared" si="9"/>
        <v>197040.036</v>
      </c>
      <c r="H978" s="26">
        <v>42832</v>
      </c>
      <c r="I978" t="s">
        <v>1436</v>
      </c>
      <c r="J978">
        <v>2016</v>
      </c>
      <c r="K978" s="26">
        <v>42832</v>
      </c>
      <c r="L978" t="s">
        <v>2407</v>
      </c>
    </row>
    <row r="979" spans="1:12" ht="12.75">
      <c r="A979">
        <v>2016</v>
      </c>
      <c r="B979" t="s">
        <v>40</v>
      </c>
      <c r="C979" s="23" t="s">
        <v>919</v>
      </c>
      <c r="E979">
        <v>1</v>
      </c>
      <c r="F979">
        <v>253319.98799999998</v>
      </c>
      <c r="G979" s="16">
        <f t="shared" si="9"/>
        <v>253319.98799999998</v>
      </c>
      <c r="H979" s="26">
        <v>42832</v>
      </c>
      <c r="I979" t="s">
        <v>1436</v>
      </c>
      <c r="J979">
        <v>2016</v>
      </c>
      <c r="K979" s="26">
        <v>42832</v>
      </c>
      <c r="L979" t="s">
        <v>2408</v>
      </c>
    </row>
    <row r="980" spans="1:12" ht="12.75">
      <c r="A980">
        <v>2016</v>
      </c>
      <c r="B980" t="s">
        <v>40</v>
      </c>
      <c r="C980" s="23" t="s">
        <v>920</v>
      </c>
      <c r="E980">
        <v>1</v>
      </c>
      <c r="F980">
        <v>85655.18879999999</v>
      </c>
      <c r="G980" s="16">
        <f t="shared" si="9"/>
        <v>85655.18879999999</v>
      </c>
      <c r="H980" s="26">
        <v>42832</v>
      </c>
      <c r="I980" t="s">
        <v>1436</v>
      </c>
      <c r="J980">
        <v>2016</v>
      </c>
      <c r="K980" s="26">
        <v>42832</v>
      </c>
      <c r="L980" t="s">
        <v>2409</v>
      </c>
    </row>
    <row r="981" spans="1:12" ht="12.75">
      <c r="A981">
        <v>2016</v>
      </c>
      <c r="B981" t="s">
        <v>40</v>
      </c>
      <c r="C981" s="23" t="s">
        <v>921</v>
      </c>
      <c r="E981">
        <v>1</v>
      </c>
      <c r="F981">
        <v>48546</v>
      </c>
      <c r="G981" s="16">
        <f t="shared" si="9"/>
        <v>48546</v>
      </c>
      <c r="H981" s="26">
        <v>42832</v>
      </c>
      <c r="I981" t="s">
        <v>1436</v>
      </c>
      <c r="J981">
        <v>2016</v>
      </c>
      <c r="K981" s="26">
        <v>42832</v>
      </c>
      <c r="L981" t="s">
        <v>2410</v>
      </c>
    </row>
    <row r="982" spans="1:12" ht="12.75">
      <c r="A982">
        <v>2016</v>
      </c>
      <c r="B982" t="s">
        <v>40</v>
      </c>
      <c r="C982" s="23" t="s">
        <v>922</v>
      </c>
      <c r="E982">
        <v>1</v>
      </c>
      <c r="F982">
        <v>23490</v>
      </c>
      <c r="G982" s="16">
        <f t="shared" si="9"/>
        <v>23490</v>
      </c>
      <c r="H982" s="26">
        <v>42832</v>
      </c>
      <c r="I982" t="s">
        <v>1436</v>
      </c>
      <c r="J982">
        <v>2016</v>
      </c>
      <c r="K982" s="26">
        <v>42832</v>
      </c>
      <c r="L982" t="s">
        <v>2411</v>
      </c>
    </row>
    <row r="983" spans="1:12" ht="12.75">
      <c r="A983">
        <v>2016</v>
      </c>
      <c r="B983" t="s">
        <v>40</v>
      </c>
      <c r="C983" s="23" t="s">
        <v>923</v>
      </c>
      <c r="E983">
        <v>2</v>
      </c>
      <c r="F983">
        <v>8119.999999999999</v>
      </c>
      <c r="G983" s="16">
        <f t="shared" si="9"/>
        <v>16239.999999999998</v>
      </c>
      <c r="H983" s="26">
        <v>42832</v>
      </c>
      <c r="I983" t="s">
        <v>1436</v>
      </c>
      <c r="J983">
        <v>2016</v>
      </c>
      <c r="K983" s="26">
        <v>42832</v>
      </c>
      <c r="L983" t="s">
        <v>2412</v>
      </c>
    </row>
    <row r="984" spans="1:12" ht="12.75">
      <c r="A984">
        <v>2016</v>
      </c>
      <c r="B984" t="s">
        <v>40</v>
      </c>
      <c r="C984" s="23" t="s">
        <v>924</v>
      </c>
      <c r="E984">
        <v>1</v>
      </c>
      <c r="F984">
        <v>475977</v>
      </c>
      <c r="G984" s="16">
        <f t="shared" si="9"/>
        <v>475977</v>
      </c>
      <c r="H984" s="26">
        <v>42832</v>
      </c>
      <c r="I984" t="s">
        <v>1436</v>
      </c>
      <c r="J984">
        <v>2016</v>
      </c>
      <c r="K984" s="26">
        <v>42832</v>
      </c>
      <c r="L984" t="s">
        <v>2413</v>
      </c>
    </row>
    <row r="985" spans="1:12" ht="12.75">
      <c r="A985">
        <v>2016</v>
      </c>
      <c r="B985" t="s">
        <v>40</v>
      </c>
      <c r="C985" s="23" t="s">
        <v>925</v>
      </c>
      <c r="E985">
        <v>2</v>
      </c>
      <c r="F985">
        <v>243907.2724</v>
      </c>
      <c r="G985" s="16">
        <f t="shared" si="9"/>
        <v>487814.5448</v>
      </c>
      <c r="H985" s="26">
        <v>42832</v>
      </c>
      <c r="I985" t="s">
        <v>1436</v>
      </c>
      <c r="J985">
        <v>2016</v>
      </c>
      <c r="K985" s="26">
        <v>42832</v>
      </c>
      <c r="L985" t="s">
        <v>2414</v>
      </c>
    </row>
    <row r="986" spans="1:12" ht="12.75">
      <c r="A986">
        <v>2016</v>
      </c>
      <c r="B986" t="s">
        <v>40</v>
      </c>
      <c r="C986" s="23" t="s">
        <v>926</v>
      </c>
      <c r="E986">
        <v>2</v>
      </c>
      <c r="F986">
        <v>293907.33</v>
      </c>
      <c r="G986" s="16">
        <f t="shared" si="9"/>
        <v>587814.66</v>
      </c>
      <c r="H986" s="26">
        <v>42832</v>
      </c>
      <c r="I986" t="s">
        <v>1436</v>
      </c>
      <c r="J986">
        <v>2016</v>
      </c>
      <c r="K986" s="26">
        <v>42832</v>
      </c>
      <c r="L986" t="s">
        <v>2415</v>
      </c>
    </row>
    <row r="987" spans="1:12" ht="12.75">
      <c r="A987">
        <v>2016</v>
      </c>
      <c r="B987" t="s">
        <v>40</v>
      </c>
      <c r="C987" s="23" t="s">
        <v>927</v>
      </c>
      <c r="E987">
        <v>1</v>
      </c>
      <c r="F987">
        <v>98789</v>
      </c>
      <c r="G987" s="16">
        <f t="shared" si="9"/>
        <v>98789</v>
      </c>
      <c r="H987" s="26">
        <v>42832</v>
      </c>
      <c r="I987" t="s">
        <v>1436</v>
      </c>
      <c r="J987">
        <v>2016</v>
      </c>
      <c r="K987" s="26">
        <v>42832</v>
      </c>
      <c r="L987" t="s">
        <v>2416</v>
      </c>
    </row>
    <row r="988" spans="1:12" ht="12.75">
      <c r="A988">
        <v>2016</v>
      </c>
      <c r="B988" t="s">
        <v>40</v>
      </c>
      <c r="C988" s="23" t="s">
        <v>928</v>
      </c>
      <c r="E988">
        <v>1</v>
      </c>
      <c r="F988">
        <v>75600</v>
      </c>
      <c r="G988" s="16">
        <f t="shared" si="9"/>
        <v>75600</v>
      </c>
      <c r="H988" s="26">
        <v>42832</v>
      </c>
      <c r="I988" t="s">
        <v>1436</v>
      </c>
      <c r="J988">
        <v>2016</v>
      </c>
      <c r="K988" s="26">
        <v>42832</v>
      </c>
      <c r="L988" t="s">
        <v>2417</v>
      </c>
    </row>
    <row r="989" spans="1:12" ht="12.75">
      <c r="A989">
        <v>2016</v>
      </c>
      <c r="B989" t="s">
        <v>40</v>
      </c>
      <c r="C989" s="23" t="s">
        <v>929</v>
      </c>
      <c r="E989">
        <v>1</v>
      </c>
      <c r="F989" s="17">
        <v>500</v>
      </c>
      <c r="G989" s="16">
        <f t="shared" si="9"/>
        <v>500</v>
      </c>
      <c r="H989" s="26">
        <v>42832</v>
      </c>
      <c r="I989" t="s">
        <v>1436</v>
      </c>
      <c r="J989">
        <v>2016</v>
      </c>
      <c r="K989" s="26">
        <v>42832</v>
      </c>
      <c r="L989" t="s">
        <v>2418</v>
      </c>
    </row>
    <row r="990" spans="1:12" ht="12.75">
      <c r="A990">
        <v>2016</v>
      </c>
      <c r="B990" t="s">
        <v>40</v>
      </c>
      <c r="C990" s="23" t="s">
        <v>930</v>
      </c>
      <c r="E990">
        <v>3</v>
      </c>
      <c r="F990" s="17">
        <v>200</v>
      </c>
      <c r="G990" s="16">
        <f t="shared" si="9"/>
        <v>600</v>
      </c>
      <c r="H990" s="26">
        <v>42832</v>
      </c>
      <c r="I990" t="s">
        <v>1436</v>
      </c>
      <c r="J990">
        <v>2016</v>
      </c>
      <c r="K990" s="26">
        <v>42832</v>
      </c>
      <c r="L990" t="s">
        <v>2419</v>
      </c>
    </row>
    <row r="991" spans="1:12" ht="12.75">
      <c r="A991">
        <v>2016</v>
      </c>
      <c r="B991" t="s">
        <v>40</v>
      </c>
      <c r="C991" s="23" t="s">
        <v>931</v>
      </c>
      <c r="E991">
        <v>1</v>
      </c>
      <c r="F991" s="17">
        <v>13400</v>
      </c>
      <c r="G991" s="16">
        <f t="shared" si="9"/>
        <v>13400</v>
      </c>
      <c r="H991" s="26">
        <v>42832</v>
      </c>
      <c r="I991" t="s">
        <v>1436</v>
      </c>
      <c r="J991">
        <v>2016</v>
      </c>
      <c r="K991" s="26">
        <v>42832</v>
      </c>
      <c r="L991" t="s">
        <v>2420</v>
      </c>
    </row>
    <row r="992" spans="1:12" ht="12.75">
      <c r="A992">
        <v>2016</v>
      </c>
      <c r="B992" t="s">
        <v>40</v>
      </c>
      <c r="C992" s="23" t="s">
        <v>932</v>
      </c>
      <c r="E992">
        <v>1</v>
      </c>
      <c r="F992" s="17">
        <v>15600</v>
      </c>
      <c r="G992" s="16">
        <f t="shared" si="9"/>
        <v>15600</v>
      </c>
      <c r="H992" s="26">
        <v>42832</v>
      </c>
      <c r="I992" t="s">
        <v>1436</v>
      </c>
      <c r="J992">
        <v>2016</v>
      </c>
      <c r="K992" s="26">
        <v>42832</v>
      </c>
      <c r="L992" t="s">
        <v>2421</v>
      </c>
    </row>
    <row r="993" spans="1:12" ht="12.75">
      <c r="A993">
        <v>2016</v>
      </c>
      <c r="B993" t="s">
        <v>40</v>
      </c>
      <c r="C993" s="23" t="s">
        <v>933</v>
      </c>
      <c r="E993">
        <v>1</v>
      </c>
      <c r="F993" s="17">
        <v>7153</v>
      </c>
      <c r="G993" s="16">
        <f t="shared" si="9"/>
        <v>7153</v>
      </c>
      <c r="H993" s="26">
        <v>42832</v>
      </c>
      <c r="I993" t="s">
        <v>1436</v>
      </c>
      <c r="J993">
        <v>2016</v>
      </c>
      <c r="K993" s="26">
        <v>42832</v>
      </c>
      <c r="L993" t="s">
        <v>2422</v>
      </c>
    </row>
    <row r="994" spans="1:12" ht="12.75">
      <c r="A994">
        <v>2016</v>
      </c>
      <c r="B994" t="s">
        <v>40</v>
      </c>
      <c r="C994" s="23" t="s">
        <v>934</v>
      </c>
      <c r="E994">
        <v>1</v>
      </c>
      <c r="F994" s="17">
        <v>9208</v>
      </c>
      <c r="G994" s="16">
        <f t="shared" si="9"/>
        <v>9208</v>
      </c>
      <c r="H994" s="26">
        <v>42832</v>
      </c>
      <c r="I994" t="s">
        <v>1436</v>
      </c>
      <c r="J994">
        <v>2016</v>
      </c>
      <c r="K994" s="26">
        <v>42832</v>
      </c>
      <c r="L994" t="s">
        <v>2423</v>
      </c>
    </row>
    <row r="995" spans="1:12" ht="12.75">
      <c r="A995">
        <v>2016</v>
      </c>
      <c r="B995" t="s">
        <v>40</v>
      </c>
      <c r="C995" s="23" t="s">
        <v>935</v>
      </c>
      <c r="E995">
        <v>1</v>
      </c>
      <c r="F995" s="17">
        <v>18830</v>
      </c>
      <c r="G995" s="16">
        <f t="shared" si="9"/>
        <v>18830</v>
      </c>
      <c r="H995" s="26">
        <v>42832</v>
      </c>
      <c r="I995" t="s">
        <v>1436</v>
      </c>
      <c r="J995">
        <v>2016</v>
      </c>
      <c r="K995" s="26">
        <v>42832</v>
      </c>
      <c r="L995" t="s">
        <v>2424</v>
      </c>
    </row>
    <row r="996" spans="1:12" ht="12.75">
      <c r="A996">
        <v>2016</v>
      </c>
      <c r="B996" t="s">
        <v>40</v>
      </c>
      <c r="C996" s="23" t="s">
        <v>936</v>
      </c>
      <c r="E996">
        <v>1</v>
      </c>
      <c r="F996" s="17">
        <v>11812.5</v>
      </c>
      <c r="G996" s="16">
        <f t="shared" si="9"/>
        <v>11812.5</v>
      </c>
      <c r="H996" s="26">
        <v>42832</v>
      </c>
      <c r="I996" t="s">
        <v>1436</v>
      </c>
      <c r="J996">
        <v>2016</v>
      </c>
      <c r="K996" s="26">
        <v>42832</v>
      </c>
      <c r="L996" t="s">
        <v>2425</v>
      </c>
    </row>
    <row r="997" spans="1:12" ht="12.75">
      <c r="A997">
        <v>2016</v>
      </c>
      <c r="B997" t="s">
        <v>40</v>
      </c>
      <c r="C997" s="23" t="s">
        <v>937</v>
      </c>
      <c r="E997">
        <v>1</v>
      </c>
      <c r="F997" s="17">
        <v>5900</v>
      </c>
      <c r="G997" s="16">
        <f t="shared" si="9"/>
        <v>5900</v>
      </c>
      <c r="H997" s="26">
        <v>42832</v>
      </c>
      <c r="I997" t="s">
        <v>1436</v>
      </c>
      <c r="J997">
        <v>2016</v>
      </c>
      <c r="K997" s="26">
        <v>42832</v>
      </c>
      <c r="L997" t="s">
        <v>2426</v>
      </c>
    </row>
    <row r="998" spans="1:12" ht="12.75">
      <c r="A998">
        <v>2016</v>
      </c>
      <c r="B998" t="s">
        <v>40</v>
      </c>
      <c r="C998" s="23" t="s">
        <v>938</v>
      </c>
      <c r="E998">
        <v>1</v>
      </c>
      <c r="F998" s="17">
        <v>4462</v>
      </c>
      <c r="G998" s="16">
        <f t="shared" si="9"/>
        <v>4462</v>
      </c>
      <c r="H998" s="26">
        <v>42832</v>
      </c>
      <c r="I998" t="s">
        <v>1436</v>
      </c>
      <c r="J998">
        <v>2016</v>
      </c>
      <c r="K998" s="26">
        <v>42832</v>
      </c>
      <c r="L998" t="s">
        <v>2427</v>
      </c>
    </row>
    <row r="999" spans="1:12" ht="12.75">
      <c r="A999">
        <v>2016</v>
      </c>
      <c r="B999" t="s">
        <v>40</v>
      </c>
      <c r="C999" s="23" t="s">
        <v>939</v>
      </c>
      <c r="E999">
        <v>1</v>
      </c>
      <c r="F999" s="17">
        <v>8600</v>
      </c>
      <c r="G999" s="16">
        <f t="shared" si="9"/>
        <v>8600</v>
      </c>
      <c r="H999" s="26">
        <v>42832</v>
      </c>
      <c r="I999" t="s">
        <v>1436</v>
      </c>
      <c r="J999">
        <v>2016</v>
      </c>
      <c r="K999" s="26">
        <v>42832</v>
      </c>
      <c r="L999" t="s">
        <v>2428</v>
      </c>
    </row>
    <row r="1000" spans="1:12" ht="12.75">
      <c r="A1000">
        <v>2016</v>
      </c>
      <c r="B1000" t="s">
        <v>40</v>
      </c>
      <c r="C1000" s="23" t="s">
        <v>940</v>
      </c>
      <c r="E1000">
        <v>1</v>
      </c>
      <c r="F1000" s="17">
        <v>20000</v>
      </c>
      <c r="G1000" s="16">
        <f t="shared" si="9"/>
        <v>20000</v>
      </c>
      <c r="H1000" s="26">
        <v>42832</v>
      </c>
      <c r="I1000" t="s">
        <v>1436</v>
      </c>
      <c r="J1000">
        <v>2016</v>
      </c>
      <c r="K1000" s="26">
        <v>42832</v>
      </c>
      <c r="L1000" t="s">
        <v>2429</v>
      </c>
    </row>
    <row r="1001" spans="1:12" ht="12.75">
      <c r="A1001">
        <v>2016</v>
      </c>
      <c r="B1001" t="s">
        <v>40</v>
      </c>
      <c r="C1001" s="23" t="s">
        <v>941</v>
      </c>
      <c r="E1001">
        <v>1</v>
      </c>
      <c r="F1001" s="17">
        <v>9452</v>
      </c>
      <c r="G1001" s="16">
        <f t="shared" si="9"/>
        <v>9452</v>
      </c>
      <c r="H1001" s="26">
        <v>42832</v>
      </c>
      <c r="I1001" t="s">
        <v>1436</v>
      </c>
      <c r="J1001">
        <v>2016</v>
      </c>
      <c r="K1001" s="26">
        <v>42832</v>
      </c>
      <c r="L1001" t="s">
        <v>2430</v>
      </c>
    </row>
    <row r="1002" spans="1:12" ht="12.75">
      <c r="A1002">
        <v>2016</v>
      </c>
      <c r="B1002" t="s">
        <v>40</v>
      </c>
      <c r="C1002" s="23" t="s">
        <v>942</v>
      </c>
      <c r="E1002">
        <v>1</v>
      </c>
      <c r="F1002" s="17">
        <v>3047</v>
      </c>
      <c r="G1002" s="16">
        <f t="shared" si="9"/>
        <v>3047</v>
      </c>
      <c r="H1002" s="26">
        <v>42832</v>
      </c>
      <c r="I1002" t="s">
        <v>1436</v>
      </c>
      <c r="J1002">
        <v>2016</v>
      </c>
      <c r="K1002" s="26">
        <v>42832</v>
      </c>
      <c r="L1002" t="s">
        <v>2431</v>
      </c>
    </row>
    <row r="1003" spans="1:12" ht="12.75">
      <c r="A1003">
        <v>2016</v>
      </c>
      <c r="B1003" t="s">
        <v>40</v>
      </c>
      <c r="C1003" s="23" t="s">
        <v>943</v>
      </c>
      <c r="E1003">
        <v>6</v>
      </c>
      <c r="F1003" s="17">
        <v>5792.75</v>
      </c>
      <c r="G1003" s="16">
        <f t="shared" si="9"/>
        <v>34756.5</v>
      </c>
      <c r="H1003" s="26">
        <v>42832</v>
      </c>
      <c r="I1003" t="s">
        <v>1436</v>
      </c>
      <c r="J1003">
        <v>2016</v>
      </c>
      <c r="K1003" s="26">
        <v>42832</v>
      </c>
      <c r="L1003" t="s">
        <v>2432</v>
      </c>
    </row>
    <row r="1004" spans="1:12" ht="12.75">
      <c r="A1004">
        <v>2016</v>
      </c>
      <c r="B1004" t="s">
        <v>40</v>
      </c>
      <c r="C1004" s="23" t="s">
        <v>944</v>
      </c>
      <c r="E1004">
        <v>1</v>
      </c>
      <c r="F1004" s="17">
        <v>13736</v>
      </c>
      <c r="G1004" s="16">
        <f t="shared" si="9"/>
        <v>13736</v>
      </c>
      <c r="H1004" s="26">
        <v>42832</v>
      </c>
      <c r="I1004" t="s">
        <v>1436</v>
      </c>
      <c r="J1004">
        <v>2016</v>
      </c>
      <c r="K1004" s="26">
        <v>42832</v>
      </c>
      <c r="L1004" t="s">
        <v>2433</v>
      </c>
    </row>
    <row r="1005" spans="1:12" ht="12.75">
      <c r="A1005">
        <v>2016</v>
      </c>
      <c r="B1005" t="s">
        <v>40</v>
      </c>
      <c r="C1005" s="23" t="s">
        <v>945</v>
      </c>
      <c r="E1005">
        <v>1</v>
      </c>
      <c r="F1005" s="17">
        <v>12000</v>
      </c>
      <c r="G1005" s="16">
        <f t="shared" si="9"/>
        <v>12000</v>
      </c>
      <c r="H1005" s="26">
        <v>42832</v>
      </c>
      <c r="I1005" t="s">
        <v>1436</v>
      </c>
      <c r="J1005">
        <v>2016</v>
      </c>
      <c r="K1005" s="26">
        <v>42832</v>
      </c>
      <c r="L1005" t="s">
        <v>2434</v>
      </c>
    </row>
    <row r="1006" spans="1:12" ht="12.75">
      <c r="A1006">
        <v>2016</v>
      </c>
      <c r="B1006" t="s">
        <v>40</v>
      </c>
      <c r="C1006" s="23" t="s">
        <v>946</v>
      </c>
      <c r="E1006">
        <v>1</v>
      </c>
      <c r="F1006" s="17">
        <v>3940</v>
      </c>
      <c r="G1006" s="16">
        <f t="shared" si="9"/>
        <v>3940</v>
      </c>
      <c r="H1006" s="26">
        <v>42832</v>
      </c>
      <c r="I1006" t="s">
        <v>1436</v>
      </c>
      <c r="J1006">
        <v>2016</v>
      </c>
      <c r="K1006" s="26">
        <v>42832</v>
      </c>
      <c r="L1006" t="s">
        <v>2435</v>
      </c>
    </row>
    <row r="1007" spans="1:12" ht="12.75">
      <c r="A1007">
        <v>2016</v>
      </c>
      <c r="B1007" t="s">
        <v>40</v>
      </c>
      <c r="C1007" s="23" t="s">
        <v>947</v>
      </c>
      <c r="E1007">
        <v>1</v>
      </c>
      <c r="F1007" s="17">
        <v>1890.4</v>
      </c>
      <c r="G1007" s="16">
        <f t="shared" si="9"/>
        <v>1890.4</v>
      </c>
      <c r="H1007" s="26">
        <v>42832</v>
      </c>
      <c r="I1007" t="s">
        <v>1436</v>
      </c>
      <c r="J1007">
        <v>2016</v>
      </c>
      <c r="K1007" s="26">
        <v>42832</v>
      </c>
      <c r="L1007" t="s">
        <v>2436</v>
      </c>
    </row>
    <row r="1008" spans="1:12" ht="12.75">
      <c r="A1008">
        <v>2016</v>
      </c>
      <c r="B1008" t="s">
        <v>40</v>
      </c>
      <c r="C1008" s="23" t="s">
        <v>948</v>
      </c>
      <c r="E1008">
        <v>1</v>
      </c>
      <c r="F1008" s="17">
        <v>7518.4</v>
      </c>
      <c r="G1008" s="16">
        <f t="shared" si="9"/>
        <v>7518.4</v>
      </c>
      <c r="H1008" s="26">
        <v>42832</v>
      </c>
      <c r="I1008" t="s">
        <v>1436</v>
      </c>
      <c r="J1008">
        <v>2016</v>
      </c>
      <c r="K1008" s="26">
        <v>42832</v>
      </c>
      <c r="L1008" t="s">
        <v>2437</v>
      </c>
    </row>
    <row r="1009" spans="1:12" ht="12.75">
      <c r="A1009">
        <v>2016</v>
      </c>
      <c r="B1009" t="s">
        <v>40</v>
      </c>
      <c r="C1009" s="23" t="s">
        <v>949</v>
      </c>
      <c r="E1009">
        <v>1</v>
      </c>
      <c r="F1009" s="17">
        <v>10200</v>
      </c>
      <c r="G1009" s="16">
        <f t="shared" si="9"/>
        <v>10200</v>
      </c>
      <c r="H1009" s="26">
        <v>42832</v>
      </c>
      <c r="I1009" t="s">
        <v>1436</v>
      </c>
      <c r="J1009">
        <v>2016</v>
      </c>
      <c r="K1009" s="26">
        <v>42832</v>
      </c>
      <c r="L1009" t="s">
        <v>2438</v>
      </c>
    </row>
    <row r="1010" spans="1:12" ht="12.75">
      <c r="A1010">
        <v>2016</v>
      </c>
      <c r="B1010" t="s">
        <v>40</v>
      </c>
      <c r="C1010" s="23" t="s">
        <v>950</v>
      </c>
      <c r="E1010">
        <v>2</v>
      </c>
      <c r="F1010" s="17">
        <v>15100</v>
      </c>
      <c r="G1010" s="16">
        <f t="shared" si="9"/>
        <v>30200</v>
      </c>
      <c r="H1010" s="26">
        <v>42832</v>
      </c>
      <c r="I1010" t="s">
        <v>1436</v>
      </c>
      <c r="J1010">
        <v>2016</v>
      </c>
      <c r="K1010" s="26">
        <v>42832</v>
      </c>
      <c r="L1010" t="s">
        <v>2439</v>
      </c>
    </row>
    <row r="1011" spans="1:12" ht="12.75">
      <c r="A1011">
        <v>2016</v>
      </c>
      <c r="B1011" t="s">
        <v>40</v>
      </c>
      <c r="C1011" s="23" t="s">
        <v>951</v>
      </c>
      <c r="E1011">
        <v>1</v>
      </c>
      <c r="F1011" s="17">
        <v>22000</v>
      </c>
      <c r="G1011" s="16">
        <f t="shared" si="9"/>
        <v>22000</v>
      </c>
      <c r="H1011" s="26">
        <v>42832</v>
      </c>
      <c r="I1011" t="s">
        <v>1436</v>
      </c>
      <c r="J1011">
        <v>2016</v>
      </c>
      <c r="K1011" s="26">
        <v>42832</v>
      </c>
      <c r="L1011" t="s">
        <v>2440</v>
      </c>
    </row>
    <row r="1012" spans="1:12" ht="12.75">
      <c r="A1012">
        <v>2016</v>
      </c>
      <c r="B1012" t="s">
        <v>40</v>
      </c>
      <c r="C1012" s="23" t="s">
        <v>952</v>
      </c>
      <c r="E1012">
        <v>1</v>
      </c>
      <c r="F1012" s="17">
        <v>7632.15</v>
      </c>
      <c r="G1012" s="16">
        <f t="shared" si="9"/>
        <v>7632.15</v>
      </c>
      <c r="H1012" s="26">
        <v>42832</v>
      </c>
      <c r="I1012" t="s">
        <v>1436</v>
      </c>
      <c r="J1012">
        <v>2016</v>
      </c>
      <c r="K1012" s="26">
        <v>42832</v>
      </c>
      <c r="L1012" t="s">
        <v>2441</v>
      </c>
    </row>
    <row r="1013" spans="1:12" ht="12.75">
      <c r="A1013">
        <v>2016</v>
      </c>
      <c r="B1013" t="s">
        <v>40</v>
      </c>
      <c r="C1013" s="23" t="s">
        <v>953</v>
      </c>
      <c r="E1013">
        <v>1</v>
      </c>
      <c r="F1013" s="17">
        <v>4454</v>
      </c>
      <c r="G1013" s="16">
        <f t="shared" si="9"/>
        <v>4454</v>
      </c>
      <c r="H1013" s="26">
        <v>42832</v>
      </c>
      <c r="I1013" t="s">
        <v>1436</v>
      </c>
      <c r="J1013">
        <v>2016</v>
      </c>
      <c r="K1013" s="26">
        <v>42832</v>
      </c>
      <c r="L1013" t="s">
        <v>2442</v>
      </c>
    </row>
    <row r="1014" spans="1:12" ht="12.75">
      <c r="A1014">
        <v>2016</v>
      </c>
      <c r="B1014" t="s">
        <v>40</v>
      </c>
      <c r="C1014" s="23" t="s">
        <v>954</v>
      </c>
      <c r="E1014">
        <v>1</v>
      </c>
      <c r="F1014" s="17">
        <v>27600</v>
      </c>
      <c r="G1014" s="16">
        <f t="shared" si="9"/>
        <v>27600</v>
      </c>
      <c r="H1014" s="26">
        <v>42832</v>
      </c>
      <c r="I1014" t="s">
        <v>1436</v>
      </c>
      <c r="J1014">
        <v>2016</v>
      </c>
      <c r="K1014" s="26">
        <v>42832</v>
      </c>
      <c r="L1014" t="s">
        <v>2443</v>
      </c>
    </row>
    <row r="1015" spans="1:12" ht="12.75">
      <c r="A1015">
        <v>2016</v>
      </c>
      <c r="B1015" t="s">
        <v>40</v>
      </c>
      <c r="C1015" s="23" t="s">
        <v>955</v>
      </c>
      <c r="E1015">
        <v>1</v>
      </c>
      <c r="F1015" s="17">
        <v>4800</v>
      </c>
      <c r="G1015" s="16">
        <f t="shared" si="9"/>
        <v>4800</v>
      </c>
      <c r="H1015" s="26">
        <v>42832</v>
      </c>
      <c r="I1015" t="s">
        <v>1436</v>
      </c>
      <c r="J1015">
        <v>2016</v>
      </c>
      <c r="K1015" s="26">
        <v>42832</v>
      </c>
      <c r="L1015" t="s">
        <v>2444</v>
      </c>
    </row>
    <row r="1016" spans="1:12" ht="12.75">
      <c r="A1016">
        <v>2016</v>
      </c>
      <c r="B1016" t="s">
        <v>40</v>
      </c>
      <c r="C1016" s="23" t="s">
        <v>956</v>
      </c>
      <c r="E1016">
        <v>1</v>
      </c>
      <c r="F1016" s="17">
        <v>56815.2</v>
      </c>
      <c r="G1016" s="16">
        <f t="shared" si="9"/>
        <v>56815.2</v>
      </c>
      <c r="H1016" s="26">
        <v>42832</v>
      </c>
      <c r="I1016" t="s">
        <v>1436</v>
      </c>
      <c r="J1016">
        <v>2016</v>
      </c>
      <c r="K1016" s="26">
        <v>42832</v>
      </c>
      <c r="L1016" t="s">
        <v>2445</v>
      </c>
    </row>
    <row r="1017" spans="1:12" ht="12.75">
      <c r="A1017">
        <v>2016</v>
      </c>
      <c r="B1017" t="s">
        <v>40</v>
      </c>
      <c r="C1017" s="23" t="s">
        <v>957</v>
      </c>
      <c r="E1017">
        <v>1</v>
      </c>
      <c r="F1017" s="17">
        <v>9114.4</v>
      </c>
      <c r="G1017" s="16">
        <f t="shared" si="9"/>
        <v>9114.4</v>
      </c>
      <c r="H1017" s="26">
        <v>42832</v>
      </c>
      <c r="I1017" t="s">
        <v>1436</v>
      </c>
      <c r="J1017">
        <v>2016</v>
      </c>
      <c r="K1017" s="26">
        <v>42832</v>
      </c>
      <c r="L1017" t="s">
        <v>2446</v>
      </c>
    </row>
    <row r="1018" spans="1:12" ht="12.75">
      <c r="A1018">
        <v>2016</v>
      </c>
      <c r="B1018" t="s">
        <v>40</v>
      </c>
      <c r="C1018" s="23" t="s">
        <v>958</v>
      </c>
      <c r="E1018">
        <v>1</v>
      </c>
      <c r="F1018" s="17">
        <v>55500</v>
      </c>
      <c r="G1018" s="16">
        <f t="shared" si="9"/>
        <v>55500</v>
      </c>
      <c r="H1018" s="26">
        <v>42832</v>
      </c>
      <c r="I1018" t="s">
        <v>1436</v>
      </c>
      <c r="J1018">
        <v>2016</v>
      </c>
      <c r="K1018" s="26">
        <v>42832</v>
      </c>
      <c r="L1018" t="s">
        <v>2447</v>
      </c>
    </row>
    <row r="1019" spans="1:12" ht="12.75">
      <c r="A1019">
        <v>2016</v>
      </c>
      <c r="B1019" t="s">
        <v>40</v>
      </c>
      <c r="C1019" s="23" t="s">
        <v>959</v>
      </c>
      <c r="E1019">
        <v>1</v>
      </c>
      <c r="F1019" s="17">
        <v>16681.25</v>
      </c>
      <c r="G1019" s="16">
        <f t="shared" si="9"/>
        <v>16681.25</v>
      </c>
      <c r="H1019" s="26">
        <v>42832</v>
      </c>
      <c r="I1019" t="s">
        <v>1436</v>
      </c>
      <c r="J1019">
        <v>2016</v>
      </c>
      <c r="K1019" s="26">
        <v>42832</v>
      </c>
      <c r="L1019" t="s">
        <v>2448</v>
      </c>
    </row>
    <row r="1020" spans="1:12" ht="12.75">
      <c r="A1020">
        <v>2016</v>
      </c>
      <c r="B1020" t="s">
        <v>40</v>
      </c>
      <c r="C1020" s="23" t="s">
        <v>960</v>
      </c>
      <c r="E1020">
        <v>1</v>
      </c>
      <c r="F1020" s="17">
        <v>3542</v>
      </c>
      <c r="G1020" s="16">
        <f t="shared" si="9"/>
        <v>3542</v>
      </c>
      <c r="H1020" s="26">
        <v>42832</v>
      </c>
      <c r="I1020" t="s">
        <v>1436</v>
      </c>
      <c r="J1020">
        <v>2016</v>
      </c>
      <c r="K1020" s="26">
        <v>42832</v>
      </c>
      <c r="L1020" t="s">
        <v>2449</v>
      </c>
    </row>
    <row r="1021" spans="1:12" ht="12.75">
      <c r="A1021">
        <v>2016</v>
      </c>
      <c r="B1021" t="s">
        <v>40</v>
      </c>
      <c r="C1021" s="23" t="s">
        <v>961</v>
      </c>
      <c r="E1021">
        <v>1</v>
      </c>
      <c r="F1021" s="17">
        <v>2850</v>
      </c>
      <c r="G1021" s="16">
        <f t="shared" si="9"/>
        <v>2850</v>
      </c>
      <c r="H1021" s="26">
        <v>42832</v>
      </c>
      <c r="I1021" t="s">
        <v>1436</v>
      </c>
      <c r="J1021">
        <v>2016</v>
      </c>
      <c r="K1021" s="26">
        <v>42832</v>
      </c>
      <c r="L1021" t="s">
        <v>2450</v>
      </c>
    </row>
    <row r="1022" spans="1:12" ht="12.75">
      <c r="A1022">
        <v>2016</v>
      </c>
      <c r="B1022" t="s">
        <v>40</v>
      </c>
      <c r="C1022" s="23" t="s">
        <v>962</v>
      </c>
      <c r="E1022">
        <v>1</v>
      </c>
      <c r="F1022" s="17">
        <v>4462.5</v>
      </c>
      <c r="G1022" s="16">
        <f t="shared" si="9"/>
        <v>4462.5</v>
      </c>
      <c r="H1022" s="26">
        <v>42832</v>
      </c>
      <c r="I1022" t="s">
        <v>1436</v>
      </c>
      <c r="J1022">
        <v>2016</v>
      </c>
      <c r="K1022" s="26">
        <v>42832</v>
      </c>
      <c r="L1022" t="s">
        <v>2451</v>
      </c>
    </row>
    <row r="1023" spans="1:12" ht="12.75">
      <c r="A1023">
        <v>2016</v>
      </c>
      <c r="B1023" t="s">
        <v>40</v>
      </c>
      <c r="C1023" s="23" t="s">
        <v>963</v>
      </c>
      <c r="E1023">
        <v>1</v>
      </c>
      <c r="F1023" s="17">
        <v>13210.43</v>
      </c>
      <c r="G1023" s="16">
        <f t="shared" si="9"/>
        <v>13210.43</v>
      </c>
      <c r="H1023" s="26">
        <v>42832</v>
      </c>
      <c r="I1023" t="s">
        <v>1436</v>
      </c>
      <c r="J1023">
        <v>2016</v>
      </c>
      <c r="K1023" s="26">
        <v>42832</v>
      </c>
      <c r="L1023" t="s">
        <v>2452</v>
      </c>
    </row>
    <row r="1024" spans="1:12" ht="12.75">
      <c r="A1024">
        <v>2016</v>
      </c>
      <c r="B1024" t="s">
        <v>40</v>
      </c>
      <c r="C1024" s="23" t="s">
        <v>964</v>
      </c>
      <c r="E1024">
        <v>2</v>
      </c>
      <c r="F1024" s="17">
        <v>5440</v>
      </c>
      <c r="G1024" s="16">
        <f t="shared" si="9"/>
        <v>10880</v>
      </c>
      <c r="H1024" s="26">
        <v>42832</v>
      </c>
      <c r="I1024" t="s">
        <v>1436</v>
      </c>
      <c r="J1024">
        <v>2016</v>
      </c>
      <c r="K1024" s="26">
        <v>42832</v>
      </c>
      <c r="L1024" t="s">
        <v>2453</v>
      </c>
    </row>
    <row r="1025" spans="1:12" ht="12.75">
      <c r="A1025">
        <v>2016</v>
      </c>
      <c r="B1025" t="s">
        <v>40</v>
      </c>
      <c r="C1025" s="23" t="s">
        <v>965</v>
      </c>
      <c r="E1025">
        <v>5</v>
      </c>
      <c r="F1025" s="17">
        <v>617.39</v>
      </c>
      <c r="G1025" s="16">
        <f t="shared" si="9"/>
        <v>3086.95</v>
      </c>
      <c r="H1025" s="26">
        <v>42832</v>
      </c>
      <c r="I1025" t="s">
        <v>1436</v>
      </c>
      <c r="J1025">
        <v>2016</v>
      </c>
      <c r="K1025" s="26">
        <v>42832</v>
      </c>
      <c r="L1025" t="s">
        <v>2454</v>
      </c>
    </row>
    <row r="1026" spans="1:12" ht="12.75">
      <c r="A1026">
        <v>2016</v>
      </c>
      <c r="B1026" t="s">
        <v>40</v>
      </c>
      <c r="C1026" s="23" t="s">
        <v>966</v>
      </c>
      <c r="E1026">
        <v>9</v>
      </c>
      <c r="F1026" s="17">
        <v>800</v>
      </c>
      <c r="G1026" s="16">
        <f t="shared" si="9"/>
        <v>7200</v>
      </c>
      <c r="H1026" s="26">
        <v>42832</v>
      </c>
      <c r="I1026" t="s">
        <v>1436</v>
      </c>
      <c r="J1026">
        <v>2016</v>
      </c>
      <c r="K1026" s="26">
        <v>42832</v>
      </c>
      <c r="L1026" t="s">
        <v>2455</v>
      </c>
    </row>
    <row r="1027" spans="1:12" ht="12.75">
      <c r="A1027">
        <v>2016</v>
      </c>
      <c r="B1027" t="s">
        <v>40</v>
      </c>
      <c r="C1027" s="23" t="s">
        <v>967</v>
      </c>
      <c r="E1027">
        <v>1</v>
      </c>
      <c r="F1027" s="17">
        <v>8486.96</v>
      </c>
      <c r="G1027" s="16">
        <f t="shared" si="9"/>
        <v>8486.96</v>
      </c>
      <c r="H1027" s="26">
        <v>42832</v>
      </c>
      <c r="I1027" t="s">
        <v>1436</v>
      </c>
      <c r="J1027">
        <v>2016</v>
      </c>
      <c r="K1027" s="26">
        <v>42832</v>
      </c>
      <c r="L1027" t="s">
        <v>2456</v>
      </c>
    </row>
    <row r="1028" spans="1:12" ht="12.75">
      <c r="A1028">
        <v>2016</v>
      </c>
      <c r="B1028" t="s">
        <v>40</v>
      </c>
      <c r="C1028" s="23" t="s">
        <v>968</v>
      </c>
      <c r="E1028">
        <v>1</v>
      </c>
      <c r="F1028" s="17">
        <v>469.57</v>
      </c>
      <c r="G1028" s="16">
        <f t="shared" si="9"/>
        <v>469.57</v>
      </c>
      <c r="H1028" s="26">
        <v>42832</v>
      </c>
      <c r="I1028" t="s">
        <v>1436</v>
      </c>
      <c r="J1028">
        <v>2016</v>
      </c>
      <c r="K1028" s="26">
        <v>42832</v>
      </c>
      <c r="L1028" t="s">
        <v>2457</v>
      </c>
    </row>
    <row r="1029" spans="1:12" ht="12.75">
      <c r="A1029">
        <v>2016</v>
      </c>
      <c r="B1029" t="s">
        <v>40</v>
      </c>
      <c r="C1029" s="23" t="s">
        <v>969</v>
      </c>
      <c r="E1029">
        <v>1</v>
      </c>
      <c r="F1029" s="17">
        <v>2413.04</v>
      </c>
      <c r="G1029" s="16">
        <f aca="true" t="shared" si="10" ref="G1029:G1092">F1029*E1029</f>
        <v>2413.04</v>
      </c>
      <c r="H1029" s="26">
        <v>42832</v>
      </c>
      <c r="I1029" t="s">
        <v>1436</v>
      </c>
      <c r="J1029">
        <v>2016</v>
      </c>
      <c r="K1029" s="26">
        <v>42832</v>
      </c>
      <c r="L1029" t="s">
        <v>2458</v>
      </c>
    </row>
    <row r="1030" spans="1:12" ht="12.75">
      <c r="A1030">
        <v>2016</v>
      </c>
      <c r="B1030" t="s">
        <v>40</v>
      </c>
      <c r="C1030" s="23" t="s">
        <v>970</v>
      </c>
      <c r="E1030">
        <v>1</v>
      </c>
      <c r="F1030" s="17">
        <v>5343</v>
      </c>
      <c r="G1030" s="16">
        <f t="shared" si="10"/>
        <v>5343</v>
      </c>
      <c r="H1030" s="26">
        <v>42832</v>
      </c>
      <c r="I1030" t="s">
        <v>1436</v>
      </c>
      <c r="J1030">
        <v>2016</v>
      </c>
      <c r="K1030" s="26">
        <v>42832</v>
      </c>
      <c r="L1030" t="s">
        <v>2459</v>
      </c>
    </row>
    <row r="1031" spans="1:12" ht="12.75">
      <c r="A1031">
        <v>2016</v>
      </c>
      <c r="B1031" t="s">
        <v>40</v>
      </c>
      <c r="C1031" s="23" t="s">
        <v>971</v>
      </c>
      <c r="E1031">
        <v>1</v>
      </c>
      <c r="F1031" s="17">
        <v>43500</v>
      </c>
      <c r="G1031" s="16">
        <f t="shared" si="10"/>
        <v>43500</v>
      </c>
      <c r="H1031" s="26">
        <v>42832</v>
      </c>
      <c r="I1031" t="s">
        <v>1436</v>
      </c>
      <c r="J1031">
        <v>2016</v>
      </c>
      <c r="K1031" s="26">
        <v>42832</v>
      </c>
      <c r="L1031" t="s">
        <v>2460</v>
      </c>
    </row>
    <row r="1032" spans="1:12" ht="12.75">
      <c r="A1032">
        <v>2016</v>
      </c>
      <c r="B1032" t="s">
        <v>40</v>
      </c>
      <c r="C1032" s="23" t="s">
        <v>972</v>
      </c>
      <c r="E1032">
        <v>1</v>
      </c>
      <c r="F1032" s="17">
        <v>33000</v>
      </c>
      <c r="G1032" s="16">
        <f t="shared" si="10"/>
        <v>33000</v>
      </c>
      <c r="H1032" s="26">
        <v>42832</v>
      </c>
      <c r="I1032" t="s">
        <v>1436</v>
      </c>
      <c r="J1032">
        <v>2016</v>
      </c>
      <c r="K1032" s="26">
        <v>42832</v>
      </c>
      <c r="L1032" t="s">
        <v>2461</v>
      </c>
    </row>
    <row r="1033" spans="1:12" ht="12.75">
      <c r="A1033">
        <v>2016</v>
      </c>
      <c r="B1033" t="s">
        <v>40</v>
      </c>
      <c r="C1033" s="23" t="s">
        <v>973</v>
      </c>
      <c r="E1033">
        <v>1</v>
      </c>
      <c r="F1033" s="17">
        <v>200000</v>
      </c>
      <c r="G1033" s="16">
        <f t="shared" si="10"/>
        <v>200000</v>
      </c>
      <c r="H1033" s="26">
        <v>42832</v>
      </c>
      <c r="I1033" t="s">
        <v>1436</v>
      </c>
      <c r="J1033">
        <v>2016</v>
      </c>
      <c r="K1033" s="26">
        <v>42832</v>
      </c>
      <c r="L1033" t="s">
        <v>2462</v>
      </c>
    </row>
    <row r="1034" spans="1:12" ht="12.75">
      <c r="A1034">
        <v>2016</v>
      </c>
      <c r="B1034" t="s">
        <v>40</v>
      </c>
      <c r="C1034" s="23" t="s">
        <v>974</v>
      </c>
      <c r="E1034">
        <v>1</v>
      </c>
      <c r="F1034" s="17">
        <v>60000</v>
      </c>
      <c r="G1034" s="16">
        <f t="shared" si="10"/>
        <v>60000</v>
      </c>
      <c r="H1034" s="26">
        <v>42832</v>
      </c>
      <c r="I1034" t="s">
        <v>1436</v>
      </c>
      <c r="J1034">
        <v>2016</v>
      </c>
      <c r="K1034" s="26">
        <v>42832</v>
      </c>
      <c r="L1034" t="s">
        <v>2463</v>
      </c>
    </row>
    <row r="1035" spans="1:12" ht="12.75">
      <c r="A1035">
        <v>2016</v>
      </c>
      <c r="B1035" t="s">
        <v>40</v>
      </c>
      <c r="C1035" s="23" t="s">
        <v>975</v>
      </c>
      <c r="E1035">
        <v>1</v>
      </c>
      <c r="F1035" s="18">
        <v>1566.5</v>
      </c>
      <c r="G1035" s="16">
        <f t="shared" si="10"/>
        <v>1566.5</v>
      </c>
      <c r="H1035" s="26">
        <v>42832</v>
      </c>
      <c r="I1035" t="s">
        <v>1436</v>
      </c>
      <c r="J1035">
        <v>2016</v>
      </c>
      <c r="K1035" s="26">
        <v>42832</v>
      </c>
      <c r="L1035" t="s">
        <v>2464</v>
      </c>
    </row>
    <row r="1036" spans="1:12" ht="12.75">
      <c r="A1036">
        <v>2016</v>
      </c>
      <c r="B1036" t="s">
        <v>40</v>
      </c>
      <c r="C1036" s="23" t="s">
        <v>976</v>
      </c>
      <c r="E1036">
        <v>4</v>
      </c>
      <c r="F1036" s="18">
        <v>4226.71</v>
      </c>
      <c r="G1036" s="16">
        <f t="shared" si="10"/>
        <v>16906.84</v>
      </c>
      <c r="H1036" s="26">
        <v>42832</v>
      </c>
      <c r="I1036" t="s">
        <v>1436</v>
      </c>
      <c r="J1036">
        <v>2016</v>
      </c>
      <c r="K1036" s="26">
        <v>42832</v>
      </c>
      <c r="L1036" t="s">
        <v>2465</v>
      </c>
    </row>
    <row r="1037" spans="1:12" ht="12.75">
      <c r="A1037">
        <v>2016</v>
      </c>
      <c r="B1037" t="s">
        <v>40</v>
      </c>
      <c r="C1037" s="23" t="s">
        <v>977</v>
      </c>
      <c r="E1037">
        <v>2</v>
      </c>
      <c r="F1037" s="18">
        <v>2450.59</v>
      </c>
      <c r="G1037" s="16">
        <f t="shared" si="10"/>
        <v>4901.18</v>
      </c>
      <c r="H1037" s="26">
        <v>42832</v>
      </c>
      <c r="I1037" t="s">
        <v>1436</v>
      </c>
      <c r="J1037">
        <v>2016</v>
      </c>
      <c r="K1037" s="26">
        <v>42832</v>
      </c>
      <c r="L1037" t="s">
        <v>2466</v>
      </c>
    </row>
    <row r="1038" spans="1:12" ht="12.75">
      <c r="A1038">
        <v>2016</v>
      </c>
      <c r="B1038" t="s">
        <v>40</v>
      </c>
      <c r="C1038" s="23" t="s">
        <v>978</v>
      </c>
      <c r="E1038">
        <v>1</v>
      </c>
      <c r="F1038" s="18">
        <v>2366.9</v>
      </c>
      <c r="G1038" s="16">
        <f t="shared" si="10"/>
        <v>2366.9</v>
      </c>
      <c r="H1038" s="26">
        <v>42832</v>
      </c>
      <c r="I1038" t="s">
        <v>1436</v>
      </c>
      <c r="J1038">
        <v>2016</v>
      </c>
      <c r="K1038" s="26">
        <v>42832</v>
      </c>
      <c r="L1038" t="s">
        <v>2467</v>
      </c>
    </row>
    <row r="1039" spans="1:12" ht="12.75">
      <c r="A1039">
        <v>2016</v>
      </c>
      <c r="B1039" t="s">
        <v>40</v>
      </c>
      <c r="C1039" s="23" t="s">
        <v>979</v>
      </c>
      <c r="E1039">
        <v>1</v>
      </c>
      <c r="F1039" s="18">
        <v>1868</v>
      </c>
      <c r="G1039" s="16">
        <f t="shared" si="10"/>
        <v>1868</v>
      </c>
      <c r="H1039" s="26">
        <v>42832</v>
      </c>
      <c r="I1039" t="s">
        <v>1436</v>
      </c>
      <c r="J1039">
        <v>2016</v>
      </c>
      <c r="K1039" s="26">
        <v>42832</v>
      </c>
      <c r="L1039" t="s">
        <v>2468</v>
      </c>
    </row>
    <row r="1040" spans="1:12" ht="12.75">
      <c r="A1040">
        <v>2016</v>
      </c>
      <c r="B1040" t="s">
        <v>40</v>
      </c>
      <c r="C1040" s="23" t="s">
        <v>980</v>
      </c>
      <c r="E1040">
        <v>1</v>
      </c>
      <c r="F1040" s="18">
        <v>35833.24</v>
      </c>
      <c r="G1040" s="16">
        <f t="shared" si="10"/>
        <v>35833.24</v>
      </c>
      <c r="H1040" s="26">
        <v>42832</v>
      </c>
      <c r="I1040" t="s">
        <v>1436</v>
      </c>
      <c r="J1040">
        <v>2016</v>
      </c>
      <c r="K1040" s="26">
        <v>42832</v>
      </c>
      <c r="L1040" t="s">
        <v>2469</v>
      </c>
    </row>
    <row r="1041" spans="1:12" ht="12.75">
      <c r="A1041">
        <v>2016</v>
      </c>
      <c r="B1041" t="s">
        <v>40</v>
      </c>
      <c r="C1041" s="23" t="s">
        <v>981</v>
      </c>
      <c r="E1041">
        <v>1</v>
      </c>
      <c r="F1041" s="18">
        <v>36580.57</v>
      </c>
      <c r="G1041" s="16">
        <f t="shared" si="10"/>
        <v>36580.57</v>
      </c>
      <c r="H1041" s="26">
        <v>42832</v>
      </c>
      <c r="I1041" t="s">
        <v>1436</v>
      </c>
      <c r="J1041">
        <v>2016</v>
      </c>
      <c r="K1041" s="26">
        <v>42832</v>
      </c>
      <c r="L1041" t="s">
        <v>2470</v>
      </c>
    </row>
    <row r="1042" spans="1:12" ht="12.75">
      <c r="A1042">
        <v>2016</v>
      </c>
      <c r="B1042" t="s">
        <v>40</v>
      </c>
      <c r="C1042" s="23" t="s">
        <v>982</v>
      </c>
      <c r="E1042">
        <v>1</v>
      </c>
      <c r="F1042" s="18">
        <v>38885.63</v>
      </c>
      <c r="G1042" s="16">
        <f t="shared" si="10"/>
        <v>38885.63</v>
      </c>
      <c r="H1042" s="26">
        <v>42832</v>
      </c>
      <c r="I1042" t="s">
        <v>1436</v>
      </c>
      <c r="J1042">
        <v>2016</v>
      </c>
      <c r="K1042" s="26">
        <v>42832</v>
      </c>
      <c r="L1042" t="s">
        <v>2471</v>
      </c>
    </row>
    <row r="1043" spans="1:12" ht="12.75">
      <c r="A1043">
        <v>2016</v>
      </c>
      <c r="B1043" t="s">
        <v>40</v>
      </c>
      <c r="C1043" s="23" t="s">
        <v>983</v>
      </c>
      <c r="E1043">
        <v>1</v>
      </c>
      <c r="F1043" s="18">
        <v>12332.1</v>
      </c>
      <c r="G1043" s="16">
        <f t="shared" si="10"/>
        <v>12332.1</v>
      </c>
      <c r="H1043" s="26">
        <v>42832</v>
      </c>
      <c r="I1043" t="s">
        <v>1436</v>
      </c>
      <c r="J1043">
        <v>2016</v>
      </c>
      <c r="K1043" s="26">
        <v>42832</v>
      </c>
      <c r="L1043" t="s">
        <v>2472</v>
      </c>
    </row>
    <row r="1044" spans="1:12" ht="12.75">
      <c r="A1044">
        <v>2016</v>
      </c>
      <c r="B1044" t="s">
        <v>40</v>
      </c>
      <c r="C1044" s="23" t="s">
        <v>984</v>
      </c>
      <c r="E1044">
        <v>2</v>
      </c>
      <c r="F1044" s="18">
        <v>9784.78</v>
      </c>
      <c r="G1044" s="16">
        <f t="shared" si="10"/>
        <v>19569.56</v>
      </c>
      <c r="H1044" s="26">
        <v>42832</v>
      </c>
      <c r="I1044" t="s">
        <v>1436</v>
      </c>
      <c r="J1044">
        <v>2016</v>
      </c>
      <c r="K1044" s="26">
        <v>42832</v>
      </c>
      <c r="L1044" t="s">
        <v>2473</v>
      </c>
    </row>
    <row r="1045" spans="1:12" ht="12.75">
      <c r="A1045">
        <v>2016</v>
      </c>
      <c r="B1045" t="s">
        <v>40</v>
      </c>
      <c r="C1045" s="23" t="s">
        <v>985</v>
      </c>
      <c r="E1045">
        <v>2</v>
      </c>
      <c r="F1045" s="18">
        <v>10790.62</v>
      </c>
      <c r="G1045" s="16">
        <f t="shared" si="10"/>
        <v>21581.24</v>
      </c>
      <c r="H1045" s="26">
        <v>42832</v>
      </c>
      <c r="I1045" t="s">
        <v>1436</v>
      </c>
      <c r="J1045">
        <v>2016</v>
      </c>
      <c r="K1045" s="26">
        <v>42832</v>
      </c>
      <c r="L1045" t="s">
        <v>2474</v>
      </c>
    </row>
    <row r="1046" spans="1:12" ht="12.75">
      <c r="A1046">
        <v>2016</v>
      </c>
      <c r="B1046" t="s">
        <v>40</v>
      </c>
      <c r="C1046" s="23" t="s">
        <v>986</v>
      </c>
      <c r="E1046">
        <v>2</v>
      </c>
      <c r="F1046" s="18">
        <v>3985.27</v>
      </c>
      <c r="G1046" s="16">
        <f t="shared" si="10"/>
        <v>7970.54</v>
      </c>
      <c r="H1046" s="26">
        <v>42832</v>
      </c>
      <c r="I1046" t="s">
        <v>1436</v>
      </c>
      <c r="J1046">
        <v>2016</v>
      </c>
      <c r="K1046" s="26">
        <v>42832</v>
      </c>
      <c r="L1046" t="s">
        <v>2475</v>
      </c>
    </row>
    <row r="1047" spans="1:12" ht="12.75">
      <c r="A1047">
        <v>2016</v>
      </c>
      <c r="B1047" t="s">
        <v>40</v>
      </c>
      <c r="C1047" s="23" t="s">
        <v>987</v>
      </c>
      <c r="E1047">
        <v>2</v>
      </c>
      <c r="F1047" s="18">
        <v>5872.82</v>
      </c>
      <c r="G1047" s="16">
        <f t="shared" si="10"/>
        <v>11745.64</v>
      </c>
      <c r="H1047" s="26">
        <v>42832</v>
      </c>
      <c r="I1047" t="s">
        <v>1436</v>
      </c>
      <c r="J1047">
        <v>2016</v>
      </c>
      <c r="K1047" s="26">
        <v>42832</v>
      </c>
      <c r="L1047" t="s">
        <v>2476</v>
      </c>
    </row>
    <row r="1048" spans="1:12" ht="12.75">
      <c r="A1048">
        <v>2016</v>
      </c>
      <c r="B1048" t="s">
        <v>40</v>
      </c>
      <c r="C1048" s="23" t="s">
        <v>988</v>
      </c>
      <c r="E1048">
        <v>2</v>
      </c>
      <c r="F1048" s="18">
        <v>29108</v>
      </c>
      <c r="G1048" s="16">
        <f t="shared" si="10"/>
        <v>58216</v>
      </c>
      <c r="H1048" s="26">
        <v>42832</v>
      </c>
      <c r="I1048" t="s">
        <v>1436</v>
      </c>
      <c r="J1048">
        <v>2016</v>
      </c>
      <c r="K1048" s="26">
        <v>42832</v>
      </c>
      <c r="L1048" t="s">
        <v>2477</v>
      </c>
    </row>
    <row r="1049" spans="1:12" ht="12.75">
      <c r="A1049">
        <v>2016</v>
      </c>
      <c r="B1049" t="s">
        <v>40</v>
      </c>
      <c r="C1049" s="23" t="s">
        <v>989</v>
      </c>
      <c r="E1049">
        <v>2</v>
      </c>
      <c r="F1049" s="18">
        <v>46159.51</v>
      </c>
      <c r="G1049" s="16">
        <f t="shared" si="10"/>
        <v>92319.02</v>
      </c>
      <c r="H1049" s="26">
        <v>42832</v>
      </c>
      <c r="I1049" t="s">
        <v>1436</v>
      </c>
      <c r="J1049">
        <v>2016</v>
      </c>
      <c r="K1049" s="26">
        <v>42832</v>
      </c>
      <c r="L1049" t="s">
        <v>2478</v>
      </c>
    </row>
    <row r="1050" spans="1:12" ht="12.75">
      <c r="A1050">
        <v>2016</v>
      </c>
      <c r="B1050" t="s">
        <v>40</v>
      </c>
      <c r="C1050" s="23" t="s">
        <v>990</v>
      </c>
      <c r="E1050">
        <v>1</v>
      </c>
      <c r="F1050" s="18">
        <v>25517.64</v>
      </c>
      <c r="G1050" s="16">
        <f t="shared" si="10"/>
        <v>25517.64</v>
      </c>
      <c r="H1050" s="26">
        <v>42832</v>
      </c>
      <c r="I1050" t="s">
        <v>1436</v>
      </c>
      <c r="J1050">
        <v>2016</v>
      </c>
      <c r="K1050" s="26">
        <v>42832</v>
      </c>
      <c r="L1050" t="s">
        <v>2479</v>
      </c>
    </row>
    <row r="1051" spans="1:12" ht="12.75">
      <c r="A1051">
        <v>2016</v>
      </c>
      <c r="B1051" t="s">
        <v>40</v>
      </c>
      <c r="C1051" s="23" t="s">
        <v>991</v>
      </c>
      <c r="E1051">
        <v>2</v>
      </c>
      <c r="F1051" s="18">
        <v>3969.63</v>
      </c>
      <c r="G1051" s="16">
        <f t="shared" si="10"/>
        <v>7939.26</v>
      </c>
      <c r="H1051" s="26">
        <v>42832</v>
      </c>
      <c r="I1051" t="s">
        <v>1436</v>
      </c>
      <c r="J1051">
        <v>2016</v>
      </c>
      <c r="K1051" s="26">
        <v>42832</v>
      </c>
      <c r="L1051" t="s">
        <v>2480</v>
      </c>
    </row>
    <row r="1052" spans="1:12" ht="12.75">
      <c r="A1052">
        <v>2016</v>
      </c>
      <c r="B1052" t="s">
        <v>40</v>
      </c>
      <c r="C1052" s="23" t="s">
        <v>992</v>
      </c>
      <c r="E1052">
        <v>2</v>
      </c>
      <c r="F1052" s="18">
        <v>3829.85</v>
      </c>
      <c r="G1052" s="16">
        <f t="shared" si="10"/>
        <v>7659.7</v>
      </c>
      <c r="H1052" s="26">
        <v>42832</v>
      </c>
      <c r="I1052" t="s">
        <v>1436</v>
      </c>
      <c r="J1052">
        <v>2016</v>
      </c>
      <c r="K1052" s="26">
        <v>42832</v>
      </c>
      <c r="L1052" t="s">
        <v>2481</v>
      </c>
    </row>
    <row r="1053" spans="1:12" ht="12.75">
      <c r="A1053">
        <v>2016</v>
      </c>
      <c r="B1053" t="s">
        <v>40</v>
      </c>
      <c r="C1053" s="23" t="s">
        <v>993</v>
      </c>
      <c r="E1053">
        <v>1</v>
      </c>
      <c r="F1053" s="18">
        <v>2697.5</v>
      </c>
      <c r="G1053" s="16">
        <f t="shared" si="10"/>
        <v>2697.5</v>
      </c>
      <c r="H1053" s="26">
        <v>42832</v>
      </c>
      <c r="I1053" t="s">
        <v>1436</v>
      </c>
      <c r="J1053">
        <v>2016</v>
      </c>
      <c r="K1053" s="26">
        <v>42832</v>
      </c>
      <c r="L1053" t="s">
        <v>2482</v>
      </c>
    </row>
    <row r="1054" spans="1:12" ht="12.75">
      <c r="A1054">
        <v>2016</v>
      </c>
      <c r="B1054" t="s">
        <v>40</v>
      </c>
      <c r="C1054" s="23" t="s">
        <v>994</v>
      </c>
      <c r="E1054">
        <v>1</v>
      </c>
      <c r="F1054" s="18">
        <v>21521.62</v>
      </c>
      <c r="G1054" s="16">
        <f t="shared" si="10"/>
        <v>21521.62</v>
      </c>
      <c r="H1054" s="26">
        <v>42832</v>
      </c>
      <c r="I1054" t="s">
        <v>1436</v>
      </c>
      <c r="J1054">
        <v>2016</v>
      </c>
      <c r="K1054" s="26">
        <v>42832</v>
      </c>
      <c r="L1054" t="s">
        <v>2483</v>
      </c>
    </row>
    <row r="1055" spans="1:12" ht="12.75">
      <c r="A1055">
        <v>2016</v>
      </c>
      <c r="B1055" t="s">
        <v>40</v>
      </c>
      <c r="C1055" s="23" t="s">
        <v>995</v>
      </c>
      <c r="E1055">
        <v>2</v>
      </c>
      <c r="F1055" s="18">
        <v>1103.6</v>
      </c>
      <c r="G1055" s="16">
        <f t="shared" si="10"/>
        <v>2207.2</v>
      </c>
      <c r="H1055" s="26">
        <v>42832</v>
      </c>
      <c r="I1055" t="s">
        <v>1436</v>
      </c>
      <c r="J1055">
        <v>2016</v>
      </c>
      <c r="K1055" s="26">
        <v>42832</v>
      </c>
      <c r="L1055" t="s">
        <v>2484</v>
      </c>
    </row>
    <row r="1056" spans="1:12" ht="12.75">
      <c r="A1056">
        <v>2016</v>
      </c>
      <c r="B1056" t="s">
        <v>40</v>
      </c>
      <c r="C1056" s="23" t="s">
        <v>996</v>
      </c>
      <c r="E1056">
        <v>1</v>
      </c>
      <c r="F1056" s="18">
        <v>2697.5</v>
      </c>
      <c r="G1056" s="16">
        <f t="shared" si="10"/>
        <v>2697.5</v>
      </c>
      <c r="H1056" s="26">
        <v>42832</v>
      </c>
      <c r="I1056" t="s">
        <v>1436</v>
      </c>
      <c r="J1056">
        <v>2016</v>
      </c>
      <c r="K1056" s="26">
        <v>42832</v>
      </c>
      <c r="L1056" t="s">
        <v>2485</v>
      </c>
    </row>
    <row r="1057" spans="1:12" ht="12.75">
      <c r="A1057">
        <v>2016</v>
      </c>
      <c r="B1057" t="s">
        <v>40</v>
      </c>
      <c r="C1057" s="23" t="s">
        <v>997</v>
      </c>
      <c r="E1057">
        <v>2</v>
      </c>
      <c r="F1057" s="19">
        <v>4575.68</v>
      </c>
      <c r="G1057" s="16">
        <f t="shared" si="10"/>
        <v>9151.36</v>
      </c>
      <c r="H1057" s="26">
        <v>42832</v>
      </c>
      <c r="I1057" t="s">
        <v>1436</v>
      </c>
      <c r="J1057">
        <v>2016</v>
      </c>
      <c r="K1057" s="26">
        <v>42832</v>
      </c>
      <c r="L1057" t="s">
        <v>2486</v>
      </c>
    </row>
    <row r="1058" spans="1:12" ht="12.75">
      <c r="A1058">
        <v>2016</v>
      </c>
      <c r="B1058" t="s">
        <v>40</v>
      </c>
      <c r="C1058" s="23" t="s">
        <v>998</v>
      </c>
      <c r="E1058">
        <v>1</v>
      </c>
      <c r="F1058" s="18">
        <v>1260.2</v>
      </c>
      <c r="G1058" s="16">
        <f t="shared" si="10"/>
        <v>1260.2</v>
      </c>
      <c r="H1058" s="26">
        <v>42832</v>
      </c>
      <c r="I1058" t="s">
        <v>1436</v>
      </c>
      <c r="J1058">
        <v>2016</v>
      </c>
      <c r="K1058" s="26">
        <v>42832</v>
      </c>
      <c r="L1058" t="s">
        <v>2487</v>
      </c>
    </row>
    <row r="1059" spans="1:12" ht="12.75">
      <c r="A1059">
        <v>2016</v>
      </c>
      <c r="B1059" t="s">
        <v>40</v>
      </c>
      <c r="C1059" s="23" t="s">
        <v>999</v>
      </c>
      <c r="E1059">
        <v>1</v>
      </c>
      <c r="F1059" s="18">
        <v>5443.7</v>
      </c>
      <c r="G1059" s="16">
        <f t="shared" si="10"/>
        <v>5443.7</v>
      </c>
      <c r="H1059" s="26">
        <v>42832</v>
      </c>
      <c r="I1059" t="s">
        <v>1436</v>
      </c>
      <c r="J1059">
        <v>2016</v>
      </c>
      <c r="K1059" s="26">
        <v>42832</v>
      </c>
      <c r="L1059" t="s">
        <v>2488</v>
      </c>
    </row>
    <row r="1060" spans="1:12" ht="12.75">
      <c r="A1060">
        <v>2016</v>
      </c>
      <c r="B1060" t="s">
        <v>40</v>
      </c>
      <c r="C1060" s="23" t="s">
        <v>1000</v>
      </c>
      <c r="E1060">
        <v>1</v>
      </c>
      <c r="F1060" s="18">
        <v>1227.4</v>
      </c>
      <c r="G1060" s="16">
        <f t="shared" si="10"/>
        <v>1227.4</v>
      </c>
      <c r="H1060" s="26">
        <v>42832</v>
      </c>
      <c r="I1060" t="s">
        <v>1436</v>
      </c>
      <c r="J1060">
        <v>2016</v>
      </c>
      <c r="K1060" s="26">
        <v>42832</v>
      </c>
      <c r="L1060" t="s">
        <v>2489</v>
      </c>
    </row>
    <row r="1061" spans="1:12" ht="12.75">
      <c r="A1061">
        <v>2016</v>
      </c>
      <c r="B1061" t="s">
        <v>40</v>
      </c>
      <c r="C1061" s="23" t="s">
        <v>1001</v>
      </c>
      <c r="E1061">
        <v>1</v>
      </c>
      <c r="F1061" s="18">
        <v>1227.4</v>
      </c>
      <c r="G1061" s="16">
        <f t="shared" si="10"/>
        <v>1227.4</v>
      </c>
      <c r="H1061" s="26">
        <v>42832</v>
      </c>
      <c r="I1061" t="s">
        <v>1436</v>
      </c>
      <c r="J1061">
        <v>2016</v>
      </c>
      <c r="K1061" s="26">
        <v>42832</v>
      </c>
      <c r="L1061" t="s">
        <v>2490</v>
      </c>
    </row>
    <row r="1062" spans="1:12" ht="12.75">
      <c r="A1062">
        <v>2016</v>
      </c>
      <c r="B1062" t="s">
        <v>40</v>
      </c>
      <c r="C1062" s="23" t="s">
        <v>1002</v>
      </c>
      <c r="E1062">
        <v>2</v>
      </c>
      <c r="F1062" s="18">
        <v>1668.9</v>
      </c>
      <c r="G1062" s="16">
        <f t="shared" si="10"/>
        <v>3337.8</v>
      </c>
      <c r="H1062" s="26">
        <v>42832</v>
      </c>
      <c r="I1062" t="s">
        <v>1436</v>
      </c>
      <c r="J1062">
        <v>2016</v>
      </c>
      <c r="K1062" s="26">
        <v>42832</v>
      </c>
      <c r="L1062" t="s">
        <v>2491</v>
      </c>
    </row>
    <row r="1063" spans="1:12" ht="12.75">
      <c r="A1063">
        <v>2016</v>
      </c>
      <c r="B1063" t="s">
        <v>40</v>
      </c>
      <c r="C1063" s="23" t="s">
        <v>1003</v>
      </c>
      <c r="E1063">
        <v>1</v>
      </c>
      <c r="F1063" s="18">
        <v>3575.7</v>
      </c>
      <c r="G1063" s="16">
        <f t="shared" si="10"/>
        <v>3575.7</v>
      </c>
      <c r="H1063" s="26">
        <v>42832</v>
      </c>
      <c r="I1063" t="s">
        <v>1436</v>
      </c>
      <c r="J1063">
        <v>2016</v>
      </c>
      <c r="K1063" s="26">
        <v>42832</v>
      </c>
      <c r="L1063" t="s">
        <v>2492</v>
      </c>
    </row>
    <row r="1064" spans="1:12" ht="12.75">
      <c r="A1064">
        <v>2016</v>
      </c>
      <c r="B1064" t="s">
        <v>40</v>
      </c>
      <c r="C1064" s="23" t="s">
        <v>1004</v>
      </c>
      <c r="E1064">
        <v>1</v>
      </c>
      <c r="F1064" s="18">
        <v>2043.95</v>
      </c>
      <c r="G1064" s="16">
        <f t="shared" si="10"/>
        <v>2043.95</v>
      </c>
      <c r="H1064" s="26">
        <v>42832</v>
      </c>
      <c r="I1064" t="s">
        <v>1436</v>
      </c>
      <c r="J1064">
        <v>2016</v>
      </c>
      <c r="K1064" s="26">
        <v>42832</v>
      </c>
      <c r="L1064" t="s">
        <v>2493</v>
      </c>
    </row>
    <row r="1065" spans="1:12" ht="12.75">
      <c r="A1065">
        <v>2016</v>
      </c>
      <c r="B1065" t="s">
        <v>40</v>
      </c>
      <c r="C1065" s="23" t="s">
        <v>1005</v>
      </c>
      <c r="E1065">
        <v>1</v>
      </c>
      <c r="F1065" s="18">
        <v>3491.63</v>
      </c>
      <c r="G1065" s="16">
        <f t="shared" si="10"/>
        <v>3491.63</v>
      </c>
      <c r="H1065" s="26">
        <v>42832</v>
      </c>
      <c r="I1065" t="s">
        <v>1436</v>
      </c>
      <c r="J1065">
        <v>2016</v>
      </c>
      <c r="K1065" s="26">
        <v>42832</v>
      </c>
      <c r="L1065" t="s">
        <v>2494</v>
      </c>
    </row>
    <row r="1066" spans="1:12" ht="12.75">
      <c r="A1066">
        <v>2016</v>
      </c>
      <c r="B1066" t="s">
        <v>40</v>
      </c>
      <c r="C1066" s="23" t="s">
        <v>1006</v>
      </c>
      <c r="E1066">
        <v>3</v>
      </c>
      <c r="F1066" s="18">
        <v>1252.49</v>
      </c>
      <c r="G1066" s="16">
        <f t="shared" si="10"/>
        <v>3757.4700000000003</v>
      </c>
      <c r="H1066" s="26">
        <v>42832</v>
      </c>
      <c r="I1066" t="s">
        <v>1436</v>
      </c>
      <c r="J1066">
        <v>2016</v>
      </c>
      <c r="K1066" s="26">
        <v>42832</v>
      </c>
      <c r="L1066" t="s">
        <v>2495</v>
      </c>
    </row>
    <row r="1067" spans="1:12" ht="12.75">
      <c r="A1067">
        <v>2016</v>
      </c>
      <c r="B1067" t="s">
        <v>40</v>
      </c>
      <c r="C1067" s="23" t="s">
        <v>1007</v>
      </c>
      <c r="E1067">
        <v>16</v>
      </c>
      <c r="F1067" s="18">
        <v>1362.64</v>
      </c>
      <c r="G1067" s="16">
        <f t="shared" si="10"/>
        <v>21802.24</v>
      </c>
      <c r="H1067" s="26">
        <v>42832</v>
      </c>
      <c r="I1067" t="s">
        <v>1436</v>
      </c>
      <c r="J1067">
        <v>2016</v>
      </c>
      <c r="K1067" s="26">
        <v>42832</v>
      </c>
      <c r="L1067" t="s">
        <v>2496</v>
      </c>
    </row>
    <row r="1068" spans="1:12" ht="12.75">
      <c r="A1068">
        <v>2016</v>
      </c>
      <c r="B1068" t="s">
        <v>40</v>
      </c>
      <c r="C1068" s="23" t="s">
        <v>1008</v>
      </c>
      <c r="E1068">
        <v>4</v>
      </c>
      <c r="F1068" s="18">
        <v>6992.06</v>
      </c>
      <c r="G1068" s="16">
        <f t="shared" si="10"/>
        <v>27968.24</v>
      </c>
      <c r="H1068" s="26">
        <v>42832</v>
      </c>
      <c r="I1068" t="s">
        <v>1436</v>
      </c>
      <c r="J1068">
        <v>2016</v>
      </c>
      <c r="K1068" s="26">
        <v>42832</v>
      </c>
      <c r="L1068" t="s">
        <v>2497</v>
      </c>
    </row>
    <row r="1069" spans="1:12" ht="12.75">
      <c r="A1069">
        <v>2016</v>
      </c>
      <c r="B1069" t="s">
        <v>40</v>
      </c>
      <c r="C1069" s="23" t="s">
        <v>1009</v>
      </c>
      <c r="E1069">
        <v>4</v>
      </c>
      <c r="F1069" s="18">
        <v>48233.76</v>
      </c>
      <c r="G1069" s="16">
        <f t="shared" si="10"/>
        <v>192935.04</v>
      </c>
      <c r="H1069" s="26">
        <v>42832</v>
      </c>
      <c r="I1069" t="s">
        <v>1436</v>
      </c>
      <c r="J1069">
        <v>2016</v>
      </c>
      <c r="K1069" s="26">
        <v>42832</v>
      </c>
      <c r="L1069" t="s">
        <v>2498</v>
      </c>
    </row>
    <row r="1070" spans="1:12" ht="12.75">
      <c r="A1070">
        <v>2016</v>
      </c>
      <c r="B1070" t="s">
        <v>40</v>
      </c>
      <c r="C1070" s="23" t="s">
        <v>1010</v>
      </c>
      <c r="E1070">
        <v>2</v>
      </c>
      <c r="F1070" s="18">
        <v>8850.29</v>
      </c>
      <c r="G1070" s="16">
        <f t="shared" si="10"/>
        <v>17700.58</v>
      </c>
      <c r="H1070" s="26">
        <v>42832</v>
      </c>
      <c r="I1070" t="s">
        <v>1436</v>
      </c>
      <c r="J1070">
        <v>2016</v>
      </c>
      <c r="K1070" s="26">
        <v>42832</v>
      </c>
      <c r="L1070" t="s">
        <v>2499</v>
      </c>
    </row>
    <row r="1071" spans="1:12" ht="12.75">
      <c r="A1071">
        <v>2016</v>
      </c>
      <c r="B1071" t="s">
        <v>40</v>
      </c>
      <c r="C1071" s="23" t="s">
        <v>1011</v>
      </c>
      <c r="E1071">
        <v>1</v>
      </c>
      <c r="F1071" s="18">
        <v>48898.80499999999</v>
      </c>
      <c r="G1071" s="16">
        <f t="shared" si="10"/>
        <v>48898.80499999999</v>
      </c>
      <c r="H1071" s="26">
        <v>42832</v>
      </c>
      <c r="I1071" t="s">
        <v>1436</v>
      </c>
      <c r="J1071">
        <v>2016</v>
      </c>
      <c r="K1071" s="26">
        <v>42832</v>
      </c>
      <c r="L1071" t="s">
        <v>2500</v>
      </c>
    </row>
    <row r="1072" spans="1:12" ht="12.75">
      <c r="A1072">
        <v>2016</v>
      </c>
      <c r="B1072" t="s">
        <v>40</v>
      </c>
      <c r="C1072" s="23" t="s">
        <v>1012</v>
      </c>
      <c r="E1072">
        <v>1</v>
      </c>
      <c r="F1072">
        <v>12000</v>
      </c>
      <c r="G1072" s="16">
        <f t="shared" si="10"/>
        <v>12000</v>
      </c>
      <c r="H1072" s="26">
        <v>42832</v>
      </c>
      <c r="I1072" t="s">
        <v>1436</v>
      </c>
      <c r="J1072">
        <v>2016</v>
      </c>
      <c r="K1072" s="26">
        <v>42832</v>
      </c>
      <c r="L1072" t="s">
        <v>2501</v>
      </c>
    </row>
    <row r="1073" spans="1:12" ht="12.75">
      <c r="A1073">
        <v>2016</v>
      </c>
      <c r="B1073" t="s">
        <v>40</v>
      </c>
      <c r="C1073" s="23" t="s">
        <v>1013</v>
      </c>
      <c r="E1073">
        <v>1</v>
      </c>
      <c r="F1073">
        <v>12000</v>
      </c>
      <c r="G1073" s="16">
        <f t="shared" si="10"/>
        <v>12000</v>
      </c>
      <c r="H1073" s="26">
        <v>42832</v>
      </c>
      <c r="I1073" t="s">
        <v>1436</v>
      </c>
      <c r="J1073">
        <v>2016</v>
      </c>
      <c r="K1073" s="26">
        <v>42832</v>
      </c>
      <c r="L1073" t="s">
        <v>2502</v>
      </c>
    </row>
    <row r="1074" spans="1:12" ht="12.75">
      <c r="A1074">
        <v>2016</v>
      </c>
      <c r="B1074" t="s">
        <v>40</v>
      </c>
      <c r="C1074" s="23" t="s">
        <v>1014</v>
      </c>
      <c r="E1074">
        <v>1</v>
      </c>
      <c r="F1074">
        <v>5000</v>
      </c>
      <c r="G1074" s="16">
        <f t="shared" si="10"/>
        <v>5000</v>
      </c>
      <c r="H1074" s="26">
        <v>42832</v>
      </c>
      <c r="I1074" t="s">
        <v>1436</v>
      </c>
      <c r="J1074">
        <v>2016</v>
      </c>
      <c r="K1074" s="26">
        <v>42832</v>
      </c>
      <c r="L1074" t="s">
        <v>2503</v>
      </c>
    </row>
    <row r="1075" spans="1:12" ht="12.75">
      <c r="A1075">
        <v>2016</v>
      </c>
      <c r="B1075" t="s">
        <v>40</v>
      </c>
      <c r="C1075" s="23" t="s">
        <v>1015</v>
      </c>
      <c r="E1075">
        <v>1</v>
      </c>
      <c r="F1075">
        <v>1950.3999999999999</v>
      </c>
      <c r="G1075" s="16">
        <f t="shared" si="10"/>
        <v>1950.3999999999999</v>
      </c>
      <c r="H1075" s="26">
        <v>42832</v>
      </c>
      <c r="I1075" t="s">
        <v>1436</v>
      </c>
      <c r="J1075">
        <v>2016</v>
      </c>
      <c r="K1075" s="26">
        <v>42832</v>
      </c>
      <c r="L1075" t="s">
        <v>2504</v>
      </c>
    </row>
    <row r="1076" spans="1:12" ht="12.75">
      <c r="A1076">
        <v>2016</v>
      </c>
      <c r="B1076" t="s">
        <v>40</v>
      </c>
      <c r="C1076" s="23" t="s">
        <v>1016</v>
      </c>
      <c r="E1076">
        <v>1</v>
      </c>
      <c r="F1076">
        <v>7474.999999999999</v>
      </c>
      <c r="G1076" s="16">
        <f t="shared" si="10"/>
        <v>7474.999999999999</v>
      </c>
      <c r="H1076" s="26">
        <v>42832</v>
      </c>
      <c r="I1076" t="s">
        <v>1436</v>
      </c>
      <c r="J1076">
        <v>2016</v>
      </c>
      <c r="K1076" s="26">
        <v>42832</v>
      </c>
      <c r="L1076" t="s">
        <v>2505</v>
      </c>
    </row>
    <row r="1077" spans="1:12" ht="12.75">
      <c r="A1077">
        <v>2016</v>
      </c>
      <c r="B1077" t="s">
        <v>40</v>
      </c>
      <c r="C1077" s="23" t="s">
        <v>1017</v>
      </c>
      <c r="E1077">
        <v>1</v>
      </c>
      <c r="F1077">
        <v>6187</v>
      </c>
      <c r="G1077" s="16">
        <f t="shared" si="10"/>
        <v>6187</v>
      </c>
      <c r="H1077" s="26">
        <v>42832</v>
      </c>
      <c r="I1077" t="s">
        <v>1436</v>
      </c>
      <c r="J1077">
        <v>2016</v>
      </c>
      <c r="K1077" s="26">
        <v>42832</v>
      </c>
      <c r="L1077" t="s">
        <v>2506</v>
      </c>
    </row>
    <row r="1078" spans="1:12" ht="12.75">
      <c r="A1078">
        <v>2016</v>
      </c>
      <c r="B1078" t="s">
        <v>40</v>
      </c>
      <c r="C1078" s="23" t="s">
        <v>1018</v>
      </c>
      <c r="E1078">
        <v>1</v>
      </c>
      <c r="F1078">
        <v>1499.6</v>
      </c>
      <c r="G1078" s="16">
        <f t="shared" si="10"/>
        <v>1499.6</v>
      </c>
      <c r="H1078" s="26">
        <v>42832</v>
      </c>
      <c r="I1078" t="s">
        <v>1436</v>
      </c>
      <c r="J1078">
        <v>2016</v>
      </c>
      <c r="K1078" s="26">
        <v>42832</v>
      </c>
      <c r="L1078" t="s">
        <v>2507</v>
      </c>
    </row>
    <row r="1079" spans="1:12" ht="12.75">
      <c r="A1079">
        <v>2016</v>
      </c>
      <c r="B1079" t="s">
        <v>40</v>
      </c>
      <c r="C1079" s="23" t="s">
        <v>1019</v>
      </c>
      <c r="E1079">
        <v>1</v>
      </c>
      <c r="F1079">
        <v>600.3</v>
      </c>
      <c r="G1079" s="16">
        <f t="shared" si="10"/>
        <v>600.3</v>
      </c>
      <c r="H1079" s="26">
        <v>42832</v>
      </c>
      <c r="I1079" t="s">
        <v>1436</v>
      </c>
      <c r="J1079">
        <v>2016</v>
      </c>
      <c r="K1079" s="26">
        <v>42832</v>
      </c>
      <c r="L1079" t="s">
        <v>2508</v>
      </c>
    </row>
    <row r="1080" spans="1:12" ht="12.75">
      <c r="A1080">
        <v>2016</v>
      </c>
      <c r="B1080" t="s">
        <v>40</v>
      </c>
      <c r="C1080" s="23" t="s">
        <v>1020</v>
      </c>
      <c r="E1080">
        <v>1</v>
      </c>
      <c r="F1080">
        <v>2449.5</v>
      </c>
      <c r="G1080" s="16">
        <f t="shared" si="10"/>
        <v>2449.5</v>
      </c>
      <c r="H1080" s="26">
        <v>42832</v>
      </c>
      <c r="I1080" t="s">
        <v>1436</v>
      </c>
      <c r="J1080">
        <v>2016</v>
      </c>
      <c r="K1080" s="26">
        <v>42832</v>
      </c>
      <c r="L1080" t="s">
        <v>2509</v>
      </c>
    </row>
    <row r="1081" spans="1:12" ht="12.75">
      <c r="A1081">
        <v>2016</v>
      </c>
      <c r="B1081" t="s">
        <v>40</v>
      </c>
      <c r="C1081" s="23" t="s">
        <v>1021</v>
      </c>
      <c r="E1081">
        <v>1</v>
      </c>
      <c r="F1081">
        <v>546.25</v>
      </c>
      <c r="G1081" s="16">
        <f t="shared" si="10"/>
        <v>546.25</v>
      </c>
      <c r="H1081" s="26">
        <v>42832</v>
      </c>
      <c r="I1081" t="s">
        <v>1436</v>
      </c>
      <c r="J1081">
        <v>2016</v>
      </c>
      <c r="K1081" s="26">
        <v>42832</v>
      </c>
      <c r="L1081" t="s">
        <v>2510</v>
      </c>
    </row>
    <row r="1082" spans="1:12" ht="12.75">
      <c r="A1082">
        <v>2016</v>
      </c>
      <c r="B1082" t="s">
        <v>40</v>
      </c>
      <c r="C1082" s="23" t="s">
        <v>1022</v>
      </c>
      <c r="E1082">
        <v>1</v>
      </c>
      <c r="F1082">
        <v>5500.45</v>
      </c>
      <c r="G1082" s="16">
        <f t="shared" si="10"/>
        <v>5500.45</v>
      </c>
      <c r="H1082" s="26">
        <v>42832</v>
      </c>
      <c r="I1082" t="s">
        <v>1436</v>
      </c>
      <c r="J1082">
        <v>2016</v>
      </c>
      <c r="K1082" s="26">
        <v>42832</v>
      </c>
      <c r="L1082" t="s">
        <v>2511</v>
      </c>
    </row>
    <row r="1083" spans="1:12" ht="12.75">
      <c r="A1083">
        <v>2016</v>
      </c>
      <c r="B1083" t="s">
        <v>40</v>
      </c>
      <c r="C1083" s="23" t="s">
        <v>1023</v>
      </c>
      <c r="E1083">
        <v>1</v>
      </c>
      <c r="F1083">
        <v>28942.05</v>
      </c>
      <c r="G1083" s="16">
        <f t="shared" si="10"/>
        <v>28942.05</v>
      </c>
      <c r="H1083" s="26">
        <v>42832</v>
      </c>
      <c r="I1083" t="s">
        <v>1436</v>
      </c>
      <c r="J1083">
        <v>2016</v>
      </c>
      <c r="K1083" s="26">
        <v>42832</v>
      </c>
      <c r="L1083" t="s">
        <v>2512</v>
      </c>
    </row>
    <row r="1084" spans="1:12" ht="12.75">
      <c r="A1084">
        <v>2016</v>
      </c>
      <c r="B1084" t="s">
        <v>40</v>
      </c>
      <c r="C1084" s="23" t="s">
        <v>1024</v>
      </c>
      <c r="E1084">
        <v>1</v>
      </c>
      <c r="F1084">
        <v>2127.5</v>
      </c>
      <c r="G1084" s="16">
        <f t="shared" si="10"/>
        <v>2127.5</v>
      </c>
      <c r="H1084" s="26">
        <v>42832</v>
      </c>
      <c r="I1084" t="s">
        <v>1436</v>
      </c>
      <c r="J1084">
        <v>2016</v>
      </c>
      <c r="K1084" s="26">
        <v>42832</v>
      </c>
      <c r="L1084" t="s">
        <v>2513</v>
      </c>
    </row>
    <row r="1085" spans="1:12" ht="12.75">
      <c r="A1085">
        <v>2016</v>
      </c>
      <c r="B1085" t="s">
        <v>40</v>
      </c>
      <c r="C1085" s="23" t="s">
        <v>1025</v>
      </c>
      <c r="E1085">
        <v>1</v>
      </c>
      <c r="F1085">
        <v>21850</v>
      </c>
      <c r="G1085" s="16">
        <f t="shared" si="10"/>
        <v>21850</v>
      </c>
      <c r="H1085" s="26">
        <v>42832</v>
      </c>
      <c r="I1085" t="s">
        <v>1436</v>
      </c>
      <c r="J1085">
        <v>2016</v>
      </c>
      <c r="K1085" s="26">
        <v>42832</v>
      </c>
      <c r="L1085" t="s">
        <v>2514</v>
      </c>
    </row>
    <row r="1086" spans="1:12" ht="12.75">
      <c r="A1086">
        <v>2016</v>
      </c>
      <c r="B1086" t="s">
        <v>40</v>
      </c>
      <c r="C1086" s="23" t="s">
        <v>1026</v>
      </c>
      <c r="E1086">
        <v>1</v>
      </c>
      <c r="F1086">
        <v>138000</v>
      </c>
      <c r="G1086" s="16">
        <f t="shared" si="10"/>
        <v>138000</v>
      </c>
      <c r="H1086" s="26">
        <v>42832</v>
      </c>
      <c r="I1086" t="s">
        <v>1436</v>
      </c>
      <c r="J1086">
        <v>2016</v>
      </c>
      <c r="K1086" s="26">
        <v>42832</v>
      </c>
      <c r="L1086" t="s">
        <v>2515</v>
      </c>
    </row>
    <row r="1087" spans="1:12" ht="12.75">
      <c r="A1087">
        <v>2016</v>
      </c>
      <c r="B1087" t="s">
        <v>40</v>
      </c>
      <c r="C1087" s="23" t="s">
        <v>1027</v>
      </c>
      <c r="E1087">
        <v>1</v>
      </c>
      <c r="F1087">
        <v>41975</v>
      </c>
      <c r="G1087" s="16">
        <f t="shared" si="10"/>
        <v>41975</v>
      </c>
      <c r="H1087" s="26">
        <v>42832</v>
      </c>
      <c r="I1087" t="s">
        <v>1436</v>
      </c>
      <c r="J1087">
        <v>2016</v>
      </c>
      <c r="K1087" s="26">
        <v>42832</v>
      </c>
      <c r="L1087" t="s">
        <v>2516</v>
      </c>
    </row>
    <row r="1088" spans="1:12" ht="12.75">
      <c r="A1088">
        <v>2016</v>
      </c>
      <c r="B1088" t="s">
        <v>40</v>
      </c>
      <c r="C1088" s="23" t="s">
        <v>1028</v>
      </c>
      <c r="E1088">
        <v>1</v>
      </c>
      <c r="F1088">
        <v>39197.75</v>
      </c>
      <c r="G1088" s="16">
        <f t="shared" si="10"/>
        <v>39197.75</v>
      </c>
      <c r="H1088" s="26">
        <v>42832</v>
      </c>
      <c r="I1088" t="s">
        <v>1436</v>
      </c>
      <c r="J1088">
        <v>2016</v>
      </c>
      <c r="K1088" s="26">
        <v>42832</v>
      </c>
      <c r="L1088" t="s">
        <v>2517</v>
      </c>
    </row>
    <row r="1089" spans="1:12" ht="12.75">
      <c r="A1089">
        <v>2016</v>
      </c>
      <c r="B1089" t="s">
        <v>40</v>
      </c>
      <c r="C1089" s="23" t="s">
        <v>1029</v>
      </c>
      <c r="E1089">
        <v>1</v>
      </c>
      <c r="F1089">
        <v>55199.99999999999</v>
      </c>
      <c r="G1089" s="16">
        <f t="shared" si="10"/>
        <v>55199.99999999999</v>
      </c>
      <c r="H1089" s="26">
        <v>42832</v>
      </c>
      <c r="I1089" t="s">
        <v>1436</v>
      </c>
      <c r="J1089">
        <v>2016</v>
      </c>
      <c r="K1089" s="26">
        <v>42832</v>
      </c>
      <c r="L1089" t="s">
        <v>2518</v>
      </c>
    </row>
    <row r="1090" spans="1:12" ht="12.75">
      <c r="A1090">
        <v>2016</v>
      </c>
      <c r="B1090" t="s">
        <v>40</v>
      </c>
      <c r="C1090" s="23" t="s">
        <v>1030</v>
      </c>
      <c r="E1090">
        <v>1</v>
      </c>
      <c r="F1090">
        <v>78890</v>
      </c>
      <c r="G1090" s="16">
        <f t="shared" si="10"/>
        <v>78890</v>
      </c>
      <c r="H1090" s="26">
        <v>42832</v>
      </c>
      <c r="I1090" t="s">
        <v>1436</v>
      </c>
      <c r="J1090">
        <v>2016</v>
      </c>
      <c r="K1090" s="26">
        <v>42832</v>
      </c>
      <c r="L1090" t="s">
        <v>2519</v>
      </c>
    </row>
    <row r="1091" spans="1:12" ht="12.75">
      <c r="A1091">
        <v>2016</v>
      </c>
      <c r="B1091" t="s">
        <v>40</v>
      </c>
      <c r="C1091" s="23" t="s">
        <v>1031</v>
      </c>
      <c r="E1091">
        <v>1</v>
      </c>
      <c r="F1091">
        <v>7244.999999999999</v>
      </c>
      <c r="G1091" s="16">
        <f t="shared" si="10"/>
        <v>7244.999999999999</v>
      </c>
      <c r="H1091" s="26">
        <v>42832</v>
      </c>
      <c r="I1091" t="s">
        <v>1436</v>
      </c>
      <c r="J1091">
        <v>2016</v>
      </c>
      <c r="K1091" s="26">
        <v>42832</v>
      </c>
      <c r="L1091" t="s">
        <v>2520</v>
      </c>
    </row>
    <row r="1092" spans="1:12" ht="12.75">
      <c r="A1092">
        <v>2016</v>
      </c>
      <c r="B1092" t="s">
        <v>40</v>
      </c>
      <c r="C1092" s="23" t="s">
        <v>1032</v>
      </c>
      <c r="E1092">
        <v>1</v>
      </c>
      <c r="F1092">
        <v>23574.999999999996</v>
      </c>
      <c r="G1092" s="16">
        <f t="shared" si="10"/>
        <v>23574.999999999996</v>
      </c>
      <c r="H1092" s="26">
        <v>42832</v>
      </c>
      <c r="I1092" t="s">
        <v>1436</v>
      </c>
      <c r="J1092">
        <v>2016</v>
      </c>
      <c r="K1092" s="26">
        <v>42832</v>
      </c>
      <c r="L1092" t="s">
        <v>2521</v>
      </c>
    </row>
    <row r="1093" spans="1:12" ht="12.75">
      <c r="A1093">
        <v>2016</v>
      </c>
      <c r="B1093" t="s">
        <v>40</v>
      </c>
      <c r="C1093" s="23" t="s">
        <v>1033</v>
      </c>
      <c r="E1093">
        <v>1</v>
      </c>
      <c r="F1093">
        <v>7014.999999999999</v>
      </c>
      <c r="G1093" s="16">
        <f aca="true" t="shared" si="11" ref="G1093:G1156">F1093*E1093</f>
        <v>7014.999999999999</v>
      </c>
      <c r="H1093" s="26">
        <v>42832</v>
      </c>
      <c r="I1093" t="s">
        <v>1436</v>
      </c>
      <c r="J1093">
        <v>2016</v>
      </c>
      <c r="K1093" s="26">
        <v>42832</v>
      </c>
      <c r="L1093" t="s">
        <v>2522</v>
      </c>
    </row>
    <row r="1094" spans="1:12" ht="12.75">
      <c r="A1094">
        <v>2016</v>
      </c>
      <c r="B1094" t="s">
        <v>40</v>
      </c>
      <c r="C1094" s="23" t="s">
        <v>1034</v>
      </c>
      <c r="E1094">
        <v>1</v>
      </c>
      <c r="F1094">
        <v>2188.45</v>
      </c>
      <c r="G1094" s="16">
        <f t="shared" si="11"/>
        <v>2188.45</v>
      </c>
      <c r="H1094" s="26">
        <v>42832</v>
      </c>
      <c r="I1094" t="s">
        <v>1436</v>
      </c>
      <c r="J1094">
        <v>2016</v>
      </c>
      <c r="K1094" s="26">
        <v>42832</v>
      </c>
      <c r="L1094" t="s">
        <v>2523</v>
      </c>
    </row>
    <row r="1095" spans="1:12" ht="12.75">
      <c r="A1095">
        <v>2016</v>
      </c>
      <c r="B1095" t="s">
        <v>40</v>
      </c>
      <c r="C1095" s="23" t="s">
        <v>1035</v>
      </c>
      <c r="E1095">
        <v>1</v>
      </c>
      <c r="F1095">
        <v>417199</v>
      </c>
      <c r="G1095" s="16">
        <f t="shared" si="11"/>
        <v>417199</v>
      </c>
      <c r="H1095" s="26">
        <v>42832</v>
      </c>
      <c r="I1095" t="s">
        <v>1436</v>
      </c>
      <c r="J1095">
        <v>2016</v>
      </c>
      <c r="K1095" s="26">
        <v>42832</v>
      </c>
      <c r="L1095" t="s">
        <v>2524</v>
      </c>
    </row>
    <row r="1096" spans="1:12" ht="12.75">
      <c r="A1096">
        <v>2016</v>
      </c>
      <c r="B1096" t="s">
        <v>40</v>
      </c>
      <c r="C1096" s="23" t="s">
        <v>1036</v>
      </c>
      <c r="E1096">
        <v>1</v>
      </c>
      <c r="F1096">
        <v>58980.9</v>
      </c>
      <c r="G1096" s="16">
        <f t="shared" si="11"/>
        <v>58980.9</v>
      </c>
      <c r="H1096" s="26">
        <v>42832</v>
      </c>
      <c r="I1096" t="s">
        <v>1436</v>
      </c>
      <c r="J1096">
        <v>2016</v>
      </c>
      <c r="K1096" s="26">
        <v>42832</v>
      </c>
      <c r="L1096" t="s">
        <v>2525</v>
      </c>
    </row>
    <row r="1097" spans="1:12" ht="12.75">
      <c r="A1097">
        <v>2016</v>
      </c>
      <c r="B1097" t="s">
        <v>40</v>
      </c>
      <c r="C1097" s="23" t="s">
        <v>1037</v>
      </c>
      <c r="E1097">
        <v>1</v>
      </c>
      <c r="F1097">
        <v>1683.92</v>
      </c>
      <c r="G1097" s="16">
        <f t="shared" si="11"/>
        <v>1683.92</v>
      </c>
      <c r="H1097" s="26">
        <v>42832</v>
      </c>
      <c r="I1097" t="s">
        <v>1436</v>
      </c>
      <c r="J1097">
        <v>2016</v>
      </c>
      <c r="K1097" s="26">
        <v>42832</v>
      </c>
      <c r="L1097" t="s">
        <v>2526</v>
      </c>
    </row>
    <row r="1098" spans="1:12" ht="12.75">
      <c r="A1098">
        <v>2016</v>
      </c>
      <c r="B1098" t="s">
        <v>40</v>
      </c>
      <c r="C1098" s="23" t="s">
        <v>1038</v>
      </c>
      <c r="E1098">
        <v>1</v>
      </c>
      <c r="F1098">
        <v>4510.75</v>
      </c>
      <c r="G1098" s="16">
        <f t="shared" si="11"/>
        <v>4510.75</v>
      </c>
      <c r="H1098" s="26">
        <v>42832</v>
      </c>
      <c r="I1098" t="s">
        <v>1436</v>
      </c>
      <c r="J1098">
        <v>2016</v>
      </c>
      <c r="K1098" s="26">
        <v>42832</v>
      </c>
      <c r="L1098" t="s">
        <v>2527</v>
      </c>
    </row>
    <row r="1099" spans="1:12" ht="12.75">
      <c r="A1099">
        <v>2016</v>
      </c>
      <c r="B1099" t="s">
        <v>40</v>
      </c>
      <c r="C1099" s="23" t="s">
        <v>1039</v>
      </c>
      <c r="E1099">
        <v>1</v>
      </c>
      <c r="F1099">
        <v>4979.5</v>
      </c>
      <c r="G1099" s="16">
        <f t="shared" si="11"/>
        <v>4979.5</v>
      </c>
      <c r="H1099" s="26">
        <v>42832</v>
      </c>
      <c r="I1099" t="s">
        <v>1436</v>
      </c>
      <c r="J1099">
        <v>2016</v>
      </c>
      <c r="K1099" s="26">
        <v>42832</v>
      </c>
      <c r="L1099" t="s">
        <v>2528</v>
      </c>
    </row>
    <row r="1100" spans="1:12" ht="12.75">
      <c r="A1100">
        <v>2016</v>
      </c>
      <c r="B1100" t="s">
        <v>40</v>
      </c>
      <c r="C1100" s="23" t="s">
        <v>1040</v>
      </c>
      <c r="E1100">
        <v>1</v>
      </c>
      <c r="F1100">
        <v>12523.499999999998</v>
      </c>
      <c r="G1100" s="16">
        <f t="shared" si="11"/>
        <v>12523.499999999998</v>
      </c>
      <c r="H1100" s="26">
        <v>42832</v>
      </c>
      <c r="I1100" t="s">
        <v>1436</v>
      </c>
      <c r="J1100">
        <v>2016</v>
      </c>
      <c r="K1100" s="26">
        <v>42832</v>
      </c>
      <c r="L1100" t="s">
        <v>2529</v>
      </c>
    </row>
    <row r="1101" spans="1:12" ht="12.75">
      <c r="A1101">
        <v>2016</v>
      </c>
      <c r="B1101" t="s">
        <v>40</v>
      </c>
      <c r="C1101" s="23" t="s">
        <v>1041</v>
      </c>
      <c r="E1101">
        <v>1</v>
      </c>
      <c r="F1101">
        <v>1380</v>
      </c>
      <c r="G1101" s="16">
        <f t="shared" si="11"/>
        <v>1380</v>
      </c>
      <c r="H1101" s="26">
        <v>42832</v>
      </c>
      <c r="I1101" t="s">
        <v>1436</v>
      </c>
      <c r="J1101">
        <v>2016</v>
      </c>
      <c r="K1101" s="26">
        <v>42832</v>
      </c>
      <c r="L1101" t="s">
        <v>2530</v>
      </c>
    </row>
    <row r="1102" spans="1:12" ht="12.75">
      <c r="A1102">
        <v>2016</v>
      </c>
      <c r="B1102" t="s">
        <v>40</v>
      </c>
      <c r="C1102" s="23" t="s">
        <v>1042</v>
      </c>
      <c r="E1102">
        <v>1</v>
      </c>
      <c r="F1102">
        <v>1164.9499999999998</v>
      </c>
      <c r="G1102" s="16">
        <f t="shared" si="11"/>
        <v>1164.9499999999998</v>
      </c>
      <c r="H1102" s="26">
        <v>42832</v>
      </c>
      <c r="I1102" t="s">
        <v>1436</v>
      </c>
      <c r="J1102">
        <v>2016</v>
      </c>
      <c r="K1102" s="26">
        <v>42832</v>
      </c>
      <c r="L1102" t="s">
        <v>2531</v>
      </c>
    </row>
    <row r="1103" spans="1:12" ht="12.75">
      <c r="A1103">
        <v>2016</v>
      </c>
      <c r="B1103" t="s">
        <v>40</v>
      </c>
      <c r="C1103" s="23" t="s">
        <v>1043</v>
      </c>
      <c r="E1103">
        <v>1</v>
      </c>
      <c r="F1103">
        <v>6031.749999999999</v>
      </c>
      <c r="G1103" s="16">
        <f t="shared" si="11"/>
        <v>6031.749999999999</v>
      </c>
      <c r="H1103" s="26">
        <v>42832</v>
      </c>
      <c r="I1103" t="s">
        <v>1436</v>
      </c>
      <c r="J1103">
        <v>2016</v>
      </c>
      <c r="K1103" s="26">
        <v>42832</v>
      </c>
      <c r="L1103" t="s">
        <v>2532</v>
      </c>
    </row>
    <row r="1104" spans="1:12" ht="12.75">
      <c r="A1104">
        <v>2016</v>
      </c>
      <c r="B1104" t="s">
        <v>40</v>
      </c>
      <c r="C1104" s="23" t="s">
        <v>1044</v>
      </c>
      <c r="E1104">
        <v>1</v>
      </c>
      <c r="F1104">
        <v>6527.4</v>
      </c>
      <c r="G1104" s="16">
        <f t="shared" si="11"/>
        <v>6527.4</v>
      </c>
      <c r="H1104" s="26">
        <v>42832</v>
      </c>
      <c r="I1104" t="s">
        <v>1436</v>
      </c>
      <c r="J1104">
        <v>2016</v>
      </c>
      <c r="K1104" s="26">
        <v>42832</v>
      </c>
      <c r="L1104" t="s">
        <v>2533</v>
      </c>
    </row>
    <row r="1105" spans="1:12" ht="12.75">
      <c r="A1105">
        <v>2016</v>
      </c>
      <c r="B1105" t="s">
        <v>40</v>
      </c>
      <c r="C1105" s="23" t="s">
        <v>1045</v>
      </c>
      <c r="E1105">
        <v>1</v>
      </c>
      <c r="F1105">
        <v>190767.74999999997</v>
      </c>
      <c r="G1105" s="16">
        <f t="shared" si="11"/>
        <v>190767.74999999997</v>
      </c>
      <c r="H1105" s="26">
        <v>42832</v>
      </c>
      <c r="I1105" t="s">
        <v>1436</v>
      </c>
      <c r="J1105">
        <v>2016</v>
      </c>
      <c r="K1105" s="26">
        <v>42832</v>
      </c>
      <c r="L1105" t="s">
        <v>2534</v>
      </c>
    </row>
    <row r="1106" spans="1:12" ht="12.75">
      <c r="A1106">
        <v>2016</v>
      </c>
      <c r="B1106" t="s">
        <v>40</v>
      </c>
      <c r="C1106" s="23" t="s">
        <v>1046</v>
      </c>
      <c r="E1106">
        <v>1</v>
      </c>
      <c r="F1106">
        <v>19837.5</v>
      </c>
      <c r="G1106" s="16">
        <f t="shared" si="11"/>
        <v>19837.5</v>
      </c>
      <c r="H1106" s="26">
        <v>42832</v>
      </c>
      <c r="I1106" t="s">
        <v>1436</v>
      </c>
      <c r="J1106">
        <v>2016</v>
      </c>
      <c r="K1106" s="26">
        <v>42832</v>
      </c>
      <c r="L1106" t="s">
        <v>2535</v>
      </c>
    </row>
    <row r="1107" spans="1:12" ht="12.75">
      <c r="A1107">
        <v>2016</v>
      </c>
      <c r="B1107" t="s">
        <v>40</v>
      </c>
      <c r="C1107" s="23" t="s">
        <v>1047</v>
      </c>
      <c r="E1107">
        <v>1</v>
      </c>
      <c r="F1107">
        <v>47261.32</v>
      </c>
      <c r="G1107" s="16">
        <f t="shared" si="11"/>
        <v>47261.32</v>
      </c>
      <c r="H1107" s="26">
        <v>42832</v>
      </c>
      <c r="I1107" t="s">
        <v>1436</v>
      </c>
      <c r="J1107">
        <v>2016</v>
      </c>
      <c r="K1107" s="26">
        <v>42832</v>
      </c>
      <c r="L1107" t="s">
        <v>2536</v>
      </c>
    </row>
    <row r="1108" spans="1:12" ht="12.75">
      <c r="A1108">
        <v>2016</v>
      </c>
      <c r="B1108" t="s">
        <v>40</v>
      </c>
      <c r="C1108" s="23" t="s">
        <v>1048</v>
      </c>
      <c r="E1108">
        <v>1</v>
      </c>
      <c r="F1108">
        <v>6885</v>
      </c>
      <c r="G1108" s="16">
        <f t="shared" si="11"/>
        <v>6885</v>
      </c>
      <c r="H1108" s="26">
        <v>42832</v>
      </c>
      <c r="I1108" t="s">
        <v>1436</v>
      </c>
      <c r="J1108">
        <v>2016</v>
      </c>
      <c r="K1108" s="26">
        <v>42832</v>
      </c>
      <c r="L1108" t="s">
        <v>2537</v>
      </c>
    </row>
    <row r="1109" spans="1:12" ht="12.75">
      <c r="A1109">
        <v>2016</v>
      </c>
      <c r="B1109" t="s">
        <v>40</v>
      </c>
      <c r="C1109" s="23" t="s">
        <v>1049</v>
      </c>
      <c r="E1109">
        <v>1</v>
      </c>
      <c r="F1109">
        <v>6290</v>
      </c>
      <c r="G1109" s="16">
        <f t="shared" si="11"/>
        <v>6290</v>
      </c>
      <c r="H1109" s="26">
        <v>42832</v>
      </c>
      <c r="I1109" t="s">
        <v>1436</v>
      </c>
      <c r="J1109">
        <v>2016</v>
      </c>
      <c r="K1109" s="26">
        <v>42832</v>
      </c>
      <c r="L1109" t="s">
        <v>2538</v>
      </c>
    </row>
    <row r="1110" spans="1:12" ht="12.75">
      <c r="A1110">
        <v>2016</v>
      </c>
      <c r="B1110" t="s">
        <v>40</v>
      </c>
      <c r="C1110" s="23" t="s">
        <v>1050</v>
      </c>
      <c r="E1110">
        <v>1</v>
      </c>
      <c r="F1110">
        <v>3485</v>
      </c>
      <c r="G1110" s="16">
        <f t="shared" si="11"/>
        <v>3485</v>
      </c>
      <c r="H1110" s="26">
        <v>42832</v>
      </c>
      <c r="I1110" t="s">
        <v>1436</v>
      </c>
      <c r="J1110">
        <v>2016</v>
      </c>
      <c r="K1110" s="26">
        <v>42832</v>
      </c>
      <c r="L1110" t="s">
        <v>2539</v>
      </c>
    </row>
    <row r="1111" spans="1:12" ht="12.75">
      <c r="A1111">
        <v>2016</v>
      </c>
      <c r="B1111" t="s">
        <v>40</v>
      </c>
      <c r="C1111" s="23" t="s">
        <v>1051</v>
      </c>
      <c r="E1111">
        <v>1</v>
      </c>
      <c r="F1111">
        <v>139966.5</v>
      </c>
      <c r="G1111" s="16">
        <f t="shared" si="11"/>
        <v>139966.5</v>
      </c>
      <c r="H1111" s="26">
        <v>42832</v>
      </c>
      <c r="I1111" t="s">
        <v>1436</v>
      </c>
      <c r="J1111">
        <v>2016</v>
      </c>
      <c r="K1111" s="26">
        <v>42832</v>
      </c>
      <c r="L1111" t="s">
        <v>2540</v>
      </c>
    </row>
    <row r="1112" spans="1:12" ht="12.75">
      <c r="A1112">
        <v>2016</v>
      </c>
      <c r="B1112" t="s">
        <v>40</v>
      </c>
      <c r="C1112" s="23" t="s">
        <v>1052</v>
      </c>
      <c r="E1112">
        <v>1</v>
      </c>
      <c r="F1112">
        <v>48898</v>
      </c>
      <c r="G1112" s="16">
        <f t="shared" si="11"/>
        <v>48898</v>
      </c>
      <c r="H1112" s="26">
        <v>42832</v>
      </c>
      <c r="I1112" t="s">
        <v>1436</v>
      </c>
      <c r="J1112">
        <v>2016</v>
      </c>
      <c r="K1112" s="26">
        <v>42832</v>
      </c>
      <c r="L1112" t="s">
        <v>2541</v>
      </c>
    </row>
    <row r="1113" spans="1:12" ht="12.75">
      <c r="A1113">
        <v>2016</v>
      </c>
      <c r="B1113" t="s">
        <v>40</v>
      </c>
      <c r="C1113" s="23" t="s">
        <v>1053</v>
      </c>
      <c r="E1113">
        <v>1</v>
      </c>
      <c r="F1113">
        <v>12304.999999999998</v>
      </c>
      <c r="G1113" s="16">
        <f t="shared" si="11"/>
        <v>12304.999999999998</v>
      </c>
      <c r="H1113" s="26">
        <v>42832</v>
      </c>
      <c r="I1113" t="s">
        <v>1436</v>
      </c>
      <c r="J1113">
        <v>2016</v>
      </c>
      <c r="K1113" s="26">
        <v>42832</v>
      </c>
      <c r="L1113" t="s">
        <v>2542</v>
      </c>
    </row>
    <row r="1114" spans="1:12" ht="12.75">
      <c r="A1114">
        <v>2016</v>
      </c>
      <c r="B1114" t="s">
        <v>40</v>
      </c>
      <c r="C1114" s="23" t="s">
        <v>1054</v>
      </c>
      <c r="E1114">
        <v>1</v>
      </c>
      <c r="F1114">
        <v>5010.182</v>
      </c>
      <c r="G1114" s="16">
        <f t="shared" si="11"/>
        <v>5010.182</v>
      </c>
      <c r="H1114" s="26">
        <v>42832</v>
      </c>
      <c r="I1114" t="s">
        <v>1436</v>
      </c>
      <c r="J1114">
        <v>2016</v>
      </c>
      <c r="K1114" s="26">
        <v>42832</v>
      </c>
      <c r="L1114" t="s">
        <v>2543</v>
      </c>
    </row>
    <row r="1115" spans="1:12" ht="12.75">
      <c r="A1115">
        <v>2016</v>
      </c>
      <c r="B1115" t="s">
        <v>40</v>
      </c>
      <c r="C1115" s="23" t="s">
        <v>1055</v>
      </c>
      <c r="E1115">
        <v>1</v>
      </c>
      <c r="F1115">
        <v>1123.55</v>
      </c>
      <c r="G1115" s="16">
        <f t="shared" si="11"/>
        <v>1123.55</v>
      </c>
      <c r="H1115" s="26">
        <v>42832</v>
      </c>
      <c r="I1115" t="s">
        <v>1436</v>
      </c>
      <c r="J1115">
        <v>2016</v>
      </c>
      <c r="K1115" s="26">
        <v>42832</v>
      </c>
      <c r="L1115" t="s">
        <v>2544</v>
      </c>
    </row>
    <row r="1116" spans="1:12" ht="12.75">
      <c r="A1116">
        <v>2016</v>
      </c>
      <c r="B1116" t="s">
        <v>40</v>
      </c>
      <c r="C1116" s="23" t="s">
        <v>1056</v>
      </c>
      <c r="E1116">
        <v>1</v>
      </c>
      <c r="F1116">
        <v>364.205</v>
      </c>
      <c r="G1116" s="16">
        <f t="shared" si="11"/>
        <v>364.205</v>
      </c>
      <c r="H1116" s="26">
        <v>42832</v>
      </c>
      <c r="I1116" t="s">
        <v>1436</v>
      </c>
      <c r="J1116">
        <v>2016</v>
      </c>
      <c r="K1116" s="26">
        <v>42832</v>
      </c>
      <c r="L1116" t="s">
        <v>2545</v>
      </c>
    </row>
    <row r="1117" spans="1:12" ht="12.75">
      <c r="A1117">
        <v>2016</v>
      </c>
      <c r="B1117" t="s">
        <v>40</v>
      </c>
      <c r="C1117" s="23" t="s">
        <v>1057</v>
      </c>
      <c r="E1117">
        <v>1</v>
      </c>
      <c r="F1117">
        <v>5830.5</v>
      </c>
      <c r="G1117" s="16">
        <f t="shared" si="11"/>
        <v>5830.5</v>
      </c>
      <c r="H1117" s="26">
        <v>42832</v>
      </c>
      <c r="I1117" t="s">
        <v>1436</v>
      </c>
      <c r="J1117">
        <v>2016</v>
      </c>
      <c r="K1117" s="26">
        <v>42832</v>
      </c>
      <c r="L1117" t="s">
        <v>2546</v>
      </c>
    </row>
    <row r="1118" spans="1:12" ht="12.75">
      <c r="A1118">
        <v>2016</v>
      </c>
      <c r="B1118" t="s">
        <v>40</v>
      </c>
      <c r="C1118" s="23" t="s">
        <v>1058</v>
      </c>
      <c r="E1118">
        <v>1</v>
      </c>
      <c r="F1118">
        <v>15799.999499999998</v>
      </c>
      <c r="G1118" s="16">
        <f t="shared" si="11"/>
        <v>15799.999499999998</v>
      </c>
      <c r="H1118" s="26">
        <v>42832</v>
      </c>
      <c r="I1118" t="s">
        <v>1436</v>
      </c>
      <c r="J1118">
        <v>2016</v>
      </c>
      <c r="K1118" s="26">
        <v>42832</v>
      </c>
      <c r="L1118" t="s">
        <v>2547</v>
      </c>
    </row>
    <row r="1119" spans="1:12" ht="12.75">
      <c r="A1119">
        <v>2016</v>
      </c>
      <c r="B1119" t="s">
        <v>40</v>
      </c>
      <c r="C1119" s="23" t="s">
        <v>1059</v>
      </c>
      <c r="E1119">
        <v>1</v>
      </c>
      <c r="F1119">
        <v>9999.9975</v>
      </c>
      <c r="G1119" s="16">
        <f t="shared" si="11"/>
        <v>9999.9975</v>
      </c>
      <c r="H1119" s="26">
        <v>42832</v>
      </c>
      <c r="I1119" t="s">
        <v>1436</v>
      </c>
      <c r="J1119">
        <v>2016</v>
      </c>
      <c r="K1119" s="26">
        <v>42832</v>
      </c>
      <c r="L1119" t="s">
        <v>2548</v>
      </c>
    </row>
    <row r="1120" spans="1:12" ht="12.75">
      <c r="A1120">
        <v>2016</v>
      </c>
      <c r="B1120" t="s">
        <v>40</v>
      </c>
      <c r="C1120" s="23" t="s">
        <v>1060</v>
      </c>
      <c r="E1120">
        <v>1</v>
      </c>
      <c r="F1120">
        <v>6521.73</v>
      </c>
      <c r="G1120" s="16">
        <f t="shared" si="11"/>
        <v>6521.73</v>
      </c>
      <c r="H1120" s="26">
        <v>42832</v>
      </c>
      <c r="I1120" t="s">
        <v>1436</v>
      </c>
      <c r="J1120">
        <v>2016</v>
      </c>
      <c r="K1120" s="26">
        <v>42832</v>
      </c>
      <c r="L1120" t="s">
        <v>2549</v>
      </c>
    </row>
    <row r="1121" spans="1:12" ht="12.75">
      <c r="A1121">
        <v>2016</v>
      </c>
      <c r="B1121" t="s">
        <v>40</v>
      </c>
      <c r="C1121" s="23" t="s">
        <v>1060</v>
      </c>
      <c r="E1121">
        <v>1</v>
      </c>
      <c r="F1121">
        <v>6521.74</v>
      </c>
      <c r="G1121" s="16">
        <f t="shared" si="11"/>
        <v>6521.74</v>
      </c>
      <c r="H1121" s="26">
        <v>42832</v>
      </c>
      <c r="I1121" t="s">
        <v>1436</v>
      </c>
      <c r="J1121">
        <v>2016</v>
      </c>
      <c r="K1121" s="26">
        <v>42832</v>
      </c>
      <c r="L1121" t="s">
        <v>2550</v>
      </c>
    </row>
    <row r="1122" spans="1:12" ht="12.75">
      <c r="A1122">
        <v>2016</v>
      </c>
      <c r="B1122" t="s">
        <v>40</v>
      </c>
      <c r="C1122" s="23" t="s">
        <v>1061</v>
      </c>
      <c r="E1122">
        <v>2</v>
      </c>
      <c r="F1122">
        <v>4490</v>
      </c>
      <c r="G1122" s="16">
        <f t="shared" si="11"/>
        <v>8980</v>
      </c>
      <c r="H1122" s="26">
        <v>42832</v>
      </c>
      <c r="I1122" t="s">
        <v>1436</v>
      </c>
      <c r="J1122">
        <v>2016</v>
      </c>
      <c r="K1122" s="26">
        <v>42832</v>
      </c>
      <c r="L1122" t="s">
        <v>2551</v>
      </c>
    </row>
    <row r="1123" spans="1:12" ht="12.75">
      <c r="A1123">
        <v>2016</v>
      </c>
      <c r="B1123" t="s">
        <v>40</v>
      </c>
      <c r="C1123" s="23" t="s">
        <v>1062</v>
      </c>
      <c r="E1123">
        <v>1</v>
      </c>
      <c r="F1123">
        <v>3450</v>
      </c>
      <c r="G1123" s="16">
        <f t="shared" si="11"/>
        <v>3450</v>
      </c>
      <c r="H1123" s="26">
        <v>42832</v>
      </c>
      <c r="I1123" t="s">
        <v>1436</v>
      </c>
      <c r="J1123">
        <v>2016</v>
      </c>
      <c r="K1123" s="26">
        <v>42832</v>
      </c>
      <c r="L1123" t="s">
        <v>2552</v>
      </c>
    </row>
    <row r="1124" spans="1:12" ht="12.75">
      <c r="A1124">
        <v>2016</v>
      </c>
      <c r="B1124" t="s">
        <v>40</v>
      </c>
      <c r="C1124" s="23" t="s">
        <v>1063</v>
      </c>
      <c r="E1124">
        <v>1</v>
      </c>
      <c r="F1124">
        <v>4213.48</v>
      </c>
      <c r="G1124" s="16">
        <f t="shared" si="11"/>
        <v>4213.48</v>
      </c>
      <c r="H1124" s="26">
        <v>42832</v>
      </c>
      <c r="I1124" t="s">
        <v>1436</v>
      </c>
      <c r="J1124">
        <v>2016</v>
      </c>
      <c r="K1124" s="26">
        <v>42832</v>
      </c>
      <c r="L1124" t="s">
        <v>2553</v>
      </c>
    </row>
    <row r="1125" spans="1:12" ht="12.75">
      <c r="A1125">
        <v>2016</v>
      </c>
      <c r="B1125" t="s">
        <v>40</v>
      </c>
      <c r="C1125" s="23" t="s">
        <v>1064</v>
      </c>
      <c r="E1125">
        <v>1</v>
      </c>
      <c r="F1125">
        <v>7063.48</v>
      </c>
      <c r="G1125" s="16">
        <f t="shared" si="11"/>
        <v>7063.48</v>
      </c>
      <c r="H1125" s="26">
        <v>42832</v>
      </c>
      <c r="I1125" t="s">
        <v>1436</v>
      </c>
      <c r="J1125">
        <v>2016</v>
      </c>
      <c r="K1125" s="26">
        <v>42832</v>
      </c>
      <c r="L1125" t="s">
        <v>2554</v>
      </c>
    </row>
    <row r="1126" spans="1:12" ht="12.75">
      <c r="A1126">
        <v>2016</v>
      </c>
      <c r="B1126" t="s">
        <v>40</v>
      </c>
      <c r="C1126" s="23" t="s">
        <v>1065</v>
      </c>
      <c r="E1126">
        <v>1</v>
      </c>
      <c r="F1126">
        <v>13799</v>
      </c>
      <c r="G1126" s="16">
        <f t="shared" si="11"/>
        <v>13799</v>
      </c>
      <c r="H1126" s="26">
        <v>42832</v>
      </c>
      <c r="I1126" t="s">
        <v>1436</v>
      </c>
      <c r="J1126">
        <v>2016</v>
      </c>
      <c r="K1126" s="26">
        <v>42832</v>
      </c>
      <c r="L1126" t="s">
        <v>2555</v>
      </c>
    </row>
    <row r="1127" spans="1:12" ht="12.75">
      <c r="A1127">
        <v>2016</v>
      </c>
      <c r="B1127" t="s">
        <v>40</v>
      </c>
      <c r="C1127" s="23" t="s">
        <v>1066</v>
      </c>
      <c r="E1127">
        <v>1</v>
      </c>
      <c r="F1127">
        <v>13365</v>
      </c>
      <c r="G1127" s="16">
        <f t="shared" si="11"/>
        <v>13365</v>
      </c>
      <c r="H1127" s="26">
        <v>42832</v>
      </c>
      <c r="I1127" t="s">
        <v>1436</v>
      </c>
      <c r="J1127">
        <v>2016</v>
      </c>
      <c r="K1127" s="26">
        <v>42832</v>
      </c>
      <c r="L1127" t="s">
        <v>2556</v>
      </c>
    </row>
    <row r="1128" spans="1:12" ht="12.75">
      <c r="A1128">
        <v>2016</v>
      </c>
      <c r="B1128" t="s">
        <v>40</v>
      </c>
      <c r="C1128" s="23" t="s">
        <v>1067</v>
      </c>
      <c r="E1128">
        <v>1</v>
      </c>
      <c r="F1128">
        <v>7970</v>
      </c>
      <c r="G1128" s="16">
        <f t="shared" si="11"/>
        <v>7970</v>
      </c>
      <c r="H1128" s="26">
        <v>42832</v>
      </c>
      <c r="I1128" t="s">
        <v>1436</v>
      </c>
      <c r="J1128">
        <v>2016</v>
      </c>
      <c r="K1128" s="26">
        <v>42832</v>
      </c>
      <c r="L1128" t="s">
        <v>2557</v>
      </c>
    </row>
    <row r="1129" spans="1:12" ht="12.75">
      <c r="A1129">
        <v>2016</v>
      </c>
      <c r="B1129" t="s">
        <v>40</v>
      </c>
      <c r="C1129" s="23" t="s">
        <v>1068</v>
      </c>
      <c r="E1129">
        <v>1</v>
      </c>
      <c r="F1129">
        <v>33343.65</v>
      </c>
      <c r="G1129" s="16">
        <f t="shared" si="11"/>
        <v>33343.65</v>
      </c>
      <c r="H1129" s="26">
        <v>42832</v>
      </c>
      <c r="I1129" t="s">
        <v>1436</v>
      </c>
      <c r="J1129">
        <v>2016</v>
      </c>
      <c r="K1129" s="26">
        <v>42832</v>
      </c>
      <c r="L1129" t="s">
        <v>2558</v>
      </c>
    </row>
    <row r="1130" spans="1:12" ht="12.75">
      <c r="A1130">
        <v>2016</v>
      </c>
      <c r="B1130" t="s">
        <v>40</v>
      </c>
      <c r="C1130" s="23" t="s">
        <v>1069</v>
      </c>
      <c r="E1130">
        <v>3</v>
      </c>
      <c r="F1130">
        <v>3168</v>
      </c>
      <c r="G1130" s="16">
        <f t="shared" si="11"/>
        <v>9504</v>
      </c>
      <c r="H1130" s="26">
        <v>42832</v>
      </c>
      <c r="I1130" t="s">
        <v>1436</v>
      </c>
      <c r="J1130">
        <v>2016</v>
      </c>
      <c r="K1130" s="26">
        <v>42832</v>
      </c>
      <c r="L1130" t="s">
        <v>2559</v>
      </c>
    </row>
    <row r="1131" spans="1:12" ht="12.75">
      <c r="A1131">
        <v>2016</v>
      </c>
      <c r="B1131" t="s">
        <v>40</v>
      </c>
      <c r="C1131" s="23" t="s">
        <v>1070</v>
      </c>
      <c r="E1131">
        <v>1</v>
      </c>
      <c r="F1131">
        <v>74628</v>
      </c>
      <c r="G1131" s="16">
        <f t="shared" si="11"/>
        <v>74628</v>
      </c>
      <c r="H1131" s="26">
        <v>42832</v>
      </c>
      <c r="I1131" t="s">
        <v>1436</v>
      </c>
      <c r="J1131">
        <v>2016</v>
      </c>
      <c r="K1131" s="26">
        <v>42832</v>
      </c>
      <c r="L1131" t="s">
        <v>2560</v>
      </c>
    </row>
    <row r="1132" spans="1:12" ht="12.75">
      <c r="A1132">
        <v>2016</v>
      </c>
      <c r="B1132" t="s">
        <v>40</v>
      </c>
      <c r="C1132" s="23" t="s">
        <v>1071</v>
      </c>
      <c r="E1132">
        <v>2</v>
      </c>
      <c r="F1132">
        <v>300</v>
      </c>
      <c r="G1132" s="16">
        <f t="shared" si="11"/>
        <v>600</v>
      </c>
      <c r="H1132" s="26">
        <v>42832</v>
      </c>
      <c r="I1132" t="s">
        <v>1436</v>
      </c>
      <c r="J1132">
        <v>2016</v>
      </c>
      <c r="K1132" s="26">
        <v>42832</v>
      </c>
      <c r="L1132" t="s">
        <v>2561</v>
      </c>
    </row>
    <row r="1133" spans="1:12" ht="12.75">
      <c r="A1133">
        <v>2016</v>
      </c>
      <c r="B1133" t="s">
        <v>40</v>
      </c>
      <c r="C1133" s="23" t="s">
        <v>1072</v>
      </c>
      <c r="E1133">
        <v>1</v>
      </c>
      <c r="F1133">
        <v>600</v>
      </c>
      <c r="G1133" s="16">
        <f t="shared" si="11"/>
        <v>600</v>
      </c>
      <c r="H1133" s="26">
        <v>42832</v>
      </c>
      <c r="I1133" t="s">
        <v>1436</v>
      </c>
      <c r="J1133">
        <v>2016</v>
      </c>
      <c r="K1133" s="26">
        <v>42832</v>
      </c>
      <c r="L1133" t="s">
        <v>2562</v>
      </c>
    </row>
    <row r="1134" spans="1:12" ht="12.75">
      <c r="A1134">
        <v>2016</v>
      </c>
      <c r="B1134" t="s">
        <v>40</v>
      </c>
      <c r="C1134" s="23" t="s">
        <v>1073</v>
      </c>
      <c r="E1134">
        <v>1</v>
      </c>
      <c r="F1134">
        <v>100</v>
      </c>
      <c r="G1134" s="16">
        <f t="shared" si="11"/>
        <v>100</v>
      </c>
      <c r="H1134" s="26">
        <v>42832</v>
      </c>
      <c r="I1134" t="s">
        <v>1436</v>
      </c>
      <c r="J1134">
        <v>2016</v>
      </c>
      <c r="K1134" s="26">
        <v>42832</v>
      </c>
      <c r="L1134" t="s">
        <v>2563</v>
      </c>
    </row>
    <row r="1135" spans="1:12" ht="12.75">
      <c r="A1135">
        <v>2016</v>
      </c>
      <c r="B1135" t="s">
        <v>40</v>
      </c>
      <c r="C1135" s="23" t="s">
        <v>1074</v>
      </c>
      <c r="E1135">
        <v>1</v>
      </c>
      <c r="F1135">
        <v>2500</v>
      </c>
      <c r="G1135" s="16">
        <f t="shared" si="11"/>
        <v>2500</v>
      </c>
      <c r="H1135" s="26">
        <v>42832</v>
      </c>
      <c r="I1135" t="s">
        <v>1436</v>
      </c>
      <c r="J1135">
        <v>2016</v>
      </c>
      <c r="K1135" s="26">
        <v>42832</v>
      </c>
      <c r="L1135" t="s">
        <v>2564</v>
      </c>
    </row>
    <row r="1136" spans="1:12" ht="12.75">
      <c r="A1136">
        <v>2016</v>
      </c>
      <c r="B1136" t="s">
        <v>40</v>
      </c>
      <c r="C1136" s="23" t="s">
        <v>1075</v>
      </c>
      <c r="E1136">
        <v>1</v>
      </c>
      <c r="F1136">
        <v>600</v>
      </c>
      <c r="G1136" s="16">
        <f t="shared" si="11"/>
        <v>600</v>
      </c>
      <c r="H1136" s="26">
        <v>42832</v>
      </c>
      <c r="I1136" t="s">
        <v>1436</v>
      </c>
      <c r="J1136">
        <v>2016</v>
      </c>
      <c r="K1136" s="26">
        <v>42832</v>
      </c>
      <c r="L1136" t="s">
        <v>2565</v>
      </c>
    </row>
    <row r="1137" spans="1:12" ht="12.75">
      <c r="A1137">
        <v>2016</v>
      </c>
      <c r="B1137" t="s">
        <v>40</v>
      </c>
      <c r="C1137" s="23" t="s">
        <v>1076</v>
      </c>
      <c r="E1137">
        <v>1</v>
      </c>
      <c r="F1137">
        <v>1000</v>
      </c>
      <c r="G1137" s="16">
        <f t="shared" si="11"/>
        <v>1000</v>
      </c>
      <c r="H1137" s="26">
        <v>42832</v>
      </c>
      <c r="I1137" t="s">
        <v>1436</v>
      </c>
      <c r="J1137">
        <v>2016</v>
      </c>
      <c r="K1137" s="26">
        <v>42832</v>
      </c>
      <c r="L1137" t="s">
        <v>2566</v>
      </c>
    </row>
    <row r="1138" spans="1:12" ht="12.75">
      <c r="A1138">
        <v>2016</v>
      </c>
      <c r="B1138" t="s">
        <v>40</v>
      </c>
      <c r="C1138" s="23" t="s">
        <v>1077</v>
      </c>
      <c r="E1138">
        <v>1</v>
      </c>
      <c r="F1138">
        <v>250</v>
      </c>
      <c r="G1138" s="16">
        <f t="shared" si="11"/>
        <v>250</v>
      </c>
      <c r="H1138" s="26">
        <v>42832</v>
      </c>
      <c r="I1138" t="s">
        <v>1436</v>
      </c>
      <c r="J1138">
        <v>2016</v>
      </c>
      <c r="K1138" s="26">
        <v>42832</v>
      </c>
      <c r="L1138" t="s">
        <v>2567</v>
      </c>
    </row>
    <row r="1139" spans="1:12" ht="12.75">
      <c r="A1139">
        <v>2016</v>
      </c>
      <c r="B1139" t="s">
        <v>40</v>
      </c>
      <c r="C1139" s="23" t="s">
        <v>1078</v>
      </c>
      <c r="E1139">
        <v>1</v>
      </c>
      <c r="F1139">
        <v>150</v>
      </c>
      <c r="G1139" s="16">
        <f t="shared" si="11"/>
        <v>150</v>
      </c>
      <c r="H1139" s="26">
        <v>42832</v>
      </c>
      <c r="I1139" t="s">
        <v>1436</v>
      </c>
      <c r="J1139">
        <v>2016</v>
      </c>
      <c r="K1139" s="26">
        <v>42832</v>
      </c>
      <c r="L1139" t="s">
        <v>2568</v>
      </c>
    </row>
    <row r="1140" spans="1:12" ht="12.75">
      <c r="A1140">
        <v>2016</v>
      </c>
      <c r="B1140" t="s">
        <v>40</v>
      </c>
      <c r="C1140" s="23" t="s">
        <v>1079</v>
      </c>
      <c r="E1140">
        <v>1</v>
      </c>
      <c r="F1140">
        <v>101000</v>
      </c>
      <c r="G1140" s="16">
        <f t="shared" si="11"/>
        <v>101000</v>
      </c>
      <c r="H1140" s="26">
        <v>42832</v>
      </c>
      <c r="I1140" t="s">
        <v>1436</v>
      </c>
      <c r="J1140">
        <v>2016</v>
      </c>
      <c r="K1140" s="26">
        <v>42832</v>
      </c>
      <c r="L1140" t="s">
        <v>2569</v>
      </c>
    </row>
    <row r="1141" spans="1:12" ht="12.75">
      <c r="A1141">
        <v>2016</v>
      </c>
      <c r="B1141" t="s">
        <v>40</v>
      </c>
      <c r="C1141" s="23" t="s">
        <v>1080</v>
      </c>
      <c r="E1141">
        <v>1</v>
      </c>
      <c r="F1141">
        <v>33416.32</v>
      </c>
      <c r="G1141" s="16">
        <f t="shared" si="11"/>
        <v>33416.32</v>
      </c>
      <c r="H1141" s="26">
        <v>42832</v>
      </c>
      <c r="I1141" t="s">
        <v>1436</v>
      </c>
      <c r="J1141">
        <v>2016</v>
      </c>
      <c r="K1141" s="26">
        <v>42832</v>
      </c>
      <c r="L1141" t="s">
        <v>2570</v>
      </c>
    </row>
    <row r="1142" spans="1:12" ht="12.75">
      <c r="A1142">
        <v>2016</v>
      </c>
      <c r="B1142" t="s">
        <v>40</v>
      </c>
      <c r="C1142" s="23" t="s">
        <v>1081</v>
      </c>
      <c r="E1142">
        <v>4</v>
      </c>
      <c r="F1142">
        <v>1564.22</v>
      </c>
      <c r="G1142" s="16">
        <f t="shared" si="11"/>
        <v>6256.88</v>
      </c>
      <c r="H1142" s="26">
        <v>42832</v>
      </c>
      <c r="I1142" t="s">
        <v>1436</v>
      </c>
      <c r="J1142">
        <v>2016</v>
      </c>
      <c r="K1142" s="26">
        <v>42832</v>
      </c>
      <c r="L1142" t="s">
        <v>2571</v>
      </c>
    </row>
    <row r="1143" spans="1:12" ht="12.75">
      <c r="A1143">
        <v>2016</v>
      </c>
      <c r="B1143" t="s">
        <v>40</v>
      </c>
      <c r="C1143" s="23" t="s">
        <v>1082</v>
      </c>
      <c r="E1143">
        <v>4</v>
      </c>
      <c r="F1143">
        <v>1552.1</v>
      </c>
      <c r="G1143" s="16">
        <f t="shared" si="11"/>
        <v>6208.4</v>
      </c>
      <c r="H1143" s="26">
        <v>42832</v>
      </c>
      <c r="I1143" t="s">
        <v>1436</v>
      </c>
      <c r="J1143">
        <v>2016</v>
      </c>
      <c r="K1143" s="26">
        <v>42832</v>
      </c>
      <c r="L1143" t="s">
        <v>2572</v>
      </c>
    </row>
    <row r="1144" spans="1:12" ht="12.75">
      <c r="A1144">
        <v>2016</v>
      </c>
      <c r="B1144" t="s">
        <v>40</v>
      </c>
      <c r="C1144" s="23" t="s">
        <v>1083</v>
      </c>
      <c r="E1144">
        <v>4</v>
      </c>
      <c r="F1144">
        <v>998</v>
      </c>
      <c r="G1144" s="16">
        <f t="shared" si="11"/>
        <v>3992</v>
      </c>
      <c r="H1144" s="26">
        <v>42832</v>
      </c>
      <c r="I1144" t="s">
        <v>1436</v>
      </c>
      <c r="J1144">
        <v>2016</v>
      </c>
      <c r="K1144" s="26">
        <v>42832</v>
      </c>
      <c r="L1144" t="s">
        <v>2573</v>
      </c>
    </row>
    <row r="1145" spans="1:12" ht="12.75">
      <c r="A1145">
        <v>2016</v>
      </c>
      <c r="B1145" t="s">
        <v>40</v>
      </c>
      <c r="C1145" s="23" t="s">
        <v>1084</v>
      </c>
      <c r="E1145">
        <v>2</v>
      </c>
      <c r="F1145">
        <v>1215.5</v>
      </c>
      <c r="G1145" s="16">
        <f t="shared" si="11"/>
        <v>2431</v>
      </c>
      <c r="H1145" s="26">
        <v>42832</v>
      </c>
      <c r="I1145" t="s">
        <v>1436</v>
      </c>
      <c r="J1145">
        <v>2016</v>
      </c>
      <c r="K1145" s="26">
        <v>42832</v>
      </c>
      <c r="L1145" t="s">
        <v>2574</v>
      </c>
    </row>
    <row r="1146" spans="1:12" ht="12.75">
      <c r="A1146">
        <v>2016</v>
      </c>
      <c r="B1146" t="s">
        <v>40</v>
      </c>
      <c r="C1146" s="23" t="s">
        <v>1085</v>
      </c>
      <c r="E1146">
        <v>1</v>
      </c>
      <c r="F1146">
        <v>9671.98</v>
      </c>
      <c r="G1146" s="16">
        <f t="shared" si="11"/>
        <v>9671.98</v>
      </c>
      <c r="H1146" s="26">
        <v>42832</v>
      </c>
      <c r="I1146" t="s">
        <v>1436</v>
      </c>
      <c r="J1146">
        <v>2016</v>
      </c>
      <c r="K1146" s="26">
        <v>42832</v>
      </c>
      <c r="L1146" t="s">
        <v>2575</v>
      </c>
    </row>
    <row r="1147" spans="1:12" ht="12.75">
      <c r="A1147">
        <v>2016</v>
      </c>
      <c r="B1147" t="s">
        <v>40</v>
      </c>
      <c r="C1147" s="23" t="s">
        <v>1086</v>
      </c>
      <c r="E1147">
        <v>3</v>
      </c>
      <c r="F1147">
        <v>243.1</v>
      </c>
      <c r="G1147" s="16">
        <f t="shared" si="11"/>
        <v>729.3</v>
      </c>
      <c r="H1147" s="26">
        <v>42832</v>
      </c>
      <c r="I1147" t="s">
        <v>1436</v>
      </c>
      <c r="J1147">
        <v>2016</v>
      </c>
      <c r="K1147" s="26">
        <v>42832</v>
      </c>
      <c r="L1147" t="s">
        <v>2576</v>
      </c>
    </row>
    <row r="1148" spans="1:12" ht="12.75">
      <c r="A1148">
        <v>2016</v>
      </c>
      <c r="B1148" t="s">
        <v>40</v>
      </c>
      <c r="C1148" s="23" t="s">
        <v>1087</v>
      </c>
      <c r="E1148">
        <v>1</v>
      </c>
      <c r="F1148">
        <v>73404.01</v>
      </c>
      <c r="G1148" s="16">
        <f t="shared" si="11"/>
        <v>73404.01</v>
      </c>
      <c r="H1148" s="26">
        <v>42832</v>
      </c>
      <c r="I1148" t="s">
        <v>1436</v>
      </c>
      <c r="J1148">
        <v>2016</v>
      </c>
      <c r="K1148" s="26">
        <v>42832</v>
      </c>
      <c r="L1148" t="s">
        <v>2577</v>
      </c>
    </row>
    <row r="1149" spans="1:12" ht="12.75">
      <c r="A1149">
        <v>2016</v>
      </c>
      <c r="B1149" t="s">
        <v>40</v>
      </c>
      <c r="C1149" s="23" t="s">
        <v>1086</v>
      </c>
      <c r="E1149">
        <v>1</v>
      </c>
      <c r="F1149">
        <v>243.1</v>
      </c>
      <c r="G1149" s="16">
        <f t="shared" si="11"/>
        <v>243.1</v>
      </c>
      <c r="H1149" s="26">
        <v>42832</v>
      </c>
      <c r="I1149" t="s">
        <v>1436</v>
      </c>
      <c r="J1149">
        <v>2016</v>
      </c>
      <c r="K1149" s="26">
        <v>42832</v>
      </c>
      <c r="L1149" t="s">
        <v>2578</v>
      </c>
    </row>
    <row r="1150" spans="1:12" ht="12.75">
      <c r="A1150">
        <v>2016</v>
      </c>
      <c r="B1150" t="s">
        <v>40</v>
      </c>
      <c r="C1150" s="23" t="s">
        <v>1088</v>
      </c>
      <c r="E1150">
        <v>1</v>
      </c>
      <c r="F1150">
        <v>859124</v>
      </c>
      <c r="G1150" s="16">
        <f t="shared" si="11"/>
        <v>859124</v>
      </c>
      <c r="H1150" s="26">
        <v>42832</v>
      </c>
      <c r="I1150" t="s">
        <v>1436</v>
      </c>
      <c r="J1150">
        <v>2016</v>
      </c>
      <c r="K1150" s="26">
        <v>42832</v>
      </c>
      <c r="L1150" t="s">
        <v>2579</v>
      </c>
    </row>
    <row r="1151" spans="1:12" ht="12.75">
      <c r="A1151">
        <v>2016</v>
      </c>
      <c r="B1151" t="s">
        <v>40</v>
      </c>
      <c r="C1151" s="23" t="s">
        <v>1089</v>
      </c>
      <c r="E1151">
        <v>18</v>
      </c>
      <c r="F1151">
        <f>33*1.15</f>
        <v>37.949999999999996</v>
      </c>
      <c r="G1151" s="16">
        <f t="shared" si="11"/>
        <v>683.0999999999999</v>
      </c>
      <c r="H1151" s="26">
        <v>42832</v>
      </c>
      <c r="I1151" t="s">
        <v>1436</v>
      </c>
      <c r="J1151">
        <v>2016</v>
      </c>
      <c r="K1151" s="26">
        <v>42832</v>
      </c>
      <c r="L1151" t="s">
        <v>2580</v>
      </c>
    </row>
    <row r="1152" spans="1:12" ht="12.75">
      <c r="A1152">
        <v>2016</v>
      </c>
      <c r="B1152" t="s">
        <v>40</v>
      </c>
      <c r="C1152" s="23" t="s">
        <v>1090</v>
      </c>
      <c r="E1152">
        <v>6</v>
      </c>
      <c r="F1152">
        <f>127*1.15</f>
        <v>146.04999999999998</v>
      </c>
      <c r="G1152" s="16">
        <f t="shared" si="11"/>
        <v>876.3</v>
      </c>
      <c r="H1152" s="26">
        <v>42832</v>
      </c>
      <c r="I1152" t="s">
        <v>1436</v>
      </c>
      <c r="J1152">
        <v>2016</v>
      </c>
      <c r="K1152" s="26">
        <v>42832</v>
      </c>
      <c r="L1152" t="s">
        <v>2581</v>
      </c>
    </row>
    <row r="1153" spans="1:12" ht="12.75">
      <c r="A1153">
        <v>2016</v>
      </c>
      <c r="B1153" t="s">
        <v>40</v>
      </c>
      <c r="C1153" s="23" t="s">
        <v>1091</v>
      </c>
      <c r="E1153">
        <v>4</v>
      </c>
      <c r="F1153">
        <v>87.68</v>
      </c>
      <c r="G1153" s="16">
        <f t="shared" si="11"/>
        <v>350.72</v>
      </c>
      <c r="H1153" s="26">
        <v>42832</v>
      </c>
      <c r="I1153" t="s">
        <v>1436</v>
      </c>
      <c r="J1153">
        <v>2016</v>
      </c>
      <c r="K1153" s="26">
        <v>42832</v>
      </c>
      <c r="L1153" t="s">
        <v>2582</v>
      </c>
    </row>
    <row r="1154" spans="1:12" ht="12.75">
      <c r="A1154">
        <v>2016</v>
      </c>
      <c r="B1154" t="s">
        <v>40</v>
      </c>
      <c r="C1154" s="23" t="s">
        <v>1092</v>
      </c>
      <c r="E1154">
        <v>5</v>
      </c>
      <c r="F1154">
        <v>87.68</v>
      </c>
      <c r="G1154" s="16">
        <f t="shared" si="11"/>
        <v>438.40000000000003</v>
      </c>
      <c r="H1154" s="26">
        <v>42832</v>
      </c>
      <c r="I1154" t="s">
        <v>1436</v>
      </c>
      <c r="J1154">
        <v>2016</v>
      </c>
      <c r="K1154" s="26">
        <v>42832</v>
      </c>
      <c r="L1154" t="s">
        <v>2583</v>
      </c>
    </row>
    <row r="1155" spans="1:12" ht="12.75">
      <c r="A1155">
        <v>2016</v>
      </c>
      <c r="B1155" t="s">
        <v>40</v>
      </c>
      <c r="C1155" s="23" t="s">
        <v>1093</v>
      </c>
      <c r="E1155">
        <v>2</v>
      </c>
      <c r="F1155">
        <v>87.68</v>
      </c>
      <c r="G1155" s="16">
        <f t="shared" si="11"/>
        <v>175.36</v>
      </c>
      <c r="H1155" s="26">
        <v>42832</v>
      </c>
      <c r="I1155" t="s">
        <v>1436</v>
      </c>
      <c r="J1155">
        <v>2016</v>
      </c>
      <c r="K1155" s="26">
        <v>42832</v>
      </c>
      <c r="L1155" t="s">
        <v>2584</v>
      </c>
    </row>
    <row r="1156" spans="1:12" ht="12.75">
      <c r="A1156">
        <v>2016</v>
      </c>
      <c r="B1156" t="s">
        <v>40</v>
      </c>
      <c r="C1156" s="23" t="s">
        <v>1094</v>
      </c>
      <c r="E1156">
        <v>3</v>
      </c>
      <c r="F1156">
        <v>87.68</v>
      </c>
      <c r="G1156" s="16">
        <f t="shared" si="11"/>
        <v>263.04</v>
      </c>
      <c r="H1156" s="26">
        <v>42832</v>
      </c>
      <c r="I1156" t="s">
        <v>1436</v>
      </c>
      <c r="J1156">
        <v>2016</v>
      </c>
      <c r="K1156" s="26">
        <v>42832</v>
      </c>
      <c r="L1156" t="s">
        <v>2585</v>
      </c>
    </row>
    <row r="1157" spans="1:12" ht="12.75">
      <c r="A1157">
        <v>2016</v>
      </c>
      <c r="B1157" t="s">
        <v>40</v>
      </c>
      <c r="C1157" s="23" t="s">
        <v>1095</v>
      </c>
      <c r="E1157">
        <v>1</v>
      </c>
      <c r="F1157">
        <v>5414.91</v>
      </c>
      <c r="G1157" s="16">
        <f aca="true" t="shared" si="12" ref="G1157:G1220">F1157*E1157</f>
        <v>5414.91</v>
      </c>
      <c r="H1157" s="26">
        <v>42832</v>
      </c>
      <c r="I1157" t="s">
        <v>1436</v>
      </c>
      <c r="J1157">
        <v>2016</v>
      </c>
      <c r="K1157" s="26">
        <v>42832</v>
      </c>
      <c r="L1157" t="s">
        <v>2586</v>
      </c>
    </row>
    <row r="1158" spans="1:12" ht="12.75">
      <c r="A1158">
        <v>2016</v>
      </c>
      <c r="B1158" t="s">
        <v>40</v>
      </c>
      <c r="C1158" s="23" t="s">
        <v>1096</v>
      </c>
      <c r="E1158">
        <v>1</v>
      </c>
      <c r="F1158">
        <v>566.95</v>
      </c>
      <c r="G1158" s="16">
        <f t="shared" si="12"/>
        <v>566.95</v>
      </c>
      <c r="H1158" s="26">
        <v>42832</v>
      </c>
      <c r="I1158" t="s">
        <v>1436</v>
      </c>
      <c r="J1158">
        <v>2016</v>
      </c>
      <c r="K1158" s="26">
        <v>42832</v>
      </c>
      <c r="L1158" t="s">
        <v>2587</v>
      </c>
    </row>
    <row r="1159" spans="1:12" ht="12.75">
      <c r="A1159">
        <v>2016</v>
      </c>
      <c r="B1159" t="s">
        <v>40</v>
      </c>
      <c r="C1159" s="23" t="s">
        <v>1097</v>
      </c>
      <c r="E1159">
        <v>1</v>
      </c>
      <c r="F1159">
        <v>473.59</v>
      </c>
      <c r="G1159" s="16">
        <f t="shared" si="12"/>
        <v>473.59</v>
      </c>
      <c r="H1159" s="26">
        <v>42832</v>
      </c>
      <c r="I1159" t="s">
        <v>1436</v>
      </c>
      <c r="J1159">
        <v>2016</v>
      </c>
      <c r="K1159" s="26">
        <v>42832</v>
      </c>
      <c r="L1159" t="s">
        <v>2588</v>
      </c>
    </row>
    <row r="1160" spans="1:12" ht="12.75">
      <c r="A1160">
        <v>2016</v>
      </c>
      <c r="B1160" t="s">
        <v>40</v>
      </c>
      <c r="C1160" s="23" t="s">
        <v>1098</v>
      </c>
      <c r="E1160">
        <v>1</v>
      </c>
      <c r="F1160">
        <v>315.46</v>
      </c>
      <c r="G1160" s="16">
        <f t="shared" si="12"/>
        <v>315.46</v>
      </c>
      <c r="H1160" s="26">
        <v>42832</v>
      </c>
      <c r="I1160" t="s">
        <v>1436</v>
      </c>
      <c r="J1160">
        <v>2016</v>
      </c>
      <c r="K1160" s="26">
        <v>42832</v>
      </c>
      <c r="L1160" t="s">
        <v>2589</v>
      </c>
    </row>
    <row r="1161" spans="1:12" ht="12.75">
      <c r="A1161">
        <v>2016</v>
      </c>
      <c r="B1161" t="s">
        <v>40</v>
      </c>
      <c r="C1161" s="23" t="s">
        <v>1099</v>
      </c>
      <c r="E1161">
        <v>1</v>
      </c>
      <c r="F1161">
        <v>1484.11</v>
      </c>
      <c r="G1161" s="16">
        <f t="shared" si="12"/>
        <v>1484.11</v>
      </c>
      <c r="H1161" s="26">
        <v>42832</v>
      </c>
      <c r="I1161" t="s">
        <v>1436</v>
      </c>
      <c r="J1161">
        <v>2016</v>
      </c>
      <c r="K1161" s="26">
        <v>42832</v>
      </c>
      <c r="L1161" t="s">
        <v>2590</v>
      </c>
    </row>
    <row r="1162" spans="1:12" ht="12.75">
      <c r="A1162">
        <v>2016</v>
      </c>
      <c r="B1162" t="s">
        <v>40</v>
      </c>
      <c r="C1162" s="23" t="s">
        <v>1100</v>
      </c>
      <c r="E1162">
        <v>1</v>
      </c>
      <c r="F1162">
        <v>77989.37</v>
      </c>
      <c r="G1162" s="16">
        <f t="shared" si="12"/>
        <v>77989.37</v>
      </c>
      <c r="H1162" s="26">
        <v>42832</v>
      </c>
      <c r="I1162" t="s">
        <v>1436</v>
      </c>
      <c r="J1162">
        <v>2016</v>
      </c>
      <c r="K1162" s="26">
        <v>42832</v>
      </c>
      <c r="L1162" t="s">
        <v>2591</v>
      </c>
    </row>
    <row r="1163" spans="1:12" ht="12.75">
      <c r="A1163">
        <v>2016</v>
      </c>
      <c r="B1163" t="s">
        <v>40</v>
      </c>
      <c r="C1163" s="23" t="s">
        <v>1101</v>
      </c>
      <c r="E1163">
        <v>1</v>
      </c>
      <c r="F1163">
        <v>13732.7</v>
      </c>
      <c r="G1163" s="16">
        <f t="shared" si="12"/>
        <v>13732.7</v>
      </c>
      <c r="H1163" s="26">
        <v>42832</v>
      </c>
      <c r="I1163" t="s">
        <v>1436</v>
      </c>
      <c r="J1163">
        <v>2016</v>
      </c>
      <c r="K1163" s="26">
        <v>42832</v>
      </c>
      <c r="L1163" t="s">
        <v>2592</v>
      </c>
    </row>
    <row r="1164" spans="1:12" ht="12.75">
      <c r="A1164">
        <v>2016</v>
      </c>
      <c r="B1164" t="s">
        <v>40</v>
      </c>
      <c r="C1164" s="23" t="s">
        <v>1102</v>
      </c>
      <c r="E1164">
        <v>4</v>
      </c>
      <c r="F1164">
        <f>117*1.15</f>
        <v>134.54999999999998</v>
      </c>
      <c r="G1164" s="16">
        <f t="shared" si="12"/>
        <v>538.1999999999999</v>
      </c>
      <c r="H1164" s="26">
        <v>42832</v>
      </c>
      <c r="I1164" t="s">
        <v>1436</v>
      </c>
      <c r="J1164">
        <v>2016</v>
      </c>
      <c r="K1164" s="26">
        <v>42832</v>
      </c>
      <c r="L1164" t="s">
        <v>2593</v>
      </c>
    </row>
    <row r="1165" spans="1:12" ht="12.75">
      <c r="A1165">
        <v>2016</v>
      </c>
      <c r="B1165" t="s">
        <v>40</v>
      </c>
      <c r="C1165" s="23" t="s">
        <v>1103</v>
      </c>
      <c r="E1165">
        <v>1</v>
      </c>
      <c r="F1165">
        <v>7641.68</v>
      </c>
      <c r="G1165" s="16">
        <f t="shared" si="12"/>
        <v>7641.68</v>
      </c>
      <c r="H1165" s="26">
        <v>42832</v>
      </c>
      <c r="I1165" t="s">
        <v>1436</v>
      </c>
      <c r="J1165">
        <v>2016</v>
      </c>
      <c r="K1165" s="26">
        <v>42832</v>
      </c>
      <c r="L1165" t="s">
        <v>2594</v>
      </c>
    </row>
    <row r="1166" spans="1:12" ht="12.75">
      <c r="A1166">
        <v>2016</v>
      </c>
      <c r="B1166" t="s">
        <v>40</v>
      </c>
      <c r="C1166" s="23" t="s">
        <v>1104</v>
      </c>
      <c r="E1166">
        <v>1</v>
      </c>
      <c r="F1166">
        <f>34324.04*1.15</f>
        <v>39472.646</v>
      </c>
      <c r="G1166" s="16">
        <f t="shared" si="12"/>
        <v>39472.646</v>
      </c>
      <c r="H1166" s="26">
        <v>42832</v>
      </c>
      <c r="I1166" t="s">
        <v>1436</v>
      </c>
      <c r="J1166">
        <v>2016</v>
      </c>
      <c r="K1166" s="26">
        <v>42832</v>
      </c>
      <c r="L1166" t="s">
        <v>2595</v>
      </c>
    </row>
    <row r="1167" spans="1:12" ht="12.75">
      <c r="A1167">
        <v>2016</v>
      </c>
      <c r="B1167" t="s">
        <v>40</v>
      </c>
      <c r="C1167" s="23" t="s">
        <v>1105</v>
      </c>
      <c r="E1167">
        <v>1</v>
      </c>
      <c r="F1167">
        <f>34.57*1.15</f>
        <v>39.7555</v>
      </c>
      <c r="G1167" s="16">
        <f t="shared" si="12"/>
        <v>39.7555</v>
      </c>
      <c r="H1167" s="26">
        <v>42832</v>
      </c>
      <c r="I1167" t="s">
        <v>1436</v>
      </c>
      <c r="J1167">
        <v>2016</v>
      </c>
      <c r="K1167" s="26">
        <v>42832</v>
      </c>
      <c r="L1167" t="s">
        <v>2596</v>
      </c>
    </row>
    <row r="1168" spans="1:12" ht="12.75">
      <c r="A1168">
        <v>2016</v>
      </c>
      <c r="B1168" t="s">
        <v>40</v>
      </c>
      <c r="C1168" s="23" t="s">
        <v>1106</v>
      </c>
      <c r="E1168">
        <v>1</v>
      </c>
      <c r="F1168">
        <f>102.87*1.15</f>
        <v>118.3005</v>
      </c>
      <c r="G1168" s="16">
        <f t="shared" si="12"/>
        <v>118.3005</v>
      </c>
      <c r="H1168" s="26">
        <v>42832</v>
      </c>
      <c r="I1168" t="s">
        <v>1436</v>
      </c>
      <c r="J1168">
        <v>2016</v>
      </c>
      <c r="K1168" s="26">
        <v>42832</v>
      </c>
      <c r="L1168" t="s">
        <v>2597</v>
      </c>
    </row>
    <row r="1169" spans="1:12" ht="12.75">
      <c r="A1169">
        <v>2016</v>
      </c>
      <c r="B1169" t="s">
        <v>40</v>
      </c>
      <c r="C1169" s="23" t="s">
        <v>1107</v>
      </c>
      <c r="E1169">
        <v>1</v>
      </c>
      <c r="F1169">
        <f>249*1.15</f>
        <v>286.34999999999997</v>
      </c>
      <c r="G1169" s="16">
        <f t="shared" si="12"/>
        <v>286.34999999999997</v>
      </c>
      <c r="H1169" s="26">
        <v>42832</v>
      </c>
      <c r="I1169" t="s">
        <v>1436</v>
      </c>
      <c r="J1169">
        <v>2016</v>
      </c>
      <c r="K1169" s="26">
        <v>42832</v>
      </c>
      <c r="L1169" t="s">
        <v>2598</v>
      </c>
    </row>
    <row r="1170" spans="1:12" ht="12.75">
      <c r="A1170">
        <v>2016</v>
      </c>
      <c r="B1170" t="s">
        <v>40</v>
      </c>
      <c r="C1170" s="23" t="s">
        <v>1108</v>
      </c>
      <c r="E1170">
        <v>3</v>
      </c>
      <c r="F1170">
        <v>4340.1</v>
      </c>
      <c r="G1170" s="16">
        <f t="shared" si="12"/>
        <v>13020.300000000001</v>
      </c>
      <c r="H1170" s="26">
        <v>42832</v>
      </c>
      <c r="I1170" t="s">
        <v>1436</v>
      </c>
      <c r="J1170">
        <v>2016</v>
      </c>
      <c r="K1170" s="26">
        <v>42832</v>
      </c>
      <c r="L1170" t="s">
        <v>2599</v>
      </c>
    </row>
    <row r="1171" spans="1:12" ht="12.75">
      <c r="A1171">
        <v>2016</v>
      </c>
      <c r="B1171" t="s">
        <v>40</v>
      </c>
      <c r="C1171" s="23" t="s">
        <v>1109</v>
      </c>
      <c r="E1171">
        <v>1</v>
      </c>
      <c r="F1171">
        <v>15299</v>
      </c>
      <c r="G1171" s="16">
        <f t="shared" si="12"/>
        <v>15299</v>
      </c>
      <c r="H1171" s="26">
        <v>42832</v>
      </c>
      <c r="I1171" t="s">
        <v>1436</v>
      </c>
      <c r="J1171">
        <v>2016</v>
      </c>
      <c r="K1171" s="26">
        <v>42832</v>
      </c>
      <c r="L1171" t="s">
        <v>2600</v>
      </c>
    </row>
    <row r="1172" spans="1:12" ht="12.75">
      <c r="A1172">
        <v>2016</v>
      </c>
      <c r="B1172" t="s">
        <v>40</v>
      </c>
      <c r="C1172" s="23" t="s">
        <v>1110</v>
      </c>
      <c r="E1172">
        <v>2</v>
      </c>
      <c r="F1172">
        <v>9300</v>
      </c>
      <c r="G1172" s="16">
        <f t="shared" si="12"/>
        <v>18600</v>
      </c>
      <c r="H1172" s="26">
        <v>42832</v>
      </c>
      <c r="I1172" t="s">
        <v>1436</v>
      </c>
      <c r="J1172">
        <v>2016</v>
      </c>
      <c r="K1172" s="26">
        <v>42832</v>
      </c>
      <c r="L1172" t="s">
        <v>2601</v>
      </c>
    </row>
    <row r="1173" spans="1:12" ht="12.75">
      <c r="A1173">
        <v>2016</v>
      </c>
      <c r="B1173" t="s">
        <v>40</v>
      </c>
      <c r="C1173" s="23" t="s">
        <v>1111</v>
      </c>
      <c r="E1173">
        <v>1</v>
      </c>
      <c r="F1173">
        <v>11534.5</v>
      </c>
      <c r="G1173" s="16">
        <f t="shared" si="12"/>
        <v>11534.5</v>
      </c>
      <c r="H1173" s="26">
        <v>42832</v>
      </c>
      <c r="I1173" t="s">
        <v>1436</v>
      </c>
      <c r="J1173">
        <v>2016</v>
      </c>
      <c r="K1173" s="26">
        <v>42832</v>
      </c>
      <c r="L1173" t="s">
        <v>2602</v>
      </c>
    </row>
    <row r="1174" spans="1:12" ht="12.75">
      <c r="A1174">
        <v>2016</v>
      </c>
      <c r="B1174" t="s">
        <v>40</v>
      </c>
      <c r="C1174" s="23" t="s">
        <v>1112</v>
      </c>
      <c r="E1174">
        <v>1</v>
      </c>
      <c r="F1174">
        <f>395*1.15</f>
        <v>454.24999999999994</v>
      </c>
      <c r="G1174" s="16">
        <f t="shared" si="12"/>
        <v>454.24999999999994</v>
      </c>
      <c r="H1174" s="26">
        <v>42832</v>
      </c>
      <c r="I1174" t="s">
        <v>1436</v>
      </c>
      <c r="J1174">
        <v>2016</v>
      </c>
      <c r="K1174" s="26">
        <v>42832</v>
      </c>
      <c r="L1174" t="s">
        <v>2603</v>
      </c>
    </row>
    <row r="1175" spans="1:12" ht="12.75">
      <c r="A1175">
        <v>2016</v>
      </c>
      <c r="B1175" t="s">
        <v>40</v>
      </c>
      <c r="C1175" s="23" t="s">
        <v>1113</v>
      </c>
      <c r="E1175">
        <v>1</v>
      </c>
      <c r="F1175">
        <v>36915.29</v>
      </c>
      <c r="G1175" s="16">
        <f t="shared" si="12"/>
        <v>36915.29</v>
      </c>
      <c r="H1175" s="26">
        <v>42832</v>
      </c>
      <c r="I1175" t="s">
        <v>1436</v>
      </c>
      <c r="J1175">
        <v>2016</v>
      </c>
      <c r="K1175" s="26">
        <v>42832</v>
      </c>
      <c r="L1175" t="s">
        <v>2604</v>
      </c>
    </row>
    <row r="1176" spans="1:12" ht="12.75">
      <c r="A1176">
        <v>2016</v>
      </c>
      <c r="B1176" t="s">
        <v>40</v>
      </c>
      <c r="C1176" s="23" t="s">
        <v>1114</v>
      </c>
      <c r="E1176">
        <v>2</v>
      </c>
      <c r="F1176">
        <v>1842.97</v>
      </c>
      <c r="G1176" s="16">
        <f t="shared" si="12"/>
        <v>3685.94</v>
      </c>
      <c r="H1176" s="26">
        <v>42832</v>
      </c>
      <c r="I1176" t="s">
        <v>1436</v>
      </c>
      <c r="J1176">
        <v>2016</v>
      </c>
      <c r="K1176" s="26">
        <v>42832</v>
      </c>
      <c r="L1176" t="s">
        <v>2605</v>
      </c>
    </row>
    <row r="1177" spans="1:12" ht="12.75">
      <c r="A1177">
        <v>2016</v>
      </c>
      <c r="B1177" t="s">
        <v>40</v>
      </c>
      <c r="C1177" s="23" t="s">
        <v>1115</v>
      </c>
      <c r="E1177">
        <v>4</v>
      </c>
      <c r="F1177">
        <v>518.08</v>
      </c>
      <c r="G1177" s="16">
        <f t="shared" si="12"/>
        <v>2072.32</v>
      </c>
      <c r="H1177" s="26">
        <v>42832</v>
      </c>
      <c r="I1177" t="s">
        <v>1436</v>
      </c>
      <c r="J1177">
        <v>2016</v>
      </c>
      <c r="K1177" s="26">
        <v>42832</v>
      </c>
      <c r="L1177" t="s">
        <v>2606</v>
      </c>
    </row>
    <row r="1178" spans="1:12" ht="12.75">
      <c r="A1178">
        <v>2016</v>
      </c>
      <c r="B1178" t="s">
        <v>40</v>
      </c>
      <c r="C1178" s="23" t="s">
        <v>1116</v>
      </c>
      <c r="E1178">
        <v>3</v>
      </c>
      <c r="F1178">
        <v>518.08</v>
      </c>
      <c r="G1178" s="16">
        <f t="shared" si="12"/>
        <v>1554.2400000000002</v>
      </c>
      <c r="H1178" s="26">
        <v>42832</v>
      </c>
      <c r="I1178" t="s">
        <v>1436</v>
      </c>
      <c r="J1178">
        <v>2016</v>
      </c>
      <c r="K1178" s="26">
        <v>42832</v>
      </c>
      <c r="L1178" t="s">
        <v>2607</v>
      </c>
    </row>
    <row r="1179" spans="1:12" ht="12.75">
      <c r="A1179">
        <v>2016</v>
      </c>
      <c r="B1179" t="s">
        <v>40</v>
      </c>
      <c r="C1179" s="23" t="s">
        <v>1117</v>
      </c>
      <c r="E1179">
        <v>3</v>
      </c>
      <c r="F1179">
        <v>518.08</v>
      </c>
      <c r="G1179" s="16">
        <f t="shared" si="12"/>
        <v>1554.2400000000002</v>
      </c>
      <c r="H1179" s="26">
        <v>42832</v>
      </c>
      <c r="I1179" t="s">
        <v>1436</v>
      </c>
      <c r="J1179">
        <v>2016</v>
      </c>
      <c r="K1179" s="26">
        <v>42832</v>
      </c>
      <c r="L1179" t="s">
        <v>2608</v>
      </c>
    </row>
    <row r="1180" spans="1:12" ht="12.75">
      <c r="A1180">
        <v>2016</v>
      </c>
      <c r="B1180" t="s">
        <v>40</v>
      </c>
      <c r="C1180" s="23" t="s">
        <v>1118</v>
      </c>
      <c r="E1180">
        <v>4</v>
      </c>
      <c r="F1180">
        <v>518.08</v>
      </c>
      <c r="G1180" s="16">
        <f t="shared" si="12"/>
        <v>2072.32</v>
      </c>
      <c r="H1180" s="26">
        <v>42832</v>
      </c>
      <c r="I1180" t="s">
        <v>1436</v>
      </c>
      <c r="J1180">
        <v>2016</v>
      </c>
      <c r="K1180" s="26">
        <v>42832</v>
      </c>
      <c r="L1180" t="s">
        <v>2609</v>
      </c>
    </row>
    <row r="1181" spans="1:12" ht="12.75">
      <c r="A1181">
        <v>2016</v>
      </c>
      <c r="B1181" t="s">
        <v>40</v>
      </c>
      <c r="C1181" s="23" t="s">
        <v>1119</v>
      </c>
      <c r="E1181">
        <v>6</v>
      </c>
      <c r="F1181">
        <f>74.19*1.15</f>
        <v>85.31849999999999</v>
      </c>
      <c r="G1181" s="16">
        <f t="shared" si="12"/>
        <v>511.91099999999994</v>
      </c>
      <c r="H1181" s="26">
        <v>42832</v>
      </c>
      <c r="I1181" t="s">
        <v>1436</v>
      </c>
      <c r="J1181">
        <v>2016</v>
      </c>
      <c r="K1181" s="26">
        <v>42832</v>
      </c>
      <c r="L1181" t="s">
        <v>2610</v>
      </c>
    </row>
    <row r="1182" spans="1:12" ht="12.75">
      <c r="A1182">
        <v>2016</v>
      </c>
      <c r="B1182" t="s">
        <v>40</v>
      </c>
      <c r="C1182" s="23" t="s">
        <v>1120</v>
      </c>
      <c r="E1182">
        <v>5</v>
      </c>
      <c r="F1182">
        <f>422.6*1.15</f>
        <v>485.99</v>
      </c>
      <c r="G1182" s="16">
        <f t="shared" si="12"/>
        <v>2429.95</v>
      </c>
      <c r="H1182" s="26">
        <v>42832</v>
      </c>
      <c r="I1182" t="s">
        <v>1436</v>
      </c>
      <c r="J1182">
        <v>2016</v>
      </c>
      <c r="K1182" s="26">
        <v>42832</v>
      </c>
      <c r="L1182" t="s">
        <v>2611</v>
      </c>
    </row>
    <row r="1183" spans="1:12" ht="12.75">
      <c r="A1183">
        <v>2016</v>
      </c>
      <c r="B1183" t="s">
        <v>40</v>
      </c>
      <c r="C1183" s="23" t="s">
        <v>1121</v>
      </c>
      <c r="E1183">
        <v>18</v>
      </c>
      <c r="F1183">
        <f>57.01*1.15</f>
        <v>65.5615</v>
      </c>
      <c r="G1183" s="16">
        <f t="shared" si="12"/>
        <v>1180.107</v>
      </c>
      <c r="H1183" s="26">
        <v>42832</v>
      </c>
      <c r="I1183" t="s">
        <v>1436</v>
      </c>
      <c r="J1183">
        <v>2016</v>
      </c>
      <c r="K1183" s="26">
        <v>42832</v>
      </c>
      <c r="L1183" t="s">
        <v>2612</v>
      </c>
    </row>
    <row r="1184" spans="1:12" ht="12.75">
      <c r="A1184">
        <v>2016</v>
      </c>
      <c r="B1184" t="s">
        <v>40</v>
      </c>
      <c r="C1184" s="23" t="s">
        <v>1122</v>
      </c>
      <c r="E1184">
        <v>25</v>
      </c>
      <c r="F1184">
        <v>60.54</v>
      </c>
      <c r="G1184" s="16">
        <f t="shared" si="12"/>
        <v>1513.5</v>
      </c>
      <c r="H1184" s="26">
        <v>42832</v>
      </c>
      <c r="I1184" t="s">
        <v>1436</v>
      </c>
      <c r="J1184">
        <v>2016</v>
      </c>
      <c r="K1184" s="26">
        <v>42832</v>
      </c>
      <c r="L1184" t="s">
        <v>2613</v>
      </c>
    </row>
    <row r="1185" spans="1:12" ht="12.75">
      <c r="A1185">
        <v>2016</v>
      </c>
      <c r="B1185" t="s">
        <v>40</v>
      </c>
      <c r="C1185" s="23" t="s">
        <v>1123</v>
      </c>
      <c r="E1185">
        <v>2</v>
      </c>
      <c r="F1185">
        <v>19980.1</v>
      </c>
      <c r="G1185" s="16">
        <f t="shared" si="12"/>
        <v>39960.2</v>
      </c>
      <c r="H1185" s="26">
        <v>42832</v>
      </c>
      <c r="I1185" t="s">
        <v>1436</v>
      </c>
      <c r="J1185">
        <v>2016</v>
      </c>
      <c r="K1185" s="26">
        <v>42832</v>
      </c>
      <c r="L1185" t="s">
        <v>2614</v>
      </c>
    </row>
    <row r="1186" spans="1:12" ht="12.75">
      <c r="A1186">
        <v>2016</v>
      </c>
      <c r="B1186" t="s">
        <v>40</v>
      </c>
      <c r="C1186" s="23" t="s">
        <v>1124</v>
      </c>
      <c r="E1186">
        <v>1</v>
      </c>
      <c r="F1186">
        <v>22080.74</v>
      </c>
      <c r="G1186" s="16">
        <f t="shared" si="12"/>
        <v>22080.74</v>
      </c>
      <c r="H1186" s="26">
        <v>42832</v>
      </c>
      <c r="I1186" t="s">
        <v>1436</v>
      </c>
      <c r="J1186">
        <v>2016</v>
      </c>
      <c r="K1186" s="26">
        <v>42832</v>
      </c>
      <c r="L1186" t="s">
        <v>2615</v>
      </c>
    </row>
    <row r="1187" spans="1:12" ht="12.75">
      <c r="A1187">
        <v>2016</v>
      </c>
      <c r="B1187" t="s">
        <v>40</v>
      </c>
      <c r="C1187" s="23" t="s">
        <v>1125</v>
      </c>
      <c r="E1187">
        <v>2</v>
      </c>
      <c r="F1187">
        <f>2943.45*1.15</f>
        <v>3384.9674999999997</v>
      </c>
      <c r="G1187" s="16">
        <f t="shared" si="12"/>
        <v>6769.9349999999995</v>
      </c>
      <c r="H1187" s="26">
        <v>42832</v>
      </c>
      <c r="I1187" t="s">
        <v>1436</v>
      </c>
      <c r="J1187">
        <v>2016</v>
      </c>
      <c r="K1187" s="26">
        <v>42832</v>
      </c>
      <c r="L1187" t="s">
        <v>2616</v>
      </c>
    </row>
    <row r="1188" spans="1:12" ht="12.75">
      <c r="A1188">
        <v>2016</v>
      </c>
      <c r="B1188" t="s">
        <v>40</v>
      </c>
      <c r="C1188" s="23" t="s">
        <v>1126</v>
      </c>
      <c r="E1188">
        <v>4</v>
      </c>
      <c r="F1188">
        <f>50*1.15</f>
        <v>57.49999999999999</v>
      </c>
      <c r="G1188" s="16">
        <f t="shared" si="12"/>
        <v>229.99999999999997</v>
      </c>
      <c r="H1188" s="26">
        <v>42832</v>
      </c>
      <c r="I1188" t="s">
        <v>1436</v>
      </c>
      <c r="J1188">
        <v>2016</v>
      </c>
      <c r="K1188" s="26">
        <v>42832</v>
      </c>
      <c r="L1188" t="s">
        <v>2617</v>
      </c>
    </row>
    <row r="1189" spans="1:12" ht="12.75">
      <c r="A1189">
        <v>2016</v>
      </c>
      <c r="B1189" t="s">
        <v>40</v>
      </c>
      <c r="C1189" s="23" t="s">
        <v>1127</v>
      </c>
      <c r="E1189">
        <v>1</v>
      </c>
      <c r="F1189">
        <f>69500*1.15</f>
        <v>79925</v>
      </c>
      <c r="G1189" s="16">
        <f t="shared" si="12"/>
        <v>79925</v>
      </c>
      <c r="H1189" s="26">
        <v>42832</v>
      </c>
      <c r="I1189" t="s">
        <v>1436</v>
      </c>
      <c r="J1189">
        <v>2016</v>
      </c>
      <c r="K1189" s="26">
        <v>42832</v>
      </c>
      <c r="L1189" t="s">
        <v>2618</v>
      </c>
    </row>
    <row r="1190" spans="1:12" ht="12.75">
      <c r="A1190">
        <v>2016</v>
      </c>
      <c r="B1190" t="s">
        <v>40</v>
      </c>
      <c r="C1190" s="23" t="s">
        <v>1128</v>
      </c>
      <c r="E1190">
        <v>1</v>
      </c>
      <c r="F1190">
        <f>5162.5*1.15</f>
        <v>5936.874999999999</v>
      </c>
      <c r="G1190" s="16">
        <f t="shared" si="12"/>
        <v>5936.874999999999</v>
      </c>
      <c r="H1190" s="26">
        <v>42832</v>
      </c>
      <c r="I1190" t="s">
        <v>1436</v>
      </c>
      <c r="J1190">
        <v>2016</v>
      </c>
      <c r="K1190" s="26">
        <v>42832</v>
      </c>
      <c r="L1190" t="s">
        <v>2619</v>
      </c>
    </row>
    <row r="1191" spans="1:12" ht="12.75">
      <c r="A1191">
        <v>2016</v>
      </c>
      <c r="B1191" t="s">
        <v>40</v>
      </c>
      <c r="C1191" s="23" t="s">
        <v>1129</v>
      </c>
      <c r="E1191">
        <v>1</v>
      </c>
      <c r="F1191">
        <f>4032.37*1.15</f>
        <v>4637.2255</v>
      </c>
      <c r="G1191" s="16">
        <f t="shared" si="12"/>
        <v>4637.2255</v>
      </c>
      <c r="H1191" s="26">
        <v>42832</v>
      </c>
      <c r="I1191" t="s">
        <v>1436</v>
      </c>
      <c r="J1191">
        <v>2016</v>
      </c>
      <c r="K1191" s="26">
        <v>42832</v>
      </c>
      <c r="L1191" t="s">
        <v>2620</v>
      </c>
    </row>
    <row r="1192" spans="1:12" ht="12.75">
      <c r="A1192">
        <v>2016</v>
      </c>
      <c r="B1192" t="s">
        <v>40</v>
      </c>
      <c r="C1192" s="23" t="s">
        <v>1130</v>
      </c>
      <c r="E1192">
        <v>1</v>
      </c>
      <c r="F1192">
        <f>990.36*1.15</f>
        <v>1138.914</v>
      </c>
      <c r="G1192" s="16">
        <f t="shared" si="12"/>
        <v>1138.914</v>
      </c>
      <c r="H1192" s="26">
        <v>42832</v>
      </c>
      <c r="I1192" t="s">
        <v>1436</v>
      </c>
      <c r="J1192">
        <v>2016</v>
      </c>
      <c r="K1192" s="26">
        <v>42832</v>
      </c>
      <c r="L1192" t="s">
        <v>2621</v>
      </c>
    </row>
    <row r="1193" spans="1:12" ht="12.75">
      <c r="A1193">
        <v>2016</v>
      </c>
      <c r="B1193" t="s">
        <v>40</v>
      </c>
      <c r="C1193" s="23" t="s">
        <v>1131</v>
      </c>
      <c r="E1193">
        <v>1</v>
      </c>
      <c r="F1193">
        <f>824.28*1.15</f>
        <v>947.9219999999999</v>
      </c>
      <c r="G1193" s="16">
        <f t="shared" si="12"/>
        <v>947.9219999999999</v>
      </c>
      <c r="H1193" s="26">
        <v>42832</v>
      </c>
      <c r="I1193" t="s">
        <v>1436</v>
      </c>
      <c r="J1193">
        <v>2016</v>
      </c>
      <c r="K1193" s="26">
        <v>42832</v>
      </c>
      <c r="L1193" t="s">
        <v>2622</v>
      </c>
    </row>
    <row r="1194" spans="1:12" ht="12.75">
      <c r="A1194">
        <v>2016</v>
      </c>
      <c r="B1194" t="s">
        <v>40</v>
      </c>
      <c r="C1194" s="23" t="s">
        <v>1132</v>
      </c>
      <c r="E1194">
        <v>1</v>
      </c>
      <c r="F1194">
        <f>870.52*1.15</f>
        <v>1001.098</v>
      </c>
      <c r="G1194" s="16">
        <f t="shared" si="12"/>
        <v>1001.098</v>
      </c>
      <c r="H1194" s="26">
        <v>42832</v>
      </c>
      <c r="I1194" t="s">
        <v>1436</v>
      </c>
      <c r="J1194">
        <v>2016</v>
      </c>
      <c r="K1194" s="26">
        <v>42832</v>
      </c>
      <c r="L1194" t="s">
        <v>2623</v>
      </c>
    </row>
    <row r="1195" spans="1:12" ht="12.75">
      <c r="A1195">
        <v>2016</v>
      </c>
      <c r="B1195" t="s">
        <v>40</v>
      </c>
      <c r="C1195" s="23" t="s">
        <v>1133</v>
      </c>
      <c r="E1195">
        <v>1</v>
      </c>
      <c r="F1195">
        <f>825.75*1.15</f>
        <v>949.6125</v>
      </c>
      <c r="G1195" s="16">
        <f t="shared" si="12"/>
        <v>949.6125</v>
      </c>
      <c r="H1195" s="26">
        <v>42832</v>
      </c>
      <c r="I1195" t="s">
        <v>1436</v>
      </c>
      <c r="J1195">
        <v>2016</v>
      </c>
      <c r="K1195" s="26">
        <v>42832</v>
      </c>
      <c r="L1195" t="s">
        <v>2624</v>
      </c>
    </row>
    <row r="1196" spans="1:12" ht="12.75">
      <c r="A1196">
        <v>2016</v>
      </c>
      <c r="B1196" t="s">
        <v>40</v>
      </c>
      <c r="C1196" s="23" t="s">
        <v>1134</v>
      </c>
      <c r="E1196">
        <v>1</v>
      </c>
      <c r="F1196">
        <f>825.26*1.15</f>
        <v>949.0489999999999</v>
      </c>
      <c r="G1196" s="16">
        <f t="shared" si="12"/>
        <v>949.0489999999999</v>
      </c>
      <c r="H1196" s="26">
        <v>42832</v>
      </c>
      <c r="I1196" t="s">
        <v>1436</v>
      </c>
      <c r="J1196">
        <v>2016</v>
      </c>
      <c r="K1196" s="26">
        <v>42832</v>
      </c>
      <c r="L1196" t="s">
        <v>2625</v>
      </c>
    </row>
    <row r="1197" spans="1:12" ht="12.75">
      <c r="A1197">
        <v>2016</v>
      </c>
      <c r="B1197" t="s">
        <v>40</v>
      </c>
      <c r="C1197" s="23" t="s">
        <v>1135</v>
      </c>
      <c r="E1197">
        <v>1</v>
      </c>
      <c r="F1197">
        <f>906.99*1.15</f>
        <v>1043.0384999999999</v>
      </c>
      <c r="G1197" s="16">
        <f t="shared" si="12"/>
        <v>1043.0384999999999</v>
      </c>
      <c r="H1197" s="26">
        <v>42832</v>
      </c>
      <c r="I1197" t="s">
        <v>1436</v>
      </c>
      <c r="J1197">
        <v>2016</v>
      </c>
      <c r="K1197" s="26">
        <v>42832</v>
      </c>
      <c r="L1197" t="s">
        <v>2626</v>
      </c>
    </row>
    <row r="1198" spans="1:12" ht="12.75">
      <c r="A1198">
        <v>2016</v>
      </c>
      <c r="B1198" t="s">
        <v>40</v>
      </c>
      <c r="C1198" s="23" t="s">
        <v>1136</v>
      </c>
      <c r="E1198">
        <v>1</v>
      </c>
      <c r="F1198">
        <f>110.88*1.15</f>
        <v>127.51199999999999</v>
      </c>
      <c r="G1198" s="16">
        <f t="shared" si="12"/>
        <v>127.51199999999999</v>
      </c>
      <c r="H1198" s="26">
        <v>42832</v>
      </c>
      <c r="I1198" t="s">
        <v>1436</v>
      </c>
      <c r="J1198">
        <v>2016</v>
      </c>
      <c r="K1198" s="26">
        <v>42832</v>
      </c>
      <c r="L1198" t="s">
        <v>2627</v>
      </c>
    </row>
    <row r="1199" spans="1:12" ht="12.75">
      <c r="A1199">
        <v>2016</v>
      </c>
      <c r="B1199" t="s">
        <v>40</v>
      </c>
      <c r="C1199" s="23" t="s">
        <v>1137</v>
      </c>
      <c r="E1199">
        <v>20</v>
      </c>
      <c r="F1199">
        <f>109.99*1.15</f>
        <v>126.48849999999999</v>
      </c>
      <c r="G1199" s="16">
        <f t="shared" si="12"/>
        <v>2529.7699999999995</v>
      </c>
      <c r="H1199" s="26">
        <v>42832</v>
      </c>
      <c r="I1199" t="s">
        <v>1436</v>
      </c>
      <c r="J1199">
        <v>2016</v>
      </c>
      <c r="K1199" s="26">
        <v>42832</v>
      </c>
      <c r="L1199" t="s">
        <v>2628</v>
      </c>
    </row>
    <row r="1200" spans="1:12" ht="12.75">
      <c r="A1200">
        <v>2016</v>
      </c>
      <c r="B1200" t="s">
        <v>40</v>
      </c>
      <c r="C1200" s="23" t="s">
        <v>1138</v>
      </c>
      <c r="E1200">
        <v>1</v>
      </c>
      <c r="F1200">
        <v>1412.17</v>
      </c>
      <c r="G1200" s="16">
        <f t="shared" si="12"/>
        <v>1412.17</v>
      </c>
      <c r="H1200" s="26">
        <v>42832</v>
      </c>
      <c r="I1200" t="s">
        <v>1436</v>
      </c>
      <c r="J1200">
        <v>2016</v>
      </c>
      <c r="K1200" s="26">
        <v>42832</v>
      </c>
      <c r="L1200" t="s">
        <v>2629</v>
      </c>
    </row>
    <row r="1201" spans="1:12" ht="12.75">
      <c r="A1201">
        <v>2016</v>
      </c>
      <c r="B1201" t="s">
        <v>40</v>
      </c>
      <c r="C1201" s="23" t="s">
        <v>1139</v>
      </c>
      <c r="E1201">
        <v>1</v>
      </c>
      <c r="F1201">
        <v>1177.71</v>
      </c>
      <c r="G1201" s="16">
        <f t="shared" si="12"/>
        <v>1177.71</v>
      </c>
      <c r="H1201" s="26">
        <v>42832</v>
      </c>
      <c r="I1201" t="s">
        <v>1436</v>
      </c>
      <c r="J1201">
        <v>2016</v>
      </c>
      <c r="K1201" s="26">
        <v>42832</v>
      </c>
      <c r="L1201" t="s">
        <v>2630</v>
      </c>
    </row>
    <row r="1202" spans="1:12" ht="12.75">
      <c r="A1202">
        <v>2016</v>
      </c>
      <c r="B1202" t="s">
        <v>40</v>
      </c>
      <c r="C1202" s="23" t="s">
        <v>1140</v>
      </c>
      <c r="E1202">
        <v>1</v>
      </c>
      <c r="F1202">
        <f>3233*1.15</f>
        <v>3717.95</v>
      </c>
      <c r="G1202" s="16">
        <f t="shared" si="12"/>
        <v>3717.95</v>
      </c>
      <c r="H1202" s="26">
        <v>42832</v>
      </c>
      <c r="I1202" t="s">
        <v>1436</v>
      </c>
      <c r="J1202">
        <v>2016</v>
      </c>
      <c r="K1202" s="26">
        <v>42832</v>
      </c>
      <c r="L1202" t="s">
        <v>2631</v>
      </c>
    </row>
    <row r="1203" spans="1:12" ht="12.75">
      <c r="A1203">
        <v>2016</v>
      </c>
      <c r="B1203" t="s">
        <v>40</v>
      </c>
      <c r="C1203" s="23" t="s">
        <v>1141</v>
      </c>
      <c r="E1203">
        <v>2</v>
      </c>
      <c r="F1203">
        <v>4299</v>
      </c>
      <c r="G1203" s="16">
        <f t="shared" si="12"/>
        <v>8598</v>
      </c>
      <c r="H1203" s="26">
        <v>42832</v>
      </c>
      <c r="I1203" t="s">
        <v>1436</v>
      </c>
      <c r="J1203">
        <v>2016</v>
      </c>
      <c r="K1203" s="26">
        <v>42832</v>
      </c>
      <c r="L1203" t="s">
        <v>2632</v>
      </c>
    </row>
    <row r="1204" spans="1:12" ht="12.75">
      <c r="A1204">
        <v>2016</v>
      </c>
      <c r="B1204" t="s">
        <v>40</v>
      </c>
      <c r="C1204" s="23" t="s">
        <v>1142</v>
      </c>
      <c r="E1204">
        <v>2</v>
      </c>
      <c r="F1204">
        <f>175*1.15</f>
        <v>201.24999999999997</v>
      </c>
      <c r="G1204" s="16">
        <f t="shared" si="12"/>
        <v>402.49999999999994</v>
      </c>
      <c r="H1204" s="26">
        <v>42832</v>
      </c>
      <c r="I1204" t="s">
        <v>1436</v>
      </c>
      <c r="J1204">
        <v>2016</v>
      </c>
      <c r="K1204" s="26">
        <v>42832</v>
      </c>
      <c r="L1204" t="s">
        <v>2633</v>
      </c>
    </row>
    <row r="1205" spans="1:12" ht="12.75">
      <c r="A1205">
        <v>2016</v>
      </c>
      <c r="B1205" t="s">
        <v>40</v>
      </c>
      <c r="C1205" s="23" t="s">
        <v>1143</v>
      </c>
      <c r="E1205">
        <v>1</v>
      </c>
      <c r="F1205">
        <f>69000*1.15</f>
        <v>79350</v>
      </c>
      <c r="G1205" s="16">
        <f t="shared" si="12"/>
        <v>79350</v>
      </c>
      <c r="H1205" s="26">
        <v>42832</v>
      </c>
      <c r="I1205" t="s">
        <v>1436</v>
      </c>
      <c r="J1205">
        <v>2016</v>
      </c>
      <c r="K1205" s="26">
        <v>42832</v>
      </c>
      <c r="L1205" t="s">
        <v>2634</v>
      </c>
    </row>
    <row r="1206" spans="1:12" ht="12.75">
      <c r="A1206">
        <v>2016</v>
      </c>
      <c r="B1206" t="s">
        <v>40</v>
      </c>
      <c r="C1206" s="23" t="s">
        <v>1144</v>
      </c>
      <c r="E1206">
        <v>2</v>
      </c>
      <c r="F1206">
        <f>2350*1.15</f>
        <v>2702.5</v>
      </c>
      <c r="G1206" s="16">
        <f t="shared" si="12"/>
        <v>5405</v>
      </c>
      <c r="H1206" s="26">
        <v>42832</v>
      </c>
      <c r="I1206" t="s">
        <v>1436</v>
      </c>
      <c r="J1206">
        <v>2016</v>
      </c>
      <c r="K1206" s="26">
        <v>42832</v>
      </c>
      <c r="L1206" t="s">
        <v>2635</v>
      </c>
    </row>
    <row r="1207" spans="1:12" ht="12.75">
      <c r="A1207">
        <v>2016</v>
      </c>
      <c r="B1207" t="s">
        <v>40</v>
      </c>
      <c r="C1207" s="23" t="s">
        <v>1145</v>
      </c>
      <c r="E1207">
        <v>2</v>
      </c>
      <c r="F1207">
        <f>800*1.15</f>
        <v>919.9999999999999</v>
      </c>
      <c r="G1207" s="16">
        <f t="shared" si="12"/>
        <v>1839.9999999999998</v>
      </c>
      <c r="H1207" s="26">
        <v>42832</v>
      </c>
      <c r="I1207" t="s">
        <v>1436</v>
      </c>
      <c r="J1207">
        <v>2016</v>
      </c>
      <c r="K1207" s="26">
        <v>42832</v>
      </c>
      <c r="L1207" t="s">
        <v>2636</v>
      </c>
    </row>
    <row r="1208" spans="1:12" ht="12.75">
      <c r="A1208">
        <v>2016</v>
      </c>
      <c r="B1208" t="s">
        <v>40</v>
      </c>
      <c r="C1208" s="23" t="s">
        <v>1146</v>
      </c>
      <c r="E1208">
        <v>2</v>
      </c>
      <c r="F1208">
        <f>774.5*1.15</f>
        <v>890.675</v>
      </c>
      <c r="G1208" s="16">
        <f t="shared" si="12"/>
        <v>1781.35</v>
      </c>
      <c r="H1208" s="26">
        <v>42832</v>
      </c>
      <c r="I1208" t="s">
        <v>1436</v>
      </c>
      <c r="J1208">
        <v>2016</v>
      </c>
      <c r="K1208" s="26">
        <v>42832</v>
      </c>
      <c r="L1208" t="s">
        <v>2637</v>
      </c>
    </row>
    <row r="1209" spans="1:12" ht="12.75">
      <c r="A1209">
        <v>2016</v>
      </c>
      <c r="B1209" t="s">
        <v>40</v>
      </c>
      <c r="C1209" s="23" t="s">
        <v>1147</v>
      </c>
      <c r="E1209">
        <v>1</v>
      </c>
      <c r="F1209">
        <f>240*1.15</f>
        <v>276</v>
      </c>
      <c r="G1209" s="16">
        <f t="shared" si="12"/>
        <v>276</v>
      </c>
      <c r="H1209" s="26">
        <v>42832</v>
      </c>
      <c r="I1209" t="s">
        <v>1436</v>
      </c>
      <c r="J1209">
        <v>2016</v>
      </c>
      <c r="K1209" s="26">
        <v>42832</v>
      </c>
      <c r="L1209" t="s">
        <v>2638</v>
      </c>
    </row>
    <row r="1210" spans="1:12" ht="12.75">
      <c r="A1210">
        <v>2016</v>
      </c>
      <c r="B1210" t="s">
        <v>40</v>
      </c>
      <c r="C1210" s="23" t="s">
        <v>1148</v>
      </c>
      <c r="E1210">
        <v>2</v>
      </c>
      <c r="F1210">
        <f>316*1.15</f>
        <v>363.4</v>
      </c>
      <c r="G1210" s="16">
        <f t="shared" si="12"/>
        <v>726.8</v>
      </c>
      <c r="H1210" s="26">
        <v>42832</v>
      </c>
      <c r="I1210" t="s">
        <v>1436</v>
      </c>
      <c r="J1210">
        <v>2016</v>
      </c>
      <c r="K1210" s="26">
        <v>42832</v>
      </c>
      <c r="L1210" t="s">
        <v>2639</v>
      </c>
    </row>
    <row r="1211" spans="1:12" ht="12.75">
      <c r="A1211">
        <v>2016</v>
      </c>
      <c r="B1211" t="s">
        <v>40</v>
      </c>
      <c r="C1211" s="23" t="s">
        <v>1149</v>
      </c>
      <c r="E1211">
        <v>2</v>
      </c>
      <c r="F1211">
        <f>516*1.15</f>
        <v>593.4</v>
      </c>
      <c r="G1211" s="16">
        <f t="shared" si="12"/>
        <v>1186.8</v>
      </c>
      <c r="H1211" s="26">
        <v>42832</v>
      </c>
      <c r="I1211" t="s">
        <v>1436</v>
      </c>
      <c r="J1211">
        <v>2016</v>
      </c>
      <c r="K1211" s="26">
        <v>42832</v>
      </c>
      <c r="L1211" t="s">
        <v>2640</v>
      </c>
    </row>
    <row r="1212" spans="1:12" ht="12.75">
      <c r="A1212">
        <v>2016</v>
      </c>
      <c r="B1212" t="s">
        <v>40</v>
      </c>
      <c r="C1212" s="23" t="s">
        <v>1150</v>
      </c>
      <c r="E1212">
        <v>5</v>
      </c>
      <c r="F1212">
        <f>154.5*1.15</f>
        <v>177.67499999999998</v>
      </c>
      <c r="G1212" s="16">
        <f t="shared" si="12"/>
        <v>888.3749999999999</v>
      </c>
      <c r="H1212" s="26">
        <v>42832</v>
      </c>
      <c r="I1212" t="s">
        <v>1436</v>
      </c>
      <c r="J1212">
        <v>2016</v>
      </c>
      <c r="K1212" s="26">
        <v>42832</v>
      </c>
      <c r="L1212" t="s">
        <v>2641</v>
      </c>
    </row>
    <row r="1213" spans="1:12" ht="12.75">
      <c r="A1213">
        <v>2016</v>
      </c>
      <c r="B1213" t="s">
        <v>40</v>
      </c>
      <c r="C1213" s="23" t="s">
        <v>1151</v>
      </c>
      <c r="E1213">
        <v>4</v>
      </c>
      <c r="F1213">
        <f>350*1.15</f>
        <v>402.49999999999994</v>
      </c>
      <c r="G1213" s="16">
        <f t="shared" si="12"/>
        <v>1609.9999999999998</v>
      </c>
      <c r="H1213" s="26">
        <v>42832</v>
      </c>
      <c r="I1213" t="s">
        <v>1436</v>
      </c>
      <c r="J1213">
        <v>2016</v>
      </c>
      <c r="K1213" s="26">
        <v>42832</v>
      </c>
      <c r="L1213" t="s">
        <v>2642</v>
      </c>
    </row>
    <row r="1214" spans="1:12" ht="12.75">
      <c r="A1214">
        <v>2016</v>
      </c>
      <c r="B1214" t="s">
        <v>40</v>
      </c>
      <c r="C1214" s="23" t="s">
        <v>1152</v>
      </c>
      <c r="E1214">
        <v>2</v>
      </c>
      <c r="F1214">
        <f>81.9*1.15</f>
        <v>94.185</v>
      </c>
      <c r="G1214" s="16">
        <f t="shared" si="12"/>
        <v>188.37</v>
      </c>
      <c r="H1214" s="26">
        <v>42832</v>
      </c>
      <c r="I1214" t="s">
        <v>1436</v>
      </c>
      <c r="J1214">
        <v>2016</v>
      </c>
      <c r="K1214" s="26">
        <v>42832</v>
      </c>
      <c r="L1214" t="s">
        <v>2643</v>
      </c>
    </row>
    <row r="1215" spans="1:12" ht="12.75">
      <c r="A1215">
        <v>2016</v>
      </c>
      <c r="B1215" t="s">
        <v>40</v>
      </c>
      <c r="C1215" s="23" t="s">
        <v>1153</v>
      </c>
      <c r="E1215">
        <v>3</v>
      </c>
      <c r="F1215">
        <f>2500*1.15</f>
        <v>2875</v>
      </c>
      <c r="G1215" s="16">
        <f t="shared" si="12"/>
        <v>8625</v>
      </c>
      <c r="H1215" s="26">
        <v>42832</v>
      </c>
      <c r="I1215" t="s">
        <v>1436</v>
      </c>
      <c r="J1215">
        <v>2016</v>
      </c>
      <c r="K1215" s="26">
        <v>42832</v>
      </c>
      <c r="L1215" t="s">
        <v>2644</v>
      </c>
    </row>
    <row r="1216" spans="1:12" ht="12.75">
      <c r="A1216">
        <v>2016</v>
      </c>
      <c r="B1216" t="s">
        <v>40</v>
      </c>
      <c r="C1216" s="23" t="s">
        <v>1154</v>
      </c>
      <c r="E1216">
        <v>2</v>
      </c>
      <c r="F1216">
        <f>1470*1.15</f>
        <v>1690.4999999999998</v>
      </c>
      <c r="G1216" s="16">
        <f t="shared" si="12"/>
        <v>3380.9999999999995</v>
      </c>
      <c r="H1216" s="26">
        <v>42832</v>
      </c>
      <c r="I1216" t="s">
        <v>1436</v>
      </c>
      <c r="J1216">
        <v>2016</v>
      </c>
      <c r="K1216" s="26">
        <v>42832</v>
      </c>
      <c r="L1216" t="s">
        <v>2645</v>
      </c>
    </row>
    <row r="1217" spans="1:12" ht="12.75">
      <c r="A1217">
        <v>2016</v>
      </c>
      <c r="B1217" t="s">
        <v>40</v>
      </c>
      <c r="C1217" s="23" t="s">
        <v>1155</v>
      </c>
      <c r="E1217">
        <v>4</v>
      </c>
      <c r="F1217">
        <f>60.6*1.15</f>
        <v>69.69</v>
      </c>
      <c r="G1217" s="16">
        <f t="shared" si="12"/>
        <v>278.76</v>
      </c>
      <c r="H1217" s="26">
        <v>42832</v>
      </c>
      <c r="I1217" t="s">
        <v>1436</v>
      </c>
      <c r="J1217">
        <v>2016</v>
      </c>
      <c r="K1217" s="26">
        <v>42832</v>
      </c>
      <c r="L1217" t="s">
        <v>2646</v>
      </c>
    </row>
    <row r="1218" spans="1:12" ht="12.75">
      <c r="A1218">
        <v>2016</v>
      </c>
      <c r="B1218" t="s">
        <v>40</v>
      </c>
      <c r="C1218" s="23" t="s">
        <v>1156</v>
      </c>
      <c r="E1218">
        <v>2</v>
      </c>
      <c r="F1218">
        <f>176*1.15</f>
        <v>202.39999999999998</v>
      </c>
      <c r="G1218" s="16">
        <f t="shared" si="12"/>
        <v>404.79999999999995</v>
      </c>
      <c r="H1218" s="26">
        <v>42832</v>
      </c>
      <c r="I1218" t="s">
        <v>1436</v>
      </c>
      <c r="J1218">
        <v>2016</v>
      </c>
      <c r="K1218" s="26">
        <v>42832</v>
      </c>
      <c r="L1218" t="s">
        <v>2647</v>
      </c>
    </row>
    <row r="1219" spans="1:12" ht="12.75">
      <c r="A1219">
        <v>2016</v>
      </c>
      <c r="B1219" t="s">
        <v>40</v>
      </c>
      <c r="C1219" s="23" t="s">
        <v>1157</v>
      </c>
      <c r="E1219">
        <v>2</v>
      </c>
      <c r="F1219">
        <f>273*1.15</f>
        <v>313.95</v>
      </c>
      <c r="G1219" s="16">
        <f t="shared" si="12"/>
        <v>627.9</v>
      </c>
      <c r="H1219" s="26">
        <v>42832</v>
      </c>
      <c r="I1219" t="s">
        <v>1436</v>
      </c>
      <c r="J1219">
        <v>2016</v>
      </c>
      <c r="K1219" s="26">
        <v>42832</v>
      </c>
      <c r="L1219" t="s">
        <v>2648</v>
      </c>
    </row>
    <row r="1220" spans="1:12" ht="12.75">
      <c r="A1220">
        <v>2016</v>
      </c>
      <c r="B1220" t="s">
        <v>40</v>
      </c>
      <c r="C1220" s="23" t="s">
        <v>1158</v>
      </c>
      <c r="E1220">
        <v>3</v>
      </c>
      <c r="F1220">
        <f>280.5*1.15</f>
        <v>322.575</v>
      </c>
      <c r="G1220" s="16">
        <f t="shared" si="12"/>
        <v>967.7249999999999</v>
      </c>
      <c r="H1220" s="26">
        <v>42832</v>
      </c>
      <c r="I1220" t="s">
        <v>1436</v>
      </c>
      <c r="J1220">
        <v>2016</v>
      </c>
      <c r="K1220" s="26">
        <v>42832</v>
      </c>
      <c r="L1220" t="s">
        <v>2649</v>
      </c>
    </row>
    <row r="1221" spans="1:12" ht="12.75">
      <c r="A1221">
        <v>2016</v>
      </c>
      <c r="B1221" t="s">
        <v>40</v>
      </c>
      <c r="C1221" s="23" t="s">
        <v>1159</v>
      </c>
      <c r="E1221">
        <v>2</v>
      </c>
      <c r="F1221">
        <f>849.2*1.15</f>
        <v>976.5799999999999</v>
      </c>
      <c r="G1221" s="16">
        <f aca="true" t="shared" si="13" ref="G1221:G1284">F1221*E1221</f>
        <v>1953.1599999999999</v>
      </c>
      <c r="H1221" s="26">
        <v>42832</v>
      </c>
      <c r="I1221" t="s">
        <v>1436</v>
      </c>
      <c r="J1221">
        <v>2016</v>
      </c>
      <c r="K1221" s="26">
        <v>42832</v>
      </c>
      <c r="L1221" t="s">
        <v>2650</v>
      </c>
    </row>
    <row r="1222" spans="1:12" ht="12.75">
      <c r="A1222">
        <v>2016</v>
      </c>
      <c r="B1222" t="s">
        <v>40</v>
      </c>
      <c r="C1222" s="23" t="s">
        <v>1160</v>
      </c>
      <c r="E1222">
        <v>2</v>
      </c>
      <c r="F1222">
        <f>414.5*1.15</f>
        <v>476.67499999999995</v>
      </c>
      <c r="G1222" s="16">
        <f t="shared" si="13"/>
        <v>953.3499999999999</v>
      </c>
      <c r="H1222" s="26">
        <v>42832</v>
      </c>
      <c r="I1222" t="s">
        <v>1436</v>
      </c>
      <c r="J1222">
        <v>2016</v>
      </c>
      <c r="K1222" s="26">
        <v>42832</v>
      </c>
      <c r="L1222" t="s">
        <v>2651</v>
      </c>
    </row>
    <row r="1223" spans="1:12" ht="12.75">
      <c r="A1223">
        <v>2016</v>
      </c>
      <c r="B1223" t="s">
        <v>40</v>
      </c>
      <c r="C1223" s="23" t="s">
        <v>1161</v>
      </c>
      <c r="E1223">
        <v>2</v>
      </c>
      <c r="F1223">
        <f>913.5*1.15</f>
        <v>1050.5249999999999</v>
      </c>
      <c r="G1223" s="16">
        <f t="shared" si="13"/>
        <v>2101.0499999999997</v>
      </c>
      <c r="H1223" s="26">
        <v>42832</v>
      </c>
      <c r="I1223" t="s">
        <v>1436</v>
      </c>
      <c r="J1223">
        <v>2016</v>
      </c>
      <c r="K1223" s="26">
        <v>42832</v>
      </c>
      <c r="L1223" t="s">
        <v>2652</v>
      </c>
    </row>
    <row r="1224" spans="1:12" ht="12.75">
      <c r="A1224">
        <v>2016</v>
      </c>
      <c r="B1224" t="s">
        <v>40</v>
      </c>
      <c r="C1224" s="23" t="s">
        <v>1162</v>
      </c>
      <c r="E1224">
        <v>1</v>
      </c>
      <c r="F1224">
        <f>188.5*1.15</f>
        <v>216.77499999999998</v>
      </c>
      <c r="G1224" s="16">
        <f t="shared" si="13"/>
        <v>216.77499999999998</v>
      </c>
      <c r="H1224" s="26">
        <v>42832</v>
      </c>
      <c r="I1224" t="s">
        <v>1436</v>
      </c>
      <c r="J1224">
        <v>2016</v>
      </c>
      <c r="K1224" s="26">
        <v>42832</v>
      </c>
      <c r="L1224" t="s">
        <v>2653</v>
      </c>
    </row>
    <row r="1225" spans="1:12" ht="12.75">
      <c r="A1225">
        <v>2016</v>
      </c>
      <c r="B1225" t="s">
        <v>40</v>
      </c>
      <c r="C1225" s="23" t="s">
        <v>1163</v>
      </c>
      <c r="E1225">
        <v>3</v>
      </c>
      <c r="F1225">
        <f>177*1.15</f>
        <v>203.54999999999998</v>
      </c>
      <c r="G1225" s="16">
        <f t="shared" si="13"/>
        <v>610.65</v>
      </c>
      <c r="H1225" s="26">
        <v>42832</v>
      </c>
      <c r="I1225" t="s">
        <v>1436</v>
      </c>
      <c r="J1225">
        <v>2016</v>
      </c>
      <c r="K1225" s="26">
        <v>42832</v>
      </c>
      <c r="L1225" t="s">
        <v>2654</v>
      </c>
    </row>
    <row r="1226" spans="1:12" ht="12.75">
      <c r="A1226">
        <v>2016</v>
      </c>
      <c r="B1226" t="s">
        <v>40</v>
      </c>
      <c r="C1226" s="23" t="s">
        <v>1164</v>
      </c>
      <c r="E1226">
        <v>2</v>
      </c>
      <c r="F1226">
        <f>110*1.15</f>
        <v>126.49999999999999</v>
      </c>
      <c r="G1226" s="16">
        <f t="shared" si="13"/>
        <v>252.99999999999997</v>
      </c>
      <c r="H1226" s="26">
        <v>42832</v>
      </c>
      <c r="I1226" t="s">
        <v>1436</v>
      </c>
      <c r="J1226">
        <v>2016</v>
      </c>
      <c r="K1226" s="26">
        <v>42832</v>
      </c>
      <c r="L1226" t="s">
        <v>2655</v>
      </c>
    </row>
    <row r="1227" spans="1:12" ht="12.75">
      <c r="A1227">
        <v>2016</v>
      </c>
      <c r="B1227" t="s">
        <v>40</v>
      </c>
      <c r="C1227" s="23" t="s">
        <v>1165</v>
      </c>
      <c r="E1227">
        <v>2</v>
      </c>
      <c r="F1227">
        <f>584.5*1.15</f>
        <v>672.175</v>
      </c>
      <c r="G1227" s="16">
        <f t="shared" si="13"/>
        <v>1344.35</v>
      </c>
      <c r="H1227" s="26">
        <v>42832</v>
      </c>
      <c r="I1227" t="s">
        <v>1436</v>
      </c>
      <c r="J1227">
        <v>2016</v>
      </c>
      <c r="K1227" s="26">
        <v>42832</v>
      </c>
      <c r="L1227" t="s">
        <v>2656</v>
      </c>
    </row>
    <row r="1228" spans="1:12" ht="12.75">
      <c r="A1228">
        <v>2016</v>
      </c>
      <c r="B1228" t="s">
        <v>40</v>
      </c>
      <c r="C1228" s="23" t="s">
        <v>1166</v>
      </c>
      <c r="E1228">
        <v>2</v>
      </c>
      <c r="F1228">
        <f>1390*1.15</f>
        <v>1598.4999999999998</v>
      </c>
      <c r="G1228" s="16">
        <f t="shared" si="13"/>
        <v>3196.9999999999995</v>
      </c>
      <c r="H1228" s="26">
        <v>42832</v>
      </c>
      <c r="I1228" t="s">
        <v>1436</v>
      </c>
      <c r="J1228">
        <v>2016</v>
      </c>
      <c r="K1228" s="26">
        <v>42832</v>
      </c>
      <c r="L1228" t="s">
        <v>2657</v>
      </c>
    </row>
    <row r="1229" spans="1:12" ht="12.75">
      <c r="A1229">
        <v>2016</v>
      </c>
      <c r="B1229" t="s">
        <v>40</v>
      </c>
      <c r="C1229" s="23" t="s">
        <v>1167</v>
      </c>
      <c r="E1229">
        <v>1</v>
      </c>
      <c r="F1229">
        <f>902.5*1.15</f>
        <v>1037.875</v>
      </c>
      <c r="G1229" s="16">
        <f t="shared" si="13"/>
        <v>1037.875</v>
      </c>
      <c r="H1229" s="26">
        <v>42832</v>
      </c>
      <c r="I1229" t="s">
        <v>1436</v>
      </c>
      <c r="J1229">
        <v>2016</v>
      </c>
      <c r="K1229" s="26">
        <v>42832</v>
      </c>
      <c r="L1229" t="s">
        <v>2658</v>
      </c>
    </row>
    <row r="1230" spans="1:12" ht="12.75">
      <c r="A1230">
        <v>2016</v>
      </c>
      <c r="B1230" t="s">
        <v>40</v>
      </c>
      <c r="C1230" s="23" t="s">
        <v>1168</v>
      </c>
      <c r="E1230">
        <v>1</v>
      </c>
      <c r="F1230">
        <f>5950*1.15</f>
        <v>6842.499999999999</v>
      </c>
      <c r="G1230" s="16">
        <f t="shared" si="13"/>
        <v>6842.499999999999</v>
      </c>
      <c r="H1230" s="26">
        <v>42832</v>
      </c>
      <c r="I1230" t="s">
        <v>1436</v>
      </c>
      <c r="J1230">
        <v>2016</v>
      </c>
      <c r="K1230" s="26">
        <v>42832</v>
      </c>
      <c r="L1230" t="s">
        <v>2659</v>
      </c>
    </row>
    <row r="1231" spans="1:12" ht="12.75">
      <c r="A1231">
        <v>2016</v>
      </c>
      <c r="B1231" t="s">
        <v>40</v>
      </c>
      <c r="C1231" s="23" t="s">
        <v>1169</v>
      </c>
      <c r="E1231">
        <v>2</v>
      </c>
      <c r="F1231">
        <f>2800*1.15</f>
        <v>3219.9999999999995</v>
      </c>
      <c r="G1231" s="16">
        <f t="shared" si="13"/>
        <v>6439.999999999999</v>
      </c>
      <c r="H1231" s="26">
        <v>42832</v>
      </c>
      <c r="I1231" t="s">
        <v>1436</v>
      </c>
      <c r="J1231">
        <v>2016</v>
      </c>
      <c r="K1231" s="26">
        <v>42832</v>
      </c>
      <c r="L1231" t="s">
        <v>2660</v>
      </c>
    </row>
    <row r="1232" spans="1:12" ht="12.75">
      <c r="A1232">
        <v>2016</v>
      </c>
      <c r="B1232" t="s">
        <v>40</v>
      </c>
      <c r="C1232" s="23" t="s">
        <v>1170</v>
      </c>
      <c r="E1232">
        <v>4</v>
      </c>
      <c r="F1232">
        <f>50*1.15</f>
        <v>57.49999999999999</v>
      </c>
      <c r="G1232" s="16">
        <f t="shared" si="13"/>
        <v>229.99999999999997</v>
      </c>
      <c r="H1232" s="26">
        <v>42832</v>
      </c>
      <c r="I1232" t="s">
        <v>1436</v>
      </c>
      <c r="J1232">
        <v>2016</v>
      </c>
      <c r="K1232" s="26">
        <v>42832</v>
      </c>
      <c r="L1232" t="s">
        <v>2661</v>
      </c>
    </row>
    <row r="1233" spans="1:12" ht="12.75">
      <c r="A1233">
        <v>2016</v>
      </c>
      <c r="B1233" t="s">
        <v>40</v>
      </c>
      <c r="C1233" s="23" t="s">
        <v>1171</v>
      </c>
      <c r="E1233">
        <v>2</v>
      </c>
      <c r="F1233">
        <f>350*1.15</f>
        <v>402.49999999999994</v>
      </c>
      <c r="G1233" s="16">
        <f t="shared" si="13"/>
        <v>804.9999999999999</v>
      </c>
      <c r="H1233" s="26">
        <v>42832</v>
      </c>
      <c r="I1233" t="s">
        <v>1436</v>
      </c>
      <c r="J1233">
        <v>2016</v>
      </c>
      <c r="K1233" s="26">
        <v>42832</v>
      </c>
      <c r="L1233" t="s">
        <v>2662</v>
      </c>
    </row>
    <row r="1234" spans="1:12" ht="12.75">
      <c r="A1234">
        <v>2016</v>
      </c>
      <c r="B1234" t="s">
        <v>40</v>
      </c>
      <c r="C1234" s="23" t="s">
        <v>1172</v>
      </c>
      <c r="E1234">
        <v>2</v>
      </c>
      <c r="F1234">
        <f>390*1.15</f>
        <v>448.49999999999994</v>
      </c>
      <c r="G1234" s="16">
        <f t="shared" si="13"/>
        <v>896.9999999999999</v>
      </c>
      <c r="H1234" s="26">
        <v>42832</v>
      </c>
      <c r="I1234" t="s">
        <v>1436</v>
      </c>
      <c r="J1234">
        <v>2016</v>
      </c>
      <c r="K1234" s="26">
        <v>42832</v>
      </c>
      <c r="L1234" t="s">
        <v>2663</v>
      </c>
    </row>
    <row r="1235" spans="1:12" ht="12.75">
      <c r="A1235">
        <v>2016</v>
      </c>
      <c r="B1235" t="s">
        <v>40</v>
      </c>
      <c r="C1235" s="23" t="s">
        <v>1173</v>
      </c>
      <c r="E1235">
        <v>2</v>
      </c>
      <c r="F1235">
        <f>460*1.15</f>
        <v>529</v>
      </c>
      <c r="G1235" s="16">
        <f t="shared" si="13"/>
        <v>1058</v>
      </c>
      <c r="H1235" s="26">
        <v>42832</v>
      </c>
      <c r="I1235" t="s">
        <v>1436</v>
      </c>
      <c r="J1235">
        <v>2016</v>
      </c>
      <c r="K1235" s="26">
        <v>42832</v>
      </c>
      <c r="L1235" t="s">
        <v>2664</v>
      </c>
    </row>
    <row r="1236" spans="1:12" ht="12.75">
      <c r="A1236">
        <v>2016</v>
      </c>
      <c r="B1236" t="s">
        <v>40</v>
      </c>
      <c r="C1236" s="23" t="s">
        <v>1174</v>
      </c>
      <c r="E1236">
        <v>2</v>
      </c>
      <c r="F1236">
        <f>495*1.15</f>
        <v>569.25</v>
      </c>
      <c r="G1236" s="16">
        <f t="shared" si="13"/>
        <v>1138.5</v>
      </c>
      <c r="H1236" s="26">
        <v>42832</v>
      </c>
      <c r="I1236" t="s">
        <v>1436</v>
      </c>
      <c r="J1236">
        <v>2016</v>
      </c>
      <c r="K1236" s="26">
        <v>42832</v>
      </c>
      <c r="L1236" t="s">
        <v>2665</v>
      </c>
    </row>
    <row r="1237" spans="1:12" ht="12.75">
      <c r="A1237">
        <v>2016</v>
      </c>
      <c r="B1237" t="s">
        <v>40</v>
      </c>
      <c r="C1237" s="23" t="s">
        <v>1175</v>
      </c>
      <c r="E1237">
        <v>4</v>
      </c>
      <c r="F1237">
        <f>380*1.15</f>
        <v>436.99999999999994</v>
      </c>
      <c r="G1237" s="16">
        <f t="shared" si="13"/>
        <v>1747.9999999999998</v>
      </c>
      <c r="H1237" s="26">
        <v>42832</v>
      </c>
      <c r="I1237" t="s">
        <v>1436</v>
      </c>
      <c r="J1237">
        <v>2016</v>
      </c>
      <c r="K1237" s="26">
        <v>42832</v>
      </c>
      <c r="L1237" t="s">
        <v>2666</v>
      </c>
    </row>
    <row r="1238" spans="1:12" ht="12.75">
      <c r="A1238">
        <v>2016</v>
      </c>
      <c r="B1238" t="s">
        <v>40</v>
      </c>
      <c r="C1238" s="23" t="s">
        <v>1176</v>
      </c>
      <c r="E1238">
        <v>2</v>
      </c>
      <c r="F1238">
        <f>530*1.15</f>
        <v>609.5</v>
      </c>
      <c r="G1238" s="16">
        <f t="shared" si="13"/>
        <v>1219</v>
      </c>
      <c r="H1238" s="26">
        <v>42832</v>
      </c>
      <c r="I1238" t="s">
        <v>1436</v>
      </c>
      <c r="J1238">
        <v>2016</v>
      </c>
      <c r="K1238" s="26">
        <v>42832</v>
      </c>
      <c r="L1238" t="s">
        <v>2667</v>
      </c>
    </row>
    <row r="1239" spans="1:12" ht="12.75">
      <c r="A1239">
        <v>2016</v>
      </c>
      <c r="B1239" t="s">
        <v>40</v>
      </c>
      <c r="C1239" s="23" t="s">
        <v>1177</v>
      </c>
      <c r="E1239">
        <v>4</v>
      </c>
      <c r="F1239">
        <f>400*1.15</f>
        <v>459.99999999999994</v>
      </c>
      <c r="G1239" s="16">
        <f t="shared" si="13"/>
        <v>1839.9999999999998</v>
      </c>
      <c r="H1239" s="26">
        <v>42832</v>
      </c>
      <c r="I1239" t="s">
        <v>1436</v>
      </c>
      <c r="J1239">
        <v>2016</v>
      </c>
      <c r="K1239" s="26">
        <v>42832</v>
      </c>
      <c r="L1239" t="s">
        <v>2668</v>
      </c>
    </row>
    <row r="1240" spans="1:12" ht="12.75">
      <c r="A1240">
        <v>2016</v>
      </c>
      <c r="B1240" t="s">
        <v>40</v>
      </c>
      <c r="C1240" s="23" t="s">
        <v>1178</v>
      </c>
      <c r="E1240">
        <v>2</v>
      </c>
      <c r="F1240">
        <f>850*1.15</f>
        <v>977.4999999999999</v>
      </c>
      <c r="G1240" s="16">
        <f t="shared" si="13"/>
        <v>1954.9999999999998</v>
      </c>
      <c r="H1240" s="26">
        <v>42832</v>
      </c>
      <c r="I1240" t="s">
        <v>1436</v>
      </c>
      <c r="J1240">
        <v>2016</v>
      </c>
      <c r="K1240" s="26">
        <v>42832</v>
      </c>
      <c r="L1240" t="s">
        <v>2669</v>
      </c>
    </row>
    <row r="1241" spans="1:12" ht="12.75">
      <c r="A1241">
        <v>2016</v>
      </c>
      <c r="B1241" t="s">
        <v>40</v>
      </c>
      <c r="C1241" s="23" t="s">
        <v>1179</v>
      </c>
      <c r="E1241">
        <v>1</v>
      </c>
      <c r="F1241">
        <f>855*1.15</f>
        <v>983.2499999999999</v>
      </c>
      <c r="G1241" s="16">
        <f t="shared" si="13"/>
        <v>983.2499999999999</v>
      </c>
      <c r="H1241" s="26">
        <v>42832</v>
      </c>
      <c r="I1241" t="s">
        <v>1436</v>
      </c>
      <c r="J1241">
        <v>2016</v>
      </c>
      <c r="K1241" s="26">
        <v>42832</v>
      </c>
      <c r="L1241" t="s">
        <v>2670</v>
      </c>
    </row>
    <row r="1242" spans="1:12" ht="12.75">
      <c r="A1242">
        <v>2016</v>
      </c>
      <c r="B1242" t="s">
        <v>40</v>
      </c>
      <c r="C1242" s="23" t="s">
        <v>1180</v>
      </c>
      <c r="E1242">
        <v>1</v>
      </c>
      <c r="F1242">
        <f>1351.8*1.15</f>
        <v>1554.57</v>
      </c>
      <c r="G1242" s="16">
        <f t="shared" si="13"/>
        <v>1554.57</v>
      </c>
      <c r="H1242" s="26">
        <v>42832</v>
      </c>
      <c r="I1242" t="s">
        <v>1436</v>
      </c>
      <c r="J1242">
        <v>2016</v>
      </c>
      <c r="K1242" s="26">
        <v>42832</v>
      </c>
      <c r="L1242" t="s">
        <v>2671</v>
      </c>
    </row>
    <row r="1243" spans="1:12" ht="12.75">
      <c r="A1243">
        <v>2016</v>
      </c>
      <c r="B1243" t="s">
        <v>40</v>
      </c>
      <c r="C1243" s="23" t="s">
        <v>1181</v>
      </c>
      <c r="E1243">
        <v>2</v>
      </c>
      <c r="F1243">
        <f>109.5*1.15</f>
        <v>125.925</v>
      </c>
      <c r="G1243" s="16">
        <f t="shared" si="13"/>
        <v>251.85</v>
      </c>
      <c r="H1243" s="26">
        <v>42832</v>
      </c>
      <c r="I1243" t="s">
        <v>1436</v>
      </c>
      <c r="J1243">
        <v>2016</v>
      </c>
      <c r="K1243" s="26">
        <v>42832</v>
      </c>
      <c r="L1243" t="s">
        <v>2672</v>
      </c>
    </row>
    <row r="1244" spans="1:12" ht="12.75">
      <c r="A1244">
        <v>2016</v>
      </c>
      <c r="B1244" t="s">
        <v>40</v>
      </c>
      <c r="C1244" s="23" t="s">
        <v>1182</v>
      </c>
      <c r="E1244">
        <v>2</v>
      </c>
      <c r="F1244">
        <f>330*1.15</f>
        <v>379.49999999999994</v>
      </c>
      <c r="G1244" s="16">
        <f t="shared" si="13"/>
        <v>758.9999999999999</v>
      </c>
      <c r="H1244" s="26">
        <v>42832</v>
      </c>
      <c r="I1244" t="s">
        <v>1436</v>
      </c>
      <c r="J1244">
        <v>2016</v>
      </c>
      <c r="K1244" s="26">
        <v>42832</v>
      </c>
      <c r="L1244" t="s">
        <v>2673</v>
      </c>
    </row>
    <row r="1245" spans="1:12" ht="12.75">
      <c r="A1245">
        <v>2016</v>
      </c>
      <c r="B1245" t="s">
        <v>40</v>
      </c>
      <c r="C1245" s="23" t="s">
        <v>1183</v>
      </c>
      <c r="E1245">
        <v>2</v>
      </c>
      <c r="F1245">
        <f>380*1.15</f>
        <v>436.99999999999994</v>
      </c>
      <c r="G1245" s="16">
        <f t="shared" si="13"/>
        <v>873.9999999999999</v>
      </c>
      <c r="H1245" s="26">
        <v>42832</v>
      </c>
      <c r="I1245" t="s">
        <v>1436</v>
      </c>
      <c r="J1245">
        <v>2016</v>
      </c>
      <c r="K1245" s="26">
        <v>42832</v>
      </c>
      <c r="L1245" t="s">
        <v>2674</v>
      </c>
    </row>
    <row r="1246" spans="1:12" ht="12.75">
      <c r="A1246">
        <v>2016</v>
      </c>
      <c r="B1246" t="s">
        <v>40</v>
      </c>
      <c r="C1246" s="23" t="s">
        <v>1184</v>
      </c>
      <c r="E1246">
        <v>2</v>
      </c>
      <c r="F1246">
        <f>680*1.15</f>
        <v>781.9999999999999</v>
      </c>
      <c r="G1246" s="16">
        <f t="shared" si="13"/>
        <v>1563.9999999999998</v>
      </c>
      <c r="H1246" s="26">
        <v>42832</v>
      </c>
      <c r="I1246" t="s">
        <v>1436</v>
      </c>
      <c r="J1246">
        <v>2016</v>
      </c>
      <c r="K1246" s="26">
        <v>42832</v>
      </c>
      <c r="L1246" t="s">
        <v>2675</v>
      </c>
    </row>
    <row r="1247" spans="1:12" ht="12.75">
      <c r="A1247">
        <v>2016</v>
      </c>
      <c r="B1247" t="s">
        <v>40</v>
      </c>
      <c r="C1247" s="23" t="s">
        <v>1185</v>
      </c>
      <c r="E1247">
        <v>1</v>
      </c>
      <c r="F1247">
        <f>790*1.15</f>
        <v>908.4999999999999</v>
      </c>
      <c r="G1247" s="16">
        <f t="shared" si="13"/>
        <v>908.4999999999999</v>
      </c>
      <c r="H1247" s="26">
        <v>42832</v>
      </c>
      <c r="I1247" t="s">
        <v>1436</v>
      </c>
      <c r="J1247">
        <v>2016</v>
      </c>
      <c r="K1247" s="26">
        <v>42832</v>
      </c>
      <c r="L1247" t="s">
        <v>2676</v>
      </c>
    </row>
    <row r="1248" spans="1:12" ht="12.75">
      <c r="A1248">
        <v>2016</v>
      </c>
      <c r="B1248" t="s">
        <v>40</v>
      </c>
      <c r="C1248" s="23" t="s">
        <v>1186</v>
      </c>
      <c r="E1248">
        <v>2</v>
      </c>
      <c r="F1248">
        <f>380*1.15</f>
        <v>436.99999999999994</v>
      </c>
      <c r="G1248" s="16">
        <f t="shared" si="13"/>
        <v>873.9999999999999</v>
      </c>
      <c r="H1248" s="26">
        <v>42832</v>
      </c>
      <c r="I1248" t="s">
        <v>1436</v>
      </c>
      <c r="J1248">
        <v>2016</v>
      </c>
      <c r="K1248" s="26">
        <v>42832</v>
      </c>
      <c r="L1248" t="s">
        <v>2677</v>
      </c>
    </row>
    <row r="1249" spans="1:12" ht="12.75">
      <c r="A1249">
        <v>2016</v>
      </c>
      <c r="B1249" t="s">
        <v>40</v>
      </c>
      <c r="C1249" s="23" t="s">
        <v>1187</v>
      </c>
      <c r="E1249">
        <v>5</v>
      </c>
      <c r="F1249">
        <f>23.1*1.15</f>
        <v>26.565</v>
      </c>
      <c r="G1249" s="16">
        <f t="shared" si="13"/>
        <v>132.82500000000002</v>
      </c>
      <c r="H1249" s="26">
        <v>42832</v>
      </c>
      <c r="I1249" t="s">
        <v>1436</v>
      </c>
      <c r="J1249">
        <v>2016</v>
      </c>
      <c r="K1249" s="26">
        <v>42832</v>
      </c>
      <c r="L1249" t="s">
        <v>2678</v>
      </c>
    </row>
    <row r="1250" spans="1:12" ht="12.75">
      <c r="A1250">
        <v>2016</v>
      </c>
      <c r="B1250" t="s">
        <v>40</v>
      </c>
      <c r="C1250" s="23" t="s">
        <v>1188</v>
      </c>
      <c r="E1250">
        <v>3</v>
      </c>
      <c r="F1250">
        <f>27.5*1.15</f>
        <v>31.624999999999996</v>
      </c>
      <c r="G1250" s="16">
        <f t="shared" si="13"/>
        <v>94.87499999999999</v>
      </c>
      <c r="H1250" s="26">
        <v>42832</v>
      </c>
      <c r="I1250" t="s">
        <v>1436</v>
      </c>
      <c r="J1250">
        <v>2016</v>
      </c>
      <c r="K1250" s="26">
        <v>42832</v>
      </c>
      <c r="L1250" t="s">
        <v>2679</v>
      </c>
    </row>
    <row r="1251" spans="1:12" ht="12.75">
      <c r="A1251">
        <v>2016</v>
      </c>
      <c r="B1251" t="s">
        <v>40</v>
      </c>
      <c r="C1251" s="23" t="s">
        <v>1189</v>
      </c>
      <c r="E1251">
        <v>5</v>
      </c>
      <c r="F1251">
        <f>82.5*1.15</f>
        <v>94.87499999999999</v>
      </c>
      <c r="G1251" s="16">
        <f t="shared" si="13"/>
        <v>474.37499999999994</v>
      </c>
      <c r="H1251" s="26">
        <v>42832</v>
      </c>
      <c r="I1251" t="s">
        <v>1436</v>
      </c>
      <c r="J1251">
        <v>2016</v>
      </c>
      <c r="K1251" s="26">
        <v>42832</v>
      </c>
      <c r="L1251" t="s">
        <v>2680</v>
      </c>
    </row>
    <row r="1252" spans="1:12" ht="12.75">
      <c r="A1252">
        <v>2016</v>
      </c>
      <c r="B1252" t="s">
        <v>40</v>
      </c>
      <c r="C1252" s="23" t="s">
        <v>1190</v>
      </c>
      <c r="E1252">
        <v>2</v>
      </c>
      <c r="F1252">
        <f>1280*1.15</f>
        <v>1472</v>
      </c>
      <c r="G1252" s="16">
        <f t="shared" si="13"/>
        <v>2944</v>
      </c>
      <c r="H1252" s="26">
        <v>42832</v>
      </c>
      <c r="I1252" t="s">
        <v>1436</v>
      </c>
      <c r="J1252">
        <v>2016</v>
      </c>
      <c r="K1252" s="26">
        <v>42832</v>
      </c>
      <c r="L1252" t="s">
        <v>2681</v>
      </c>
    </row>
    <row r="1253" spans="1:12" ht="12.75">
      <c r="A1253">
        <v>2016</v>
      </c>
      <c r="B1253" t="s">
        <v>40</v>
      </c>
      <c r="C1253" s="23" t="s">
        <v>1191</v>
      </c>
      <c r="E1253">
        <v>2</v>
      </c>
      <c r="F1253">
        <f>2980*1.15</f>
        <v>3426.9999999999995</v>
      </c>
      <c r="G1253" s="16">
        <f t="shared" si="13"/>
        <v>6853.999999999999</v>
      </c>
      <c r="H1253" s="26">
        <v>42832</v>
      </c>
      <c r="I1253" t="s">
        <v>1436</v>
      </c>
      <c r="J1253">
        <v>2016</v>
      </c>
      <c r="K1253" s="26">
        <v>42832</v>
      </c>
      <c r="L1253" t="s">
        <v>2682</v>
      </c>
    </row>
    <row r="1254" spans="1:12" ht="12.75">
      <c r="A1254">
        <v>2016</v>
      </c>
      <c r="B1254" t="s">
        <v>40</v>
      </c>
      <c r="C1254" s="23" t="s">
        <v>1192</v>
      </c>
      <c r="E1254">
        <v>4</v>
      </c>
      <c r="F1254">
        <f>95*1.15</f>
        <v>109.24999999999999</v>
      </c>
      <c r="G1254" s="16">
        <f t="shared" si="13"/>
        <v>436.99999999999994</v>
      </c>
      <c r="H1254" s="26">
        <v>42832</v>
      </c>
      <c r="I1254" t="s">
        <v>1436</v>
      </c>
      <c r="J1254">
        <v>2016</v>
      </c>
      <c r="K1254" s="26">
        <v>42832</v>
      </c>
      <c r="L1254" t="s">
        <v>2683</v>
      </c>
    </row>
    <row r="1255" spans="1:12" ht="12.75">
      <c r="A1255">
        <v>2016</v>
      </c>
      <c r="B1255" t="s">
        <v>40</v>
      </c>
      <c r="C1255" s="23" t="s">
        <v>1193</v>
      </c>
      <c r="E1255">
        <v>1</v>
      </c>
      <c r="F1255">
        <f>600*1.15</f>
        <v>690</v>
      </c>
      <c r="G1255" s="16">
        <f t="shared" si="13"/>
        <v>690</v>
      </c>
      <c r="H1255" s="26">
        <v>42832</v>
      </c>
      <c r="I1255" t="s">
        <v>1436</v>
      </c>
      <c r="J1255">
        <v>2016</v>
      </c>
      <c r="K1255" s="26">
        <v>42832</v>
      </c>
      <c r="L1255" t="s">
        <v>2684</v>
      </c>
    </row>
    <row r="1256" spans="1:12" ht="12.75">
      <c r="A1256">
        <v>2016</v>
      </c>
      <c r="B1256" t="s">
        <v>40</v>
      </c>
      <c r="C1256" s="23" t="s">
        <v>1194</v>
      </c>
      <c r="E1256">
        <v>1</v>
      </c>
      <c r="F1256">
        <f>700*1.15</f>
        <v>804.9999999999999</v>
      </c>
      <c r="G1256" s="16">
        <f t="shared" si="13"/>
        <v>804.9999999999999</v>
      </c>
      <c r="H1256" s="26">
        <v>42832</v>
      </c>
      <c r="I1256" t="s">
        <v>1436</v>
      </c>
      <c r="J1256">
        <v>2016</v>
      </c>
      <c r="K1256" s="26">
        <v>42832</v>
      </c>
      <c r="L1256" t="s">
        <v>2685</v>
      </c>
    </row>
    <row r="1257" spans="1:12" ht="12.75">
      <c r="A1257">
        <v>2016</v>
      </c>
      <c r="B1257" t="s">
        <v>40</v>
      </c>
      <c r="C1257" s="23" t="s">
        <v>1195</v>
      </c>
      <c r="E1257">
        <v>1</v>
      </c>
      <c r="F1257">
        <f>380*1.15</f>
        <v>436.99999999999994</v>
      </c>
      <c r="G1257" s="16">
        <f t="shared" si="13"/>
        <v>436.99999999999994</v>
      </c>
      <c r="H1257" s="26">
        <v>42832</v>
      </c>
      <c r="I1257" t="s">
        <v>1436</v>
      </c>
      <c r="J1257">
        <v>2016</v>
      </c>
      <c r="K1257" s="26">
        <v>42832</v>
      </c>
      <c r="L1257" t="s">
        <v>2686</v>
      </c>
    </row>
    <row r="1258" spans="1:12" ht="12.75">
      <c r="A1258">
        <v>2016</v>
      </c>
      <c r="B1258" t="s">
        <v>40</v>
      </c>
      <c r="C1258" s="23" t="s">
        <v>1196</v>
      </c>
      <c r="E1258">
        <v>1</v>
      </c>
      <c r="F1258">
        <f>450*1.15</f>
        <v>517.5</v>
      </c>
      <c r="G1258" s="16">
        <f t="shared" si="13"/>
        <v>517.5</v>
      </c>
      <c r="H1258" s="26">
        <v>42832</v>
      </c>
      <c r="I1258" t="s">
        <v>1436</v>
      </c>
      <c r="J1258">
        <v>2016</v>
      </c>
      <c r="K1258" s="26">
        <v>42832</v>
      </c>
      <c r="L1258" t="s">
        <v>2687</v>
      </c>
    </row>
    <row r="1259" spans="1:12" ht="12.75">
      <c r="A1259">
        <v>2016</v>
      </c>
      <c r="B1259" t="s">
        <v>40</v>
      </c>
      <c r="C1259" s="23" t="s">
        <v>1197</v>
      </c>
      <c r="E1259">
        <v>5</v>
      </c>
      <c r="F1259">
        <f>171.4*1.15</f>
        <v>197.10999999999999</v>
      </c>
      <c r="G1259" s="16">
        <f t="shared" si="13"/>
        <v>985.55</v>
      </c>
      <c r="H1259" s="26">
        <v>42832</v>
      </c>
      <c r="I1259" t="s">
        <v>1436</v>
      </c>
      <c r="J1259">
        <v>2016</v>
      </c>
      <c r="K1259" s="26">
        <v>42832</v>
      </c>
      <c r="L1259" t="s">
        <v>2688</v>
      </c>
    </row>
    <row r="1260" spans="1:12" ht="12.75">
      <c r="A1260">
        <v>2016</v>
      </c>
      <c r="B1260" t="s">
        <v>40</v>
      </c>
      <c r="C1260" s="23" t="s">
        <v>1198</v>
      </c>
      <c r="E1260">
        <v>6</v>
      </c>
      <c r="F1260">
        <f>500*1.15</f>
        <v>575</v>
      </c>
      <c r="G1260" s="16">
        <f t="shared" si="13"/>
        <v>3450</v>
      </c>
      <c r="H1260" s="26">
        <v>42832</v>
      </c>
      <c r="I1260" t="s">
        <v>1436</v>
      </c>
      <c r="J1260">
        <v>2016</v>
      </c>
      <c r="K1260" s="26">
        <v>42832</v>
      </c>
      <c r="L1260" t="s">
        <v>2689</v>
      </c>
    </row>
    <row r="1261" spans="1:12" ht="12.75">
      <c r="A1261">
        <v>2016</v>
      </c>
      <c r="B1261" t="s">
        <v>40</v>
      </c>
      <c r="C1261" s="23" t="s">
        <v>1199</v>
      </c>
      <c r="E1261">
        <v>6</v>
      </c>
      <c r="F1261">
        <f>480*1.15</f>
        <v>552</v>
      </c>
      <c r="G1261" s="16">
        <f t="shared" si="13"/>
        <v>3312</v>
      </c>
      <c r="H1261" s="26">
        <v>42832</v>
      </c>
      <c r="I1261" t="s">
        <v>1436</v>
      </c>
      <c r="J1261">
        <v>2016</v>
      </c>
      <c r="K1261" s="26">
        <v>42832</v>
      </c>
      <c r="L1261" t="s">
        <v>2690</v>
      </c>
    </row>
    <row r="1262" spans="1:12" ht="12.75">
      <c r="A1262">
        <v>2016</v>
      </c>
      <c r="B1262" t="s">
        <v>40</v>
      </c>
      <c r="C1262" s="23" t="s">
        <v>1200</v>
      </c>
      <c r="E1262">
        <v>2</v>
      </c>
      <c r="F1262">
        <f>650*1.15</f>
        <v>747.4999999999999</v>
      </c>
      <c r="G1262" s="16">
        <f t="shared" si="13"/>
        <v>1494.9999999999998</v>
      </c>
      <c r="H1262" s="26">
        <v>42832</v>
      </c>
      <c r="I1262" t="s">
        <v>1436</v>
      </c>
      <c r="J1262">
        <v>2016</v>
      </c>
      <c r="K1262" s="26">
        <v>42832</v>
      </c>
      <c r="L1262" t="s">
        <v>2691</v>
      </c>
    </row>
    <row r="1263" spans="1:12" ht="12.75">
      <c r="A1263">
        <v>2016</v>
      </c>
      <c r="B1263" t="s">
        <v>40</v>
      </c>
      <c r="C1263" s="23" t="s">
        <v>1201</v>
      </c>
      <c r="E1263">
        <v>2</v>
      </c>
      <c r="F1263">
        <f>300*1.15</f>
        <v>345</v>
      </c>
      <c r="G1263" s="16">
        <f t="shared" si="13"/>
        <v>690</v>
      </c>
      <c r="H1263" s="26">
        <v>42832</v>
      </c>
      <c r="I1263" t="s">
        <v>1436</v>
      </c>
      <c r="J1263">
        <v>2016</v>
      </c>
      <c r="K1263" s="26">
        <v>42832</v>
      </c>
      <c r="L1263" t="s">
        <v>2692</v>
      </c>
    </row>
    <row r="1264" spans="1:12" ht="12.75">
      <c r="A1264">
        <v>2016</v>
      </c>
      <c r="B1264" t="s">
        <v>40</v>
      </c>
      <c r="C1264" s="23" t="s">
        <v>1202</v>
      </c>
      <c r="E1264">
        <v>2</v>
      </c>
      <c r="F1264">
        <f>360*1.15</f>
        <v>413.99999999999994</v>
      </c>
      <c r="G1264" s="16">
        <f t="shared" si="13"/>
        <v>827.9999999999999</v>
      </c>
      <c r="H1264" s="26">
        <v>42832</v>
      </c>
      <c r="I1264" t="s">
        <v>1436</v>
      </c>
      <c r="J1264">
        <v>2016</v>
      </c>
      <c r="K1264" s="26">
        <v>42832</v>
      </c>
      <c r="L1264" t="s">
        <v>2693</v>
      </c>
    </row>
    <row r="1265" spans="1:12" ht="12.75">
      <c r="A1265">
        <v>2016</v>
      </c>
      <c r="B1265" t="s">
        <v>40</v>
      </c>
      <c r="C1265" s="23" t="s">
        <v>1203</v>
      </c>
      <c r="E1265">
        <v>2</v>
      </c>
      <c r="F1265">
        <f>209*1.15</f>
        <v>240.35</v>
      </c>
      <c r="G1265" s="16">
        <f t="shared" si="13"/>
        <v>480.7</v>
      </c>
      <c r="H1265" s="26">
        <v>42832</v>
      </c>
      <c r="I1265" t="s">
        <v>1436</v>
      </c>
      <c r="J1265">
        <v>2016</v>
      </c>
      <c r="K1265" s="26">
        <v>42832</v>
      </c>
      <c r="L1265" t="s">
        <v>2694</v>
      </c>
    </row>
    <row r="1266" spans="1:12" ht="12.75">
      <c r="A1266">
        <v>2016</v>
      </c>
      <c r="B1266" t="s">
        <v>40</v>
      </c>
      <c r="C1266" s="23" t="s">
        <v>1204</v>
      </c>
      <c r="E1266">
        <v>2</v>
      </c>
      <c r="F1266">
        <f>271*1.15</f>
        <v>311.65</v>
      </c>
      <c r="G1266" s="16">
        <f t="shared" si="13"/>
        <v>623.3</v>
      </c>
      <c r="H1266" s="26">
        <v>42832</v>
      </c>
      <c r="I1266" t="s">
        <v>1436</v>
      </c>
      <c r="J1266">
        <v>2016</v>
      </c>
      <c r="K1266" s="26">
        <v>42832</v>
      </c>
      <c r="L1266" t="s">
        <v>2695</v>
      </c>
    </row>
    <row r="1267" spans="1:12" ht="12.75">
      <c r="A1267">
        <v>2016</v>
      </c>
      <c r="B1267" t="s">
        <v>40</v>
      </c>
      <c r="C1267" s="23" t="s">
        <v>1205</v>
      </c>
      <c r="E1267">
        <v>2</v>
      </c>
      <c r="F1267">
        <f>1971*1.15</f>
        <v>2266.6499999999996</v>
      </c>
      <c r="G1267" s="16">
        <f t="shared" si="13"/>
        <v>4533.299999999999</v>
      </c>
      <c r="H1267" s="26">
        <v>42832</v>
      </c>
      <c r="I1267" t="s">
        <v>1436</v>
      </c>
      <c r="J1267">
        <v>2016</v>
      </c>
      <c r="K1267" s="26">
        <v>42832</v>
      </c>
      <c r="L1267" t="s">
        <v>2696</v>
      </c>
    </row>
    <row r="1268" spans="1:12" ht="12.75">
      <c r="A1268">
        <v>2016</v>
      </c>
      <c r="B1268" t="s">
        <v>40</v>
      </c>
      <c r="C1268" s="23" t="s">
        <v>1206</v>
      </c>
      <c r="E1268">
        <v>2</v>
      </c>
      <c r="F1268">
        <f>1090*1.15</f>
        <v>1253.5</v>
      </c>
      <c r="G1268" s="16">
        <f t="shared" si="13"/>
        <v>2507</v>
      </c>
      <c r="H1268" s="26">
        <v>42832</v>
      </c>
      <c r="I1268" t="s">
        <v>1436</v>
      </c>
      <c r="J1268">
        <v>2016</v>
      </c>
      <c r="K1268" s="26">
        <v>42832</v>
      </c>
      <c r="L1268" t="s">
        <v>2697</v>
      </c>
    </row>
    <row r="1269" spans="1:12" ht="12.75">
      <c r="A1269">
        <v>2016</v>
      </c>
      <c r="B1269" t="s">
        <v>40</v>
      </c>
      <c r="C1269" s="23" t="s">
        <v>1207</v>
      </c>
      <c r="E1269">
        <v>2</v>
      </c>
      <c r="F1269">
        <f>770*1.15</f>
        <v>885.4999999999999</v>
      </c>
      <c r="G1269" s="16">
        <f t="shared" si="13"/>
        <v>1770.9999999999998</v>
      </c>
      <c r="H1269" s="26">
        <v>42832</v>
      </c>
      <c r="I1269" t="s">
        <v>1436</v>
      </c>
      <c r="J1269">
        <v>2016</v>
      </c>
      <c r="K1269" s="26">
        <v>42832</v>
      </c>
      <c r="L1269" t="s">
        <v>2698</v>
      </c>
    </row>
    <row r="1270" spans="1:12" ht="12.75">
      <c r="A1270">
        <v>2016</v>
      </c>
      <c r="B1270" t="s">
        <v>40</v>
      </c>
      <c r="C1270" s="23" t="s">
        <v>1208</v>
      </c>
      <c r="E1270">
        <v>1</v>
      </c>
      <c r="F1270">
        <f>827.55*1.15</f>
        <v>951.6824999999999</v>
      </c>
      <c r="G1270" s="16">
        <f t="shared" si="13"/>
        <v>951.6824999999999</v>
      </c>
      <c r="H1270" s="26">
        <v>42832</v>
      </c>
      <c r="I1270" t="s">
        <v>1436</v>
      </c>
      <c r="J1270">
        <v>2016</v>
      </c>
      <c r="K1270" s="26">
        <v>42832</v>
      </c>
      <c r="L1270" t="s">
        <v>2699</v>
      </c>
    </row>
    <row r="1271" spans="1:12" ht="12.75">
      <c r="A1271">
        <v>2016</v>
      </c>
      <c r="B1271" t="s">
        <v>40</v>
      </c>
      <c r="C1271" s="23" t="s">
        <v>1209</v>
      </c>
      <c r="E1271">
        <v>1</v>
      </c>
      <c r="F1271">
        <f>2396.4*1.15</f>
        <v>2755.8599999999997</v>
      </c>
      <c r="G1271" s="16">
        <f t="shared" si="13"/>
        <v>2755.8599999999997</v>
      </c>
      <c r="H1271" s="26">
        <v>42832</v>
      </c>
      <c r="I1271" t="s">
        <v>1436</v>
      </c>
      <c r="J1271">
        <v>2016</v>
      </c>
      <c r="K1271" s="26">
        <v>42832</v>
      </c>
      <c r="L1271" t="s">
        <v>2700</v>
      </c>
    </row>
    <row r="1272" spans="1:12" ht="12.75">
      <c r="A1272">
        <v>2016</v>
      </c>
      <c r="B1272" t="s">
        <v>40</v>
      </c>
      <c r="C1272" s="23" t="s">
        <v>1210</v>
      </c>
      <c r="E1272">
        <v>1</v>
      </c>
      <c r="F1272">
        <f>3865.05*1.15</f>
        <v>4444.8075</v>
      </c>
      <c r="G1272" s="16">
        <f t="shared" si="13"/>
        <v>4444.8075</v>
      </c>
      <c r="H1272" s="26">
        <v>42832</v>
      </c>
      <c r="I1272" t="s">
        <v>1436</v>
      </c>
      <c r="J1272">
        <v>2016</v>
      </c>
      <c r="K1272" s="26">
        <v>42832</v>
      </c>
      <c r="L1272" t="s">
        <v>2701</v>
      </c>
    </row>
    <row r="1273" spans="1:12" ht="12.75">
      <c r="A1273">
        <v>2016</v>
      </c>
      <c r="B1273" t="s">
        <v>40</v>
      </c>
      <c r="C1273" s="23" t="s">
        <v>1211</v>
      </c>
      <c r="E1273">
        <v>1</v>
      </c>
      <c r="F1273">
        <f>790.7*1.15</f>
        <v>909.305</v>
      </c>
      <c r="G1273" s="16">
        <f t="shared" si="13"/>
        <v>909.305</v>
      </c>
      <c r="H1273" s="26">
        <v>42832</v>
      </c>
      <c r="I1273" t="s">
        <v>1436</v>
      </c>
      <c r="J1273">
        <v>2016</v>
      </c>
      <c r="K1273" s="26">
        <v>42832</v>
      </c>
      <c r="L1273" t="s">
        <v>2702</v>
      </c>
    </row>
    <row r="1274" spans="1:12" ht="12.75">
      <c r="A1274">
        <v>2016</v>
      </c>
      <c r="B1274" t="s">
        <v>40</v>
      </c>
      <c r="C1274" s="23" t="s">
        <v>1212</v>
      </c>
      <c r="E1274">
        <v>1</v>
      </c>
      <c r="F1274">
        <f>1715.68*1.15</f>
        <v>1973.032</v>
      </c>
      <c r="G1274" s="16">
        <f t="shared" si="13"/>
        <v>1973.032</v>
      </c>
      <c r="H1274" s="26">
        <v>42832</v>
      </c>
      <c r="I1274" t="s">
        <v>1436</v>
      </c>
      <c r="J1274">
        <v>2016</v>
      </c>
      <c r="K1274" s="26">
        <v>42832</v>
      </c>
      <c r="L1274" t="s">
        <v>2703</v>
      </c>
    </row>
    <row r="1275" spans="1:12" ht="12.75">
      <c r="A1275">
        <v>2016</v>
      </c>
      <c r="B1275" t="s">
        <v>40</v>
      </c>
      <c r="C1275" s="23" t="s">
        <v>1213</v>
      </c>
      <c r="E1275">
        <v>1</v>
      </c>
      <c r="F1275">
        <f>5470.98*1.15</f>
        <v>6291.626999999999</v>
      </c>
      <c r="G1275" s="16">
        <f t="shared" si="13"/>
        <v>6291.626999999999</v>
      </c>
      <c r="H1275" s="26">
        <v>42832</v>
      </c>
      <c r="I1275" t="s">
        <v>1436</v>
      </c>
      <c r="J1275">
        <v>2016</v>
      </c>
      <c r="K1275" s="26">
        <v>42832</v>
      </c>
      <c r="L1275" t="s">
        <v>2704</v>
      </c>
    </row>
    <row r="1276" spans="1:12" ht="12.75">
      <c r="A1276">
        <v>2016</v>
      </c>
      <c r="B1276" t="s">
        <v>40</v>
      </c>
      <c r="C1276" s="23" t="s">
        <v>1214</v>
      </c>
      <c r="E1276">
        <v>3</v>
      </c>
      <c r="F1276">
        <f>45.5*1.15</f>
        <v>52.324999999999996</v>
      </c>
      <c r="G1276" s="16">
        <f t="shared" si="13"/>
        <v>156.975</v>
      </c>
      <c r="H1276" s="26">
        <v>42832</v>
      </c>
      <c r="I1276" t="s">
        <v>1436</v>
      </c>
      <c r="J1276">
        <v>2016</v>
      </c>
      <c r="K1276" s="26">
        <v>42832</v>
      </c>
      <c r="L1276" t="s">
        <v>2705</v>
      </c>
    </row>
    <row r="1277" spans="1:12" ht="12.75">
      <c r="A1277">
        <v>2016</v>
      </c>
      <c r="B1277" t="s">
        <v>40</v>
      </c>
      <c r="C1277" s="23" t="s">
        <v>1215</v>
      </c>
      <c r="E1277">
        <v>3</v>
      </c>
      <c r="F1277">
        <f>48.5*1.15</f>
        <v>55.775</v>
      </c>
      <c r="G1277" s="16">
        <f t="shared" si="13"/>
        <v>167.325</v>
      </c>
      <c r="H1277" s="26">
        <v>42832</v>
      </c>
      <c r="I1277" t="s">
        <v>1436</v>
      </c>
      <c r="J1277">
        <v>2016</v>
      </c>
      <c r="K1277" s="26">
        <v>42832</v>
      </c>
      <c r="L1277" t="s">
        <v>2706</v>
      </c>
    </row>
    <row r="1278" spans="1:12" ht="12.75">
      <c r="A1278">
        <v>2016</v>
      </c>
      <c r="B1278" t="s">
        <v>40</v>
      </c>
      <c r="C1278" s="23" t="s">
        <v>1216</v>
      </c>
      <c r="E1278">
        <v>3</v>
      </c>
      <c r="F1278">
        <f>1205.71*1.15</f>
        <v>1386.5665</v>
      </c>
      <c r="G1278" s="16">
        <f t="shared" si="13"/>
        <v>4159.6995</v>
      </c>
      <c r="H1278" s="26">
        <v>42832</v>
      </c>
      <c r="I1278" t="s">
        <v>1436</v>
      </c>
      <c r="J1278">
        <v>2016</v>
      </c>
      <c r="K1278" s="26">
        <v>42832</v>
      </c>
      <c r="L1278" t="s">
        <v>2707</v>
      </c>
    </row>
    <row r="1279" spans="1:12" ht="12.75">
      <c r="A1279">
        <v>2016</v>
      </c>
      <c r="B1279" t="s">
        <v>40</v>
      </c>
      <c r="C1279" s="23" t="s">
        <v>1217</v>
      </c>
      <c r="E1279">
        <v>3</v>
      </c>
      <c r="F1279">
        <f>691.8*1.15</f>
        <v>795.5699999999999</v>
      </c>
      <c r="G1279" s="16">
        <f t="shared" si="13"/>
        <v>2386.71</v>
      </c>
      <c r="H1279" s="26">
        <v>42832</v>
      </c>
      <c r="I1279" t="s">
        <v>1436</v>
      </c>
      <c r="J1279">
        <v>2016</v>
      </c>
      <c r="K1279" s="26">
        <v>42832</v>
      </c>
      <c r="L1279" t="s">
        <v>2708</v>
      </c>
    </row>
    <row r="1280" spans="1:12" ht="12.75">
      <c r="A1280">
        <v>2016</v>
      </c>
      <c r="B1280" t="s">
        <v>40</v>
      </c>
      <c r="C1280" s="23" t="s">
        <v>1218</v>
      </c>
      <c r="E1280">
        <v>3</v>
      </c>
      <c r="F1280">
        <f>1207.2*1.15</f>
        <v>1388.28</v>
      </c>
      <c r="G1280" s="16">
        <f t="shared" si="13"/>
        <v>4164.84</v>
      </c>
      <c r="H1280" s="26">
        <v>42832</v>
      </c>
      <c r="I1280" t="s">
        <v>1436</v>
      </c>
      <c r="J1280">
        <v>2016</v>
      </c>
      <c r="K1280" s="26">
        <v>42832</v>
      </c>
      <c r="L1280" t="s">
        <v>2709</v>
      </c>
    </row>
    <row r="1281" spans="1:12" ht="12.75">
      <c r="A1281">
        <v>2016</v>
      </c>
      <c r="B1281" t="s">
        <v>40</v>
      </c>
      <c r="C1281" s="23" t="s">
        <v>1219</v>
      </c>
      <c r="E1281">
        <v>3</v>
      </c>
      <c r="F1281">
        <f>634.9*1.15</f>
        <v>730.1349999999999</v>
      </c>
      <c r="G1281" s="16">
        <f t="shared" si="13"/>
        <v>2190.4049999999997</v>
      </c>
      <c r="H1281" s="26">
        <v>42832</v>
      </c>
      <c r="I1281" t="s">
        <v>1436</v>
      </c>
      <c r="J1281">
        <v>2016</v>
      </c>
      <c r="K1281" s="26">
        <v>42832</v>
      </c>
      <c r="L1281" t="s">
        <v>2710</v>
      </c>
    </row>
    <row r="1282" spans="1:12" ht="12.75">
      <c r="A1282">
        <v>2016</v>
      </c>
      <c r="B1282" t="s">
        <v>40</v>
      </c>
      <c r="C1282" s="23" t="s">
        <v>1220</v>
      </c>
      <c r="E1282">
        <v>4</v>
      </c>
      <c r="F1282">
        <f>833.4*1.15</f>
        <v>958.4099999999999</v>
      </c>
      <c r="G1282" s="16">
        <f t="shared" si="13"/>
        <v>3833.6399999999994</v>
      </c>
      <c r="H1282" s="26">
        <v>42832</v>
      </c>
      <c r="I1282" t="s">
        <v>1436</v>
      </c>
      <c r="J1282">
        <v>2016</v>
      </c>
      <c r="K1282" s="26">
        <v>42832</v>
      </c>
      <c r="L1282" t="s">
        <v>2711</v>
      </c>
    </row>
    <row r="1283" spans="1:12" ht="12.75">
      <c r="A1283">
        <v>2016</v>
      </c>
      <c r="B1283" t="s">
        <v>40</v>
      </c>
      <c r="C1283" s="23" t="s">
        <v>1221</v>
      </c>
      <c r="E1283">
        <v>3</v>
      </c>
      <c r="F1283">
        <f>819*1.15</f>
        <v>941.8499999999999</v>
      </c>
      <c r="G1283" s="16">
        <f t="shared" si="13"/>
        <v>2825.5499999999997</v>
      </c>
      <c r="H1283" s="26">
        <v>42832</v>
      </c>
      <c r="I1283" t="s">
        <v>1436</v>
      </c>
      <c r="J1283">
        <v>2016</v>
      </c>
      <c r="K1283" s="26">
        <v>42832</v>
      </c>
      <c r="L1283" t="s">
        <v>2712</v>
      </c>
    </row>
    <row r="1284" spans="1:12" ht="12.75">
      <c r="A1284">
        <v>2016</v>
      </c>
      <c r="B1284" t="s">
        <v>40</v>
      </c>
      <c r="C1284" s="23" t="s">
        <v>1222</v>
      </c>
      <c r="E1284">
        <v>1</v>
      </c>
      <c r="F1284">
        <f>850*1.15</f>
        <v>977.4999999999999</v>
      </c>
      <c r="G1284" s="16">
        <f t="shared" si="13"/>
        <v>977.4999999999999</v>
      </c>
      <c r="H1284" s="26">
        <v>42832</v>
      </c>
      <c r="I1284" t="s">
        <v>1436</v>
      </c>
      <c r="J1284">
        <v>2016</v>
      </c>
      <c r="K1284" s="26">
        <v>42832</v>
      </c>
      <c r="L1284" t="s">
        <v>2713</v>
      </c>
    </row>
    <row r="1285" spans="1:12" ht="12.75">
      <c r="A1285">
        <v>2016</v>
      </c>
      <c r="B1285" t="s">
        <v>40</v>
      </c>
      <c r="C1285" s="23" t="s">
        <v>1223</v>
      </c>
      <c r="E1285">
        <v>3</v>
      </c>
      <c r="F1285">
        <f>648.5*1.15</f>
        <v>745.775</v>
      </c>
      <c r="G1285" s="16">
        <f aca="true" t="shared" si="14" ref="G1285:G1348">F1285*E1285</f>
        <v>2237.325</v>
      </c>
      <c r="H1285" s="26">
        <v>42832</v>
      </c>
      <c r="I1285" t="s">
        <v>1436</v>
      </c>
      <c r="J1285">
        <v>2016</v>
      </c>
      <c r="K1285" s="26">
        <v>42832</v>
      </c>
      <c r="L1285" t="s">
        <v>2714</v>
      </c>
    </row>
    <row r="1286" spans="1:12" ht="12.75">
      <c r="A1286">
        <v>2016</v>
      </c>
      <c r="B1286" t="s">
        <v>40</v>
      </c>
      <c r="C1286" s="23" t="s">
        <v>1224</v>
      </c>
      <c r="E1286">
        <v>3</v>
      </c>
      <c r="F1286">
        <f>1209.58*1.15</f>
        <v>1391.0169999999998</v>
      </c>
      <c r="G1286" s="16">
        <f t="shared" si="14"/>
        <v>4173.0509999999995</v>
      </c>
      <c r="H1286" s="26">
        <v>42832</v>
      </c>
      <c r="I1286" t="s">
        <v>1436</v>
      </c>
      <c r="J1286">
        <v>2016</v>
      </c>
      <c r="K1286" s="26">
        <v>42832</v>
      </c>
      <c r="L1286" t="s">
        <v>2715</v>
      </c>
    </row>
    <row r="1287" spans="1:12" ht="12.75">
      <c r="A1287">
        <v>2016</v>
      </c>
      <c r="B1287" t="s">
        <v>40</v>
      </c>
      <c r="C1287" s="23" t="s">
        <v>1225</v>
      </c>
      <c r="E1287">
        <v>3</v>
      </c>
      <c r="F1287">
        <f>845.3*1.15</f>
        <v>972.0949999999999</v>
      </c>
      <c r="G1287" s="16">
        <f t="shared" si="14"/>
        <v>2916.285</v>
      </c>
      <c r="H1287" s="26">
        <v>42832</v>
      </c>
      <c r="I1287" t="s">
        <v>1436</v>
      </c>
      <c r="J1287">
        <v>2016</v>
      </c>
      <c r="K1287" s="26">
        <v>42832</v>
      </c>
      <c r="L1287" t="s">
        <v>2716</v>
      </c>
    </row>
    <row r="1288" spans="1:12" ht="12.75">
      <c r="A1288">
        <v>2016</v>
      </c>
      <c r="B1288" t="s">
        <v>40</v>
      </c>
      <c r="C1288" s="23" t="s">
        <v>1226</v>
      </c>
      <c r="E1288">
        <v>3</v>
      </c>
      <c r="F1288">
        <f>523.2*1.15</f>
        <v>601.68</v>
      </c>
      <c r="G1288" s="16">
        <f t="shared" si="14"/>
        <v>1805.04</v>
      </c>
      <c r="H1288" s="26">
        <v>42832</v>
      </c>
      <c r="I1288" t="s">
        <v>1436</v>
      </c>
      <c r="J1288">
        <v>2016</v>
      </c>
      <c r="K1288" s="26">
        <v>42832</v>
      </c>
      <c r="L1288" t="s">
        <v>2717</v>
      </c>
    </row>
    <row r="1289" spans="1:12" ht="12.75">
      <c r="A1289">
        <v>2016</v>
      </c>
      <c r="B1289" t="s">
        <v>40</v>
      </c>
      <c r="C1289" s="23" t="s">
        <v>1227</v>
      </c>
      <c r="E1289">
        <v>4</v>
      </c>
      <c r="F1289">
        <f>628.5*1.15</f>
        <v>722.775</v>
      </c>
      <c r="G1289" s="16">
        <f t="shared" si="14"/>
        <v>2891.1</v>
      </c>
      <c r="H1289" s="26">
        <v>42832</v>
      </c>
      <c r="I1289" t="s">
        <v>1436</v>
      </c>
      <c r="J1289">
        <v>2016</v>
      </c>
      <c r="K1289" s="26">
        <v>42832</v>
      </c>
      <c r="L1289" t="s">
        <v>2718</v>
      </c>
    </row>
    <row r="1290" spans="1:12" ht="12.75">
      <c r="A1290">
        <v>2016</v>
      </c>
      <c r="B1290" t="s">
        <v>40</v>
      </c>
      <c r="C1290" s="23" t="s">
        <v>1228</v>
      </c>
      <c r="E1290">
        <v>2</v>
      </c>
      <c r="F1290">
        <f>931.2*1.15</f>
        <v>1070.8799999999999</v>
      </c>
      <c r="G1290" s="16">
        <f t="shared" si="14"/>
        <v>2141.7599999999998</v>
      </c>
      <c r="H1290" s="26">
        <v>42832</v>
      </c>
      <c r="I1290" t="s">
        <v>1436</v>
      </c>
      <c r="J1290">
        <v>2016</v>
      </c>
      <c r="K1290" s="26">
        <v>42832</v>
      </c>
      <c r="L1290" t="s">
        <v>2719</v>
      </c>
    </row>
    <row r="1291" spans="1:12" ht="12.75">
      <c r="A1291">
        <v>2016</v>
      </c>
      <c r="B1291" t="s">
        <v>40</v>
      </c>
      <c r="C1291" s="23" t="s">
        <v>1229</v>
      </c>
      <c r="E1291">
        <v>2</v>
      </c>
      <c r="F1291">
        <f>1013.5*1.15</f>
        <v>1165.5249999999999</v>
      </c>
      <c r="G1291" s="16">
        <f t="shared" si="14"/>
        <v>2331.0499999999997</v>
      </c>
      <c r="H1291" s="26">
        <v>42832</v>
      </c>
      <c r="I1291" t="s">
        <v>1436</v>
      </c>
      <c r="J1291">
        <v>2016</v>
      </c>
      <c r="K1291" s="26">
        <v>42832</v>
      </c>
      <c r="L1291" t="s">
        <v>2720</v>
      </c>
    </row>
    <row r="1292" spans="1:12" ht="12.75">
      <c r="A1292">
        <v>2016</v>
      </c>
      <c r="B1292" t="s">
        <v>40</v>
      </c>
      <c r="C1292" s="23" t="s">
        <v>1230</v>
      </c>
      <c r="E1292">
        <v>5</v>
      </c>
      <c r="F1292">
        <f>857.2*1.15</f>
        <v>985.78</v>
      </c>
      <c r="G1292" s="16">
        <f t="shared" si="14"/>
        <v>4928.9</v>
      </c>
      <c r="H1292" s="26">
        <v>42832</v>
      </c>
      <c r="I1292" t="s">
        <v>1436</v>
      </c>
      <c r="J1292">
        <v>2016</v>
      </c>
      <c r="K1292" s="26">
        <v>42832</v>
      </c>
      <c r="L1292" t="s">
        <v>2721</v>
      </c>
    </row>
    <row r="1293" spans="1:12" ht="12.75">
      <c r="A1293">
        <v>2016</v>
      </c>
      <c r="B1293" t="s">
        <v>40</v>
      </c>
      <c r="C1293" s="23" t="s">
        <v>1231</v>
      </c>
      <c r="E1293">
        <v>3</v>
      </c>
      <c r="F1293">
        <f>810*1.15</f>
        <v>931.4999999999999</v>
      </c>
      <c r="G1293" s="16">
        <f t="shared" si="14"/>
        <v>2794.4999999999995</v>
      </c>
      <c r="H1293" s="26">
        <v>42832</v>
      </c>
      <c r="I1293" t="s">
        <v>1436</v>
      </c>
      <c r="J1293">
        <v>2016</v>
      </c>
      <c r="K1293" s="26">
        <v>42832</v>
      </c>
      <c r="L1293" t="s">
        <v>2722</v>
      </c>
    </row>
    <row r="1294" spans="1:12" ht="12.75">
      <c r="A1294">
        <v>2016</v>
      </c>
      <c r="B1294" t="s">
        <v>40</v>
      </c>
      <c r="C1294" s="23" t="s">
        <v>1232</v>
      </c>
      <c r="E1294">
        <v>2</v>
      </c>
      <c r="F1294">
        <f>118.7*1.15</f>
        <v>136.505</v>
      </c>
      <c r="G1294" s="16">
        <f t="shared" si="14"/>
        <v>273.01</v>
      </c>
      <c r="H1294" s="26">
        <v>42832</v>
      </c>
      <c r="I1294" t="s">
        <v>1436</v>
      </c>
      <c r="J1294">
        <v>2016</v>
      </c>
      <c r="K1294" s="26">
        <v>42832</v>
      </c>
      <c r="L1294" t="s">
        <v>2723</v>
      </c>
    </row>
    <row r="1295" spans="1:12" ht="12.75">
      <c r="A1295">
        <v>2016</v>
      </c>
      <c r="B1295" t="s">
        <v>40</v>
      </c>
      <c r="C1295" s="23" t="s">
        <v>1233</v>
      </c>
      <c r="E1295">
        <v>2</v>
      </c>
      <c r="F1295">
        <f>374.1*1.15</f>
        <v>430.215</v>
      </c>
      <c r="G1295" s="16">
        <f t="shared" si="14"/>
        <v>860.43</v>
      </c>
      <c r="H1295" s="26">
        <v>42832</v>
      </c>
      <c r="I1295" t="s">
        <v>1436</v>
      </c>
      <c r="J1295">
        <v>2016</v>
      </c>
      <c r="K1295" s="26">
        <v>42832</v>
      </c>
      <c r="L1295" t="s">
        <v>2724</v>
      </c>
    </row>
    <row r="1296" spans="1:12" ht="12.75">
      <c r="A1296">
        <v>2016</v>
      </c>
      <c r="B1296" t="s">
        <v>40</v>
      </c>
      <c r="C1296" s="23" t="s">
        <v>1234</v>
      </c>
      <c r="E1296">
        <v>2</v>
      </c>
      <c r="F1296">
        <f>1561.2*1.15</f>
        <v>1795.3799999999999</v>
      </c>
      <c r="G1296" s="16">
        <f t="shared" si="14"/>
        <v>3590.7599999999998</v>
      </c>
      <c r="H1296" s="26">
        <v>42832</v>
      </c>
      <c r="I1296" t="s">
        <v>1436</v>
      </c>
      <c r="J1296">
        <v>2016</v>
      </c>
      <c r="K1296" s="26">
        <v>42832</v>
      </c>
      <c r="L1296" t="s">
        <v>2725</v>
      </c>
    </row>
    <row r="1297" spans="1:12" ht="12.75">
      <c r="A1297">
        <v>2016</v>
      </c>
      <c r="B1297" t="s">
        <v>40</v>
      </c>
      <c r="C1297" s="23" t="s">
        <v>1235</v>
      </c>
      <c r="E1297">
        <v>1</v>
      </c>
      <c r="F1297">
        <f>224*1.15</f>
        <v>257.59999999999997</v>
      </c>
      <c r="G1297" s="16">
        <f t="shared" si="14"/>
        <v>257.59999999999997</v>
      </c>
      <c r="H1297" s="26">
        <v>42832</v>
      </c>
      <c r="I1297" t="s">
        <v>1436</v>
      </c>
      <c r="J1297">
        <v>2016</v>
      </c>
      <c r="K1297" s="26">
        <v>42832</v>
      </c>
      <c r="L1297" t="s">
        <v>2726</v>
      </c>
    </row>
    <row r="1298" spans="1:12" ht="12.75">
      <c r="A1298">
        <v>2016</v>
      </c>
      <c r="B1298" t="s">
        <v>40</v>
      </c>
      <c r="C1298" s="23" t="s">
        <v>1236</v>
      </c>
      <c r="E1298">
        <v>2</v>
      </c>
      <c r="F1298">
        <f>449*1.15</f>
        <v>516.3499999999999</v>
      </c>
      <c r="G1298" s="16">
        <f t="shared" si="14"/>
        <v>1032.6999999999998</v>
      </c>
      <c r="H1298" s="26">
        <v>42832</v>
      </c>
      <c r="I1298" t="s">
        <v>1436</v>
      </c>
      <c r="J1298">
        <v>2016</v>
      </c>
      <c r="K1298" s="26">
        <v>42832</v>
      </c>
      <c r="L1298" t="s">
        <v>2727</v>
      </c>
    </row>
    <row r="1299" spans="1:12" ht="12.75">
      <c r="A1299">
        <v>2016</v>
      </c>
      <c r="B1299" t="s">
        <v>40</v>
      </c>
      <c r="C1299" s="23" t="s">
        <v>1237</v>
      </c>
      <c r="E1299">
        <v>2</v>
      </c>
      <c r="F1299">
        <f>250*1.15</f>
        <v>287.5</v>
      </c>
      <c r="G1299" s="16">
        <f t="shared" si="14"/>
        <v>575</v>
      </c>
      <c r="H1299" s="26">
        <v>42832</v>
      </c>
      <c r="I1299" t="s">
        <v>1436</v>
      </c>
      <c r="J1299">
        <v>2016</v>
      </c>
      <c r="K1299" s="26">
        <v>42832</v>
      </c>
      <c r="L1299" t="s">
        <v>2728</v>
      </c>
    </row>
    <row r="1300" spans="1:12" ht="12.75">
      <c r="A1300">
        <v>2016</v>
      </c>
      <c r="B1300" t="s">
        <v>40</v>
      </c>
      <c r="C1300" s="23" t="s">
        <v>1238</v>
      </c>
      <c r="E1300">
        <v>3</v>
      </c>
      <c r="F1300">
        <f>68*1.15</f>
        <v>78.19999999999999</v>
      </c>
      <c r="G1300" s="16">
        <f t="shared" si="14"/>
        <v>234.59999999999997</v>
      </c>
      <c r="H1300" s="26">
        <v>42832</v>
      </c>
      <c r="I1300" t="s">
        <v>1436</v>
      </c>
      <c r="J1300">
        <v>2016</v>
      </c>
      <c r="K1300" s="26">
        <v>42832</v>
      </c>
      <c r="L1300" t="s">
        <v>2729</v>
      </c>
    </row>
    <row r="1301" spans="1:12" ht="12.75">
      <c r="A1301">
        <v>2016</v>
      </c>
      <c r="B1301" t="s">
        <v>40</v>
      </c>
      <c r="C1301" s="23" t="s">
        <v>1239</v>
      </c>
      <c r="E1301">
        <v>4</v>
      </c>
      <c r="F1301">
        <f>79.9*1.15</f>
        <v>91.885</v>
      </c>
      <c r="G1301" s="16">
        <f t="shared" si="14"/>
        <v>367.54</v>
      </c>
      <c r="H1301" s="26">
        <v>42832</v>
      </c>
      <c r="I1301" t="s">
        <v>1436</v>
      </c>
      <c r="J1301">
        <v>2016</v>
      </c>
      <c r="K1301" s="26">
        <v>42832</v>
      </c>
      <c r="L1301" t="s">
        <v>2730</v>
      </c>
    </row>
    <row r="1302" spans="1:12" ht="12.75">
      <c r="A1302">
        <v>2016</v>
      </c>
      <c r="B1302" t="s">
        <v>40</v>
      </c>
      <c r="C1302" s="23" t="s">
        <v>1240</v>
      </c>
      <c r="E1302">
        <v>3</v>
      </c>
      <c r="F1302">
        <f>147*1.15</f>
        <v>169.04999999999998</v>
      </c>
      <c r="G1302" s="16">
        <f t="shared" si="14"/>
        <v>507.15</v>
      </c>
      <c r="H1302" s="26">
        <v>42832</v>
      </c>
      <c r="I1302" t="s">
        <v>1436</v>
      </c>
      <c r="J1302">
        <v>2016</v>
      </c>
      <c r="K1302" s="26">
        <v>42832</v>
      </c>
      <c r="L1302" t="s">
        <v>2731</v>
      </c>
    </row>
    <row r="1303" spans="1:12" ht="12.75">
      <c r="A1303">
        <v>2016</v>
      </c>
      <c r="B1303" t="s">
        <v>40</v>
      </c>
      <c r="C1303" s="23" t="s">
        <v>1241</v>
      </c>
      <c r="E1303">
        <v>3</v>
      </c>
      <c r="F1303">
        <f>110*1.15</f>
        <v>126.49999999999999</v>
      </c>
      <c r="G1303" s="16">
        <f t="shared" si="14"/>
        <v>379.49999999999994</v>
      </c>
      <c r="H1303" s="26">
        <v>42832</v>
      </c>
      <c r="I1303" t="s">
        <v>1436</v>
      </c>
      <c r="J1303">
        <v>2016</v>
      </c>
      <c r="K1303" s="26">
        <v>42832</v>
      </c>
      <c r="L1303" t="s">
        <v>2732</v>
      </c>
    </row>
    <row r="1304" spans="1:12" ht="12.75">
      <c r="A1304">
        <v>2016</v>
      </c>
      <c r="B1304" t="s">
        <v>40</v>
      </c>
      <c r="C1304" s="23" t="s">
        <v>1242</v>
      </c>
      <c r="E1304">
        <v>3</v>
      </c>
      <c r="F1304">
        <f>280*1.15</f>
        <v>322</v>
      </c>
      <c r="G1304" s="16">
        <f t="shared" si="14"/>
        <v>966</v>
      </c>
      <c r="H1304" s="26">
        <v>42832</v>
      </c>
      <c r="I1304" t="s">
        <v>1436</v>
      </c>
      <c r="J1304">
        <v>2016</v>
      </c>
      <c r="K1304" s="26">
        <v>42832</v>
      </c>
      <c r="L1304" t="s">
        <v>2733</v>
      </c>
    </row>
    <row r="1305" spans="1:12" ht="12.75">
      <c r="A1305">
        <v>2016</v>
      </c>
      <c r="B1305" t="s">
        <v>40</v>
      </c>
      <c r="C1305" s="23" t="s">
        <v>1243</v>
      </c>
      <c r="E1305">
        <v>6</v>
      </c>
      <c r="F1305">
        <f>280*1.15</f>
        <v>322</v>
      </c>
      <c r="G1305" s="16">
        <f t="shared" si="14"/>
        <v>1932</v>
      </c>
      <c r="H1305" s="26">
        <v>42832</v>
      </c>
      <c r="I1305" t="s">
        <v>1436</v>
      </c>
      <c r="J1305">
        <v>2016</v>
      </c>
      <c r="K1305" s="26">
        <v>42832</v>
      </c>
      <c r="L1305" t="s">
        <v>2734</v>
      </c>
    </row>
    <row r="1306" spans="1:12" ht="12.75">
      <c r="A1306">
        <v>2016</v>
      </c>
      <c r="B1306" t="s">
        <v>40</v>
      </c>
      <c r="C1306" s="23" t="s">
        <v>1244</v>
      </c>
      <c r="E1306">
        <v>3</v>
      </c>
      <c r="F1306">
        <f>350*1.15</f>
        <v>402.49999999999994</v>
      </c>
      <c r="G1306" s="16">
        <f t="shared" si="14"/>
        <v>1207.4999999999998</v>
      </c>
      <c r="H1306" s="26">
        <v>42832</v>
      </c>
      <c r="I1306" t="s">
        <v>1436</v>
      </c>
      <c r="J1306">
        <v>2016</v>
      </c>
      <c r="K1306" s="26">
        <v>42832</v>
      </c>
      <c r="L1306" t="s">
        <v>2735</v>
      </c>
    </row>
    <row r="1307" spans="1:12" ht="12.75">
      <c r="A1307">
        <v>2016</v>
      </c>
      <c r="B1307" t="s">
        <v>40</v>
      </c>
      <c r="C1307" s="23" t="s">
        <v>1245</v>
      </c>
      <c r="E1307">
        <v>2</v>
      </c>
      <c r="F1307">
        <f>350*1.15</f>
        <v>402.49999999999994</v>
      </c>
      <c r="G1307" s="16">
        <f t="shared" si="14"/>
        <v>804.9999999999999</v>
      </c>
      <c r="H1307" s="26">
        <v>42832</v>
      </c>
      <c r="I1307" t="s">
        <v>1436</v>
      </c>
      <c r="J1307">
        <v>2016</v>
      </c>
      <c r="K1307" s="26">
        <v>42832</v>
      </c>
      <c r="L1307" t="s">
        <v>2736</v>
      </c>
    </row>
    <row r="1308" spans="1:12" ht="12.75">
      <c r="A1308">
        <v>2016</v>
      </c>
      <c r="B1308" t="s">
        <v>40</v>
      </c>
      <c r="C1308" s="23" t="s">
        <v>1246</v>
      </c>
      <c r="E1308">
        <v>2</v>
      </c>
      <c r="F1308">
        <f>350*1.15</f>
        <v>402.49999999999994</v>
      </c>
      <c r="G1308" s="16">
        <f t="shared" si="14"/>
        <v>804.9999999999999</v>
      </c>
      <c r="H1308" s="26">
        <v>42832</v>
      </c>
      <c r="I1308" t="s">
        <v>1436</v>
      </c>
      <c r="J1308">
        <v>2016</v>
      </c>
      <c r="K1308" s="26">
        <v>42832</v>
      </c>
      <c r="L1308" t="s">
        <v>2737</v>
      </c>
    </row>
    <row r="1309" spans="1:12" ht="12.75">
      <c r="A1309">
        <v>2016</v>
      </c>
      <c r="B1309" t="s">
        <v>40</v>
      </c>
      <c r="C1309" s="23" t="s">
        <v>1247</v>
      </c>
      <c r="E1309">
        <v>8</v>
      </c>
      <c r="F1309">
        <f>200*1.15</f>
        <v>229.99999999999997</v>
      </c>
      <c r="G1309" s="16">
        <f t="shared" si="14"/>
        <v>1839.9999999999998</v>
      </c>
      <c r="H1309" s="26">
        <v>42832</v>
      </c>
      <c r="I1309" t="s">
        <v>1436</v>
      </c>
      <c r="J1309">
        <v>2016</v>
      </c>
      <c r="K1309" s="26">
        <v>42832</v>
      </c>
      <c r="L1309" t="s">
        <v>2738</v>
      </c>
    </row>
    <row r="1310" spans="1:12" ht="12.75">
      <c r="A1310">
        <v>2016</v>
      </c>
      <c r="B1310" t="s">
        <v>40</v>
      </c>
      <c r="C1310" s="23" t="s">
        <v>1248</v>
      </c>
      <c r="E1310">
        <v>8</v>
      </c>
      <c r="F1310">
        <f>200*1.15</f>
        <v>229.99999999999997</v>
      </c>
      <c r="G1310" s="16">
        <f t="shared" si="14"/>
        <v>1839.9999999999998</v>
      </c>
      <c r="H1310" s="26">
        <v>42832</v>
      </c>
      <c r="I1310" t="s">
        <v>1436</v>
      </c>
      <c r="J1310">
        <v>2016</v>
      </c>
      <c r="K1310" s="26">
        <v>42832</v>
      </c>
      <c r="L1310" t="s">
        <v>2739</v>
      </c>
    </row>
    <row r="1311" spans="1:12" ht="12.75">
      <c r="A1311">
        <v>2016</v>
      </c>
      <c r="B1311" t="s">
        <v>40</v>
      </c>
      <c r="C1311" s="23" t="s">
        <v>1249</v>
      </c>
      <c r="E1311">
        <v>8</v>
      </c>
      <c r="F1311">
        <f>290*1.15</f>
        <v>333.5</v>
      </c>
      <c r="G1311" s="16">
        <f t="shared" si="14"/>
        <v>2668</v>
      </c>
      <c r="H1311" s="26">
        <v>42832</v>
      </c>
      <c r="I1311" t="s">
        <v>1436</v>
      </c>
      <c r="J1311">
        <v>2016</v>
      </c>
      <c r="K1311" s="26">
        <v>42832</v>
      </c>
      <c r="L1311" t="s">
        <v>2740</v>
      </c>
    </row>
    <row r="1312" spans="1:12" ht="12.75">
      <c r="A1312">
        <v>2016</v>
      </c>
      <c r="B1312" t="s">
        <v>40</v>
      </c>
      <c r="C1312" s="23" t="s">
        <v>1250</v>
      </c>
      <c r="E1312">
        <v>8</v>
      </c>
      <c r="F1312">
        <f>87.5*1.15</f>
        <v>100.62499999999999</v>
      </c>
      <c r="G1312" s="16">
        <f t="shared" si="14"/>
        <v>804.9999999999999</v>
      </c>
      <c r="H1312" s="26">
        <v>42832</v>
      </c>
      <c r="I1312" t="s">
        <v>1436</v>
      </c>
      <c r="J1312">
        <v>2016</v>
      </c>
      <c r="K1312" s="26">
        <v>42832</v>
      </c>
      <c r="L1312" t="s">
        <v>2741</v>
      </c>
    </row>
    <row r="1313" spans="1:12" ht="12.75">
      <c r="A1313">
        <v>2016</v>
      </c>
      <c r="B1313" t="s">
        <v>40</v>
      </c>
      <c r="C1313" s="23" t="s">
        <v>1251</v>
      </c>
      <c r="E1313">
        <v>8</v>
      </c>
      <c r="F1313">
        <f>90*1.15</f>
        <v>103.49999999999999</v>
      </c>
      <c r="G1313" s="16">
        <f t="shared" si="14"/>
        <v>827.9999999999999</v>
      </c>
      <c r="H1313" s="26">
        <v>42832</v>
      </c>
      <c r="I1313" t="s">
        <v>1436</v>
      </c>
      <c r="J1313">
        <v>2016</v>
      </c>
      <c r="K1313" s="26">
        <v>42832</v>
      </c>
      <c r="L1313" t="s">
        <v>2742</v>
      </c>
    </row>
    <row r="1314" spans="1:12" ht="12.75">
      <c r="A1314">
        <v>2016</v>
      </c>
      <c r="B1314" t="s">
        <v>40</v>
      </c>
      <c r="C1314" s="23" t="s">
        <v>1252</v>
      </c>
      <c r="E1314">
        <v>2</v>
      </c>
      <c r="F1314">
        <f>280*1.15</f>
        <v>322</v>
      </c>
      <c r="G1314" s="16">
        <f t="shared" si="14"/>
        <v>644</v>
      </c>
      <c r="H1314" s="26">
        <v>42832</v>
      </c>
      <c r="I1314" t="s">
        <v>1436</v>
      </c>
      <c r="J1314">
        <v>2016</v>
      </c>
      <c r="K1314" s="26">
        <v>42832</v>
      </c>
      <c r="L1314" t="s">
        <v>2743</v>
      </c>
    </row>
    <row r="1315" spans="1:12" ht="12.75">
      <c r="A1315">
        <v>2016</v>
      </c>
      <c r="B1315" t="s">
        <v>40</v>
      </c>
      <c r="C1315" s="23" t="s">
        <v>1253</v>
      </c>
      <c r="E1315">
        <v>4</v>
      </c>
      <c r="F1315">
        <f>295*1.15</f>
        <v>339.25</v>
      </c>
      <c r="G1315" s="16">
        <f t="shared" si="14"/>
        <v>1357</v>
      </c>
      <c r="H1315" s="26">
        <v>42832</v>
      </c>
      <c r="I1315" t="s">
        <v>1436</v>
      </c>
      <c r="J1315">
        <v>2016</v>
      </c>
      <c r="K1315" s="26">
        <v>42832</v>
      </c>
      <c r="L1315" t="s">
        <v>2744</v>
      </c>
    </row>
    <row r="1316" spans="1:12" ht="12.75">
      <c r="A1316">
        <v>2016</v>
      </c>
      <c r="B1316" t="s">
        <v>40</v>
      </c>
      <c r="C1316" s="23" t="s">
        <v>1254</v>
      </c>
      <c r="E1316">
        <v>2</v>
      </c>
      <c r="F1316">
        <f>488.7*1.15</f>
        <v>562.005</v>
      </c>
      <c r="G1316" s="16">
        <f t="shared" si="14"/>
        <v>1124.01</v>
      </c>
      <c r="H1316" s="26">
        <v>42832</v>
      </c>
      <c r="I1316" t="s">
        <v>1436</v>
      </c>
      <c r="J1316">
        <v>2016</v>
      </c>
      <c r="K1316" s="26">
        <v>42832</v>
      </c>
      <c r="L1316" t="s">
        <v>2745</v>
      </c>
    </row>
    <row r="1317" spans="1:12" ht="12.75">
      <c r="A1317">
        <v>2016</v>
      </c>
      <c r="B1317" t="s">
        <v>40</v>
      </c>
      <c r="C1317" s="23" t="s">
        <v>1255</v>
      </c>
      <c r="E1317">
        <v>2</v>
      </c>
      <c r="F1317">
        <f>280*1.15</f>
        <v>322</v>
      </c>
      <c r="G1317" s="16">
        <f t="shared" si="14"/>
        <v>644</v>
      </c>
      <c r="H1317" s="26">
        <v>42832</v>
      </c>
      <c r="I1317" t="s">
        <v>1436</v>
      </c>
      <c r="J1317">
        <v>2016</v>
      </c>
      <c r="K1317" s="26">
        <v>42832</v>
      </c>
      <c r="L1317" t="s">
        <v>2746</v>
      </c>
    </row>
    <row r="1318" spans="1:12" ht="12.75">
      <c r="A1318">
        <v>2016</v>
      </c>
      <c r="B1318" t="s">
        <v>40</v>
      </c>
      <c r="C1318" s="23" t="s">
        <v>1256</v>
      </c>
      <c r="E1318">
        <v>2</v>
      </c>
      <c r="F1318">
        <f>290*1.15</f>
        <v>333.5</v>
      </c>
      <c r="G1318" s="16">
        <f t="shared" si="14"/>
        <v>667</v>
      </c>
      <c r="H1318" s="26">
        <v>42832</v>
      </c>
      <c r="I1318" t="s">
        <v>1436</v>
      </c>
      <c r="J1318">
        <v>2016</v>
      </c>
      <c r="K1318" s="26">
        <v>42832</v>
      </c>
      <c r="L1318" t="s">
        <v>2747</v>
      </c>
    </row>
    <row r="1319" spans="1:12" ht="12.75">
      <c r="A1319">
        <v>2016</v>
      </c>
      <c r="B1319" t="s">
        <v>40</v>
      </c>
      <c r="C1319" s="23" t="s">
        <v>1257</v>
      </c>
      <c r="E1319">
        <v>2</v>
      </c>
      <c r="F1319">
        <f>290*1.15</f>
        <v>333.5</v>
      </c>
      <c r="G1319" s="16">
        <f t="shared" si="14"/>
        <v>667</v>
      </c>
      <c r="H1319" s="26">
        <v>42832</v>
      </c>
      <c r="I1319" t="s">
        <v>1436</v>
      </c>
      <c r="J1319">
        <v>2016</v>
      </c>
      <c r="K1319" s="26">
        <v>42832</v>
      </c>
      <c r="L1319" t="s">
        <v>2748</v>
      </c>
    </row>
    <row r="1320" spans="1:12" ht="12.75">
      <c r="A1320">
        <v>2016</v>
      </c>
      <c r="B1320" t="s">
        <v>40</v>
      </c>
      <c r="C1320" s="23" t="s">
        <v>1258</v>
      </c>
      <c r="E1320">
        <v>2</v>
      </c>
      <c r="F1320">
        <f>360*1.15</f>
        <v>413.99999999999994</v>
      </c>
      <c r="G1320" s="16">
        <f t="shared" si="14"/>
        <v>827.9999999999999</v>
      </c>
      <c r="H1320" s="26">
        <v>42832</v>
      </c>
      <c r="I1320" t="s">
        <v>1436</v>
      </c>
      <c r="J1320">
        <v>2016</v>
      </c>
      <c r="K1320" s="26">
        <v>42832</v>
      </c>
      <c r="L1320" t="s">
        <v>2749</v>
      </c>
    </row>
    <row r="1321" spans="1:12" ht="12.75">
      <c r="A1321">
        <v>2016</v>
      </c>
      <c r="B1321" t="s">
        <v>40</v>
      </c>
      <c r="C1321" s="23" t="s">
        <v>1259</v>
      </c>
      <c r="E1321">
        <v>2</v>
      </c>
      <c r="F1321">
        <f>300*1.15</f>
        <v>345</v>
      </c>
      <c r="G1321" s="16">
        <f t="shared" si="14"/>
        <v>690</v>
      </c>
      <c r="H1321" s="26">
        <v>42832</v>
      </c>
      <c r="I1321" t="s">
        <v>1436</v>
      </c>
      <c r="J1321">
        <v>2016</v>
      </c>
      <c r="K1321" s="26">
        <v>42832</v>
      </c>
      <c r="L1321" t="s">
        <v>2750</v>
      </c>
    </row>
    <row r="1322" spans="1:12" ht="12.75">
      <c r="A1322">
        <v>2016</v>
      </c>
      <c r="B1322" t="s">
        <v>40</v>
      </c>
      <c r="C1322" s="23" t="s">
        <v>1260</v>
      </c>
      <c r="E1322">
        <v>2</v>
      </c>
      <c r="F1322">
        <f>260*1.15</f>
        <v>299</v>
      </c>
      <c r="G1322" s="16">
        <f t="shared" si="14"/>
        <v>598</v>
      </c>
      <c r="H1322" s="26">
        <v>42832</v>
      </c>
      <c r="I1322" t="s">
        <v>1436</v>
      </c>
      <c r="J1322">
        <v>2016</v>
      </c>
      <c r="K1322" s="26">
        <v>42832</v>
      </c>
      <c r="L1322" t="s">
        <v>2751</v>
      </c>
    </row>
    <row r="1323" spans="1:12" ht="12.75">
      <c r="A1323">
        <v>2016</v>
      </c>
      <c r="B1323" t="s">
        <v>40</v>
      </c>
      <c r="C1323" s="23" t="s">
        <v>1261</v>
      </c>
      <c r="E1323">
        <v>2</v>
      </c>
      <c r="F1323">
        <f>350*1.15</f>
        <v>402.49999999999994</v>
      </c>
      <c r="G1323" s="16">
        <f t="shared" si="14"/>
        <v>804.9999999999999</v>
      </c>
      <c r="H1323" s="26">
        <v>42832</v>
      </c>
      <c r="I1323" t="s">
        <v>1436</v>
      </c>
      <c r="J1323">
        <v>2016</v>
      </c>
      <c r="K1323" s="26">
        <v>42832</v>
      </c>
      <c r="L1323" t="s">
        <v>2752</v>
      </c>
    </row>
    <row r="1324" spans="1:12" ht="12.75">
      <c r="A1324">
        <v>2016</v>
      </c>
      <c r="B1324" t="s">
        <v>40</v>
      </c>
      <c r="C1324" s="23" t="s">
        <v>1262</v>
      </c>
      <c r="E1324">
        <v>2</v>
      </c>
      <c r="F1324">
        <f>490*1.15</f>
        <v>563.5</v>
      </c>
      <c r="G1324" s="16">
        <f t="shared" si="14"/>
        <v>1127</v>
      </c>
      <c r="H1324" s="26">
        <v>42832</v>
      </c>
      <c r="I1324" t="s">
        <v>1436</v>
      </c>
      <c r="J1324">
        <v>2016</v>
      </c>
      <c r="K1324" s="26">
        <v>42832</v>
      </c>
      <c r="L1324" t="s">
        <v>2753</v>
      </c>
    </row>
    <row r="1325" spans="1:12" ht="12.75">
      <c r="A1325">
        <v>2016</v>
      </c>
      <c r="B1325" t="s">
        <v>40</v>
      </c>
      <c r="C1325" s="23" t="s">
        <v>1263</v>
      </c>
      <c r="E1325">
        <v>2</v>
      </c>
      <c r="F1325">
        <f>700*1.15</f>
        <v>804.9999999999999</v>
      </c>
      <c r="G1325" s="16">
        <f t="shared" si="14"/>
        <v>1609.9999999999998</v>
      </c>
      <c r="H1325" s="26">
        <v>42832</v>
      </c>
      <c r="I1325" t="s">
        <v>1436</v>
      </c>
      <c r="J1325">
        <v>2016</v>
      </c>
      <c r="K1325" s="26">
        <v>42832</v>
      </c>
      <c r="L1325" t="s">
        <v>2754</v>
      </c>
    </row>
    <row r="1326" spans="1:12" ht="12.75">
      <c r="A1326">
        <v>2016</v>
      </c>
      <c r="B1326" t="s">
        <v>40</v>
      </c>
      <c r="C1326" s="23" t="s">
        <v>1264</v>
      </c>
      <c r="E1326">
        <v>2</v>
      </c>
      <c r="F1326">
        <f>780*1.15</f>
        <v>896.9999999999999</v>
      </c>
      <c r="G1326" s="16">
        <f t="shared" si="14"/>
        <v>1793.9999999999998</v>
      </c>
      <c r="H1326" s="26">
        <v>42832</v>
      </c>
      <c r="I1326" t="s">
        <v>1436</v>
      </c>
      <c r="J1326">
        <v>2016</v>
      </c>
      <c r="K1326" s="26">
        <v>42832</v>
      </c>
      <c r="L1326" t="s">
        <v>2755</v>
      </c>
    </row>
    <row r="1327" spans="1:12" ht="12.75">
      <c r="A1327">
        <v>2016</v>
      </c>
      <c r="B1327" t="s">
        <v>40</v>
      </c>
      <c r="C1327" s="23" t="s">
        <v>1265</v>
      </c>
      <c r="E1327">
        <v>2</v>
      </c>
      <c r="F1327">
        <f>950*1.15</f>
        <v>1092.5</v>
      </c>
      <c r="G1327" s="16">
        <f t="shared" si="14"/>
        <v>2185</v>
      </c>
      <c r="H1327" s="26">
        <v>42832</v>
      </c>
      <c r="I1327" t="s">
        <v>1436</v>
      </c>
      <c r="J1327">
        <v>2016</v>
      </c>
      <c r="K1327" s="26">
        <v>42832</v>
      </c>
      <c r="L1327" t="s">
        <v>2756</v>
      </c>
    </row>
    <row r="1328" spans="1:12" ht="12.75">
      <c r="A1328">
        <v>2016</v>
      </c>
      <c r="B1328" t="s">
        <v>40</v>
      </c>
      <c r="C1328" s="23" t="s">
        <v>1266</v>
      </c>
      <c r="E1328">
        <v>2</v>
      </c>
      <c r="F1328">
        <f>1100*1.15</f>
        <v>1265</v>
      </c>
      <c r="G1328" s="16">
        <f t="shared" si="14"/>
        <v>2530</v>
      </c>
      <c r="H1328" s="26">
        <v>42832</v>
      </c>
      <c r="I1328" t="s">
        <v>1436</v>
      </c>
      <c r="J1328">
        <v>2016</v>
      </c>
      <c r="K1328" s="26">
        <v>42832</v>
      </c>
      <c r="L1328" t="s">
        <v>2757</v>
      </c>
    </row>
    <row r="1329" spans="1:12" ht="12.75">
      <c r="A1329">
        <v>2016</v>
      </c>
      <c r="B1329" t="s">
        <v>40</v>
      </c>
      <c r="C1329" s="23" t="s">
        <v>1267</v>
      </c>
      <c r="E1329">
        <v>2</v>
      </c>
      <c r="F1329">
        <f>1200*1.15</f>
        <v>1380</v>
      </c>
      <c r="G1329" s="16">
        <f t="shared" si="14"/>
        <v>2760</v>
      </c>
      <c r="H1329" s="26">
        <v>42832</v>
      </c>
      <c r="I1329" t="s">
        <v>1436</v>
      </c>
      <c r="J1329">
        <v>2016</v>
      </c>
      <c r="K1329" s="26">
        <v>42832</v>
      </c>
      <c r="L1329" t="s">
        <v>2758</v>
      </c>
    </row>
    <row r="1330" spans="1:12" ht="12.75">
      <c r="A1330">
        <v>2016</v>
      </c>
      <c r="B1330" t="s">
        <v>40</v>
      </c>
      <c r="C1330" s="23" t="s">
        <v>1268</v>
      </c>
      <c r="E1330">
        <v>2</v>
      </c>
      <c r="F1330">
        <f>1200*1.15</f>
        <v>1380</v>
      </c>
      <c r="G1330" s="16">
        <f t="shared" si="14"/>
        <v>2760</v>
      </c>
      <c r="H1330" s="26">
        <v>42832</v>
      </c>
      <c r="I1330" t="s">
        <v>1436</v>
      </c>
      <c r="J1330">
        <v>2016</v>
      </c>
      <c r="K1330" s="26">
        <v>42832</v>
      </c>
      <c r="L1330" t="s">
        <v>2759</v>
      </c>
    </row>
    <row r="1331" spans="1:12" ht="12.75">
      <c r="A1331">
        <v>2016</v>
      </c>
      <c r="B1331" t="s">
        <v>40</v>
      </c>
      <c r="C1331" s="23" t="s">
        <v>1269</v>
      </c>
      <c r="E1331">
        <v>2</v>
      </c>
      <c r="F1331">
        <f>100*1.15</f>
        <v>114.99999999999999</v>
      </c>
      <c r="G1331" s="16">
        <f t="shared" si="14"/>
        <v>229.99999999999997</v>
      </c>
      <c r="H1331" s="26">
        <v>42832</v>
      </c>
      <c r="I1331" t="s">
        <v>1436</v>
      </c>
      <c r="J1331">
        <v>2016</v>
      </c>
      <c r="K1331" s="26">
        <v>42832</v>
      </c>
      <c r="L1331" t="s">
        <v>2760</v>
      </c>
    </row>
    <row r="1332" spans="1:12" ht="12.75">
      <c r="A1332">
        <v>2016</v>
      </c>
      <c r="B1332" t="s">
        <v>40</v>
      </c>
      <c r="C1332" s="23" t="s">
        <v>1270</v>
      </c>
      <c r="E1332">
        <v>2</v>
      </c>
      <c r="F1332">
        <f>250*1.15</f>
        <v>287.5</v>
      </c>
      <c r="G1332" s="16">
        <f t="shared" si="14"/>
        <v>575</v>
      </c>
      <c r="H1332" s="26">
        <v>42832</v>
      </c>
      <c r="I1332" t="s">
        <v>1436</v>
      </c>
      <c r="J1332">
        <v>2016</v>
      </c>
      <c r="K1332" s="26">
        <v>42832</v>
      </c>
      <c r="L1332" t="s">
        <v>2761</v>
      </c>
    </row>
    <row r="1333" spans="1:12" ht="12.75">
      <c r="A1333">
        <v>2016</v>
      </c>
      <c r="B1333" t="s">
        <v>40</v>
      </c>
      <c r="C1333" s="23" t="s">
        <v>1271</v>
      </c>
      <c r="E1333">
        <v>1</v>
      </c>
      <c r="F1333">
        <f>25500*1.15</f>
        <v>29324.999999999996</v>
      </c>
      <c r="G1333" s="16">
        <f t="shared" si="14"/>
        <v>29324.999999999996</v>
      </c>
      <c r="H1333" s="26">
        <v>42832</v>
      </c>
      <c r="I1333" t="s">
        <v>1436</v>
      </c>
      <c r="J1333">
        <v>2016</v>
      </c>
      <c r="K1333" s="26">
        <v>42832</v>
      </c>
      <c r="L1333" t="s">
        <v>2762</v>
      </c>
    </row>
    <row r="1334" spans="1:12" ht="12.75">
      <c r="A1334">
        <v>2016</v>
      </c>
      <c r="B1334" t="s">
        <v>40</v>
      </c>
      <c r="C1334" s="23" t="s">
        <v>1272</v>
      </c>
      <c r="E1334">
        <v>1</v>
      </c>
      <c r="F1334">
        <f>41200*1.15</f>
        <v>47379.99999999999</v>
      </c>
      <c r="G1334" s="16">
        <f t="shared" si="14"/>
        <v>47379.99999999999</v>
      </c>
      <c r="H1334" s="26">
        <v>42832</v>
      </c>
      <c r="I1334" t="s">
        <v>1436</v>
      </c>
      <c r="J1334">
        <v>2016</v>
      </c>
      <c r="K1334" s="26">
        <v>42832</v>
      </c>
      <c r="L1334" t="s">
        <v>2763</v>
      </c>
    </row>
    <row r="1335" spans="1:12" ht="12.75">
      <c r="A1335">
        <v>2016</v>
      </c>
      <c r="B1335" t="s">
        <v>40</v>
      </c>
      <c r="C1335" s="23" t="s">
        <v>1273</v>
      </c>
      <c r="E1335">
        <v>1</v>
      </c>
      <c r="F1335">
        <f>4300*1.15</f>
        <v>4945</v>
      </c>
      <c r="G1335" s="16">
        <f t="shared" si="14"/>
        <v>4945</v>
      </c>
      <c r="H1335" s="26">
        <v>42832</v>
      </c>
      <c r="I1335" t="s">
        <v>1436</v>
      </c>
      <c r="J1335">
        <v>2016</v>
      </c>
      <c r="K1335" s="26">
        <v>42832</v>
      </c>
      <c r="L1335" t="s">
        <v>2764</v>
      </c>
    </row>
    <row r="1336" spans="1:12" ht="12.75">
      <c r="A1336">
        <v>2016</v>
      </c>
      <c r="B1336" t="s">
        <v>40</v>
      </c>
      <c r="C1336" s="23" t="s">
        <v>1274</v>
      </c>
      <c r="E1336">
        <v>2</v>
      </c>
      <c r="F1336">
        <f>3600*1.15</f>
        <v>4140</v>
      </c>
      <c r="G1336" s="16">
        <f t="shared" si="14"/>
        <v>8280</v>
      </c>
      <c r="H1336" s="26">
        <v>42832</v>
      </c>
      <c r="I1336" t="s">
        <v>1436</v>
      </c>
      <c r="J1336">
        <v>2016</v>
      </c>
      <c r="K1336" s="26">
        <v>42832</v>
      </c>
      <c r="L1336" t="s">
        <v>2765</v>
      </c>
    </row>
    <row r="1337" spans="1:12" ht="12.75">
      <c r="A1337">
        <v>2016</v>
      </c>
      <c r="B1337" t="s">
        <v>40</v>
      </c>
      <c r="C1337" s="23" t="s">
        <v>1275</v>
      </c>
      <c r="E1337">
        <v>1</v>
      </c>
      <c r="F1337">
        <f>15100*1.15</f>
        <v>17365</v>
      </c>
      <c r="G1337" s="16">
        <f t="shared" si="14"/>
        <v>17365</v>
      </c>
      <c r="H1337" s="26">
        <v>42832</v>
      </c>
      <c r="I1337" t="s">
        <v>1436</v>
      </c>
      <c r="J1337">
        <v>2016</v>
      </c>
      <c r="K1337" s="26">
        <v>42832</v>
      </c>
      <c r="L1337" t="s">
        <v>2766</v>
      </c>
    </row>
    <row r="1338" spans="1:12" ht="12.75">
      <c r="A1338">
        <v>2016</v>
      </c>
      <c r="B1338" t="s">
        <v>40</v>
      </c>
      <c r="C1338" s="23" t="s">
        <v>1276</v>
      </c>
      <c r="E1338">
        <v>4</v>
      </c>
      <c r="F1338">
        <f>133*1.15</f>
        <v>152.95</v>
      </c>
      <c r="G1338" s="16">
        <f t="shared" si="14"/>
        <v>611.8</v>
      </c>
      <c r="H1338" s="26">
        <v>42832</v>
      </c>
      <c r="I1338" t="s">
        <v>1436</v>
      </c>
      <c r="J1338">
        <v>2016</v>
      </c>
      <c r="K1338" s="26">
        <v>42832</v>
      </c>
      <c r="L1338" t="s">
        <v>2767</v>
      </c>
    </row>
    <row r="1339" spans="1:12" ht="12.75">
      <c r="A1339">
        <v>2016</v>
      </c>
      <c r="B1339" t="s">
        <v>40</v>
      </c>
      <c r="C1339" s="23" t="s">
        <v>1277</v>
      </c>
      <c r="E1339">
        <v>6</v>
      </c>
      <c r="F1339">
        <f>2100*1.15</f>
        <v>2415</v>
      </c>
      <c r="G1339" s="16">
        <f t="shared" si="14"/>
        <v>14490</v>
      </c>
      <c r="H1339" s="26">
        <v>42832</v>
      </c>
      <c r="I1339" t="s">
        <v>1436</v>
      </c>
      <c r="J1339">
        <v>2016</v>
      </c>
      <c r="K1339" s="26">
        <v>42832</v>
      </c>
      <c r="L1339" t="s">
        <v>2768</v>
      </c>
    </row>
    <row r="1340" spans="1:12" ht="12.75">
      <c r="A1340">
        <v>2016</v>
      </c>
      <c r="B1340" t="s">
        <v>40</v>
      </c>
      <c r="C1340" s="23" t="s">
        <v>1278</v>
      </c>
      <c r="E1340">
        <v>1</v>
      </c>
      <c r="F1340">
        <f>1700*1.15</f>
        <v>1954.9999999999998</v>
      </c>
      <c r="G1340" s="16">
        <f t="shared" si="14"/>
        <v>1954.9999999999998</v>
      </c>
      <c r="H1340" s="26">
        <v>42832</v>
      </c>
      <c r="I1340" t="s">
        <v>1436</v>
      </c>
      <c r="J1340">
        <v>2016</v>
      </c>
      <c r="K1340" s="26">
        <v>42832</v>
      </c>
      <c r="L1340" t="s">
        <v>2769</v>
      </c>
    </row>
    <row r="1341" spans="1:12" ht="12.75">
      <c r="A1341">
        <v>2016</v>
      </c>
      <c r="B1341" t="s">
        <v>40</v>
      </c>
      <c r="C1341" s="23" t="s">
        <v>1279</v>
      </c>
      <c r="E1341">
        <v>2</v>
      </c>
      <c r="F1341">
        <f>1850*1.15</f>
        <v>2127.5</v>
      </c>
      <c r="G1341" s="16">
        <f t="shared" si="14"/>
        <v>4255</v>
      </c>
      <c r="H1341" s="26">
        <v>42832</v>
      </c>
      <c r="I1341" t="s">
        <v>1436</v>
      </c>
      <c r="J1341">
        <v>2016</v>
      </c>
      <c r="K1341" s="26">
        <v>42832</v>
      </c>
      <c r="L1341" t="s">
        <v>2770</v>
      </c>
    </row>
    <row r="1342" spans="1:12" ht="12.75">
      <c r="A1342">
        <v>2016</v>
      </c>
      <c r="B1342" t="s">
        <v>40</v>
      </c>
      <c r="C1342" s="23" t="s">
        <v>1280</v>
      </c>
      <c r="E1342">
        <v>3</v>
      </c>
      <c r="F1342">
        <f>1300*1.15</f>
        <v>1494.9999999999998</v>
      </c>
      <c r="G1342" s="16">
        <f t="shared" si="14"/>
        <v>4484.999999999999</v>
      </c>
      <c r="H1342" s="26">
        <v>42832</v>
      </c>
      <c r="I1342" t="s">
        <v>1436</v>
      </c>
      <c r="J1342">
        <v>2016</v>
      </c>
      <c r="K1342" s="26">
        <v>42832</v>
      </c>
      <c r="L1342" t="s">
        <v>2771</v>
      </c>
    </row>
    <row r="1343" spans="1:12" ht="12.75">
      <c r="A1343">
        <v>2016</v>
      </c>
      <c r="B1343" t="s">
        <v>40</v>
      </c>
      <c r="C1343" s="23" t="s">
        <v>1281</v>
      </c>
      <c r="E1343">
        <v>2</v>
      </c>
      <c r="F1343">
        <f>425.5*1.15</f>
        <v>489.325</v>
      </c>
      <c r="G1343" s="16">
        <f t="shared" si="14"/>
        <v>978.65</v>
      </c>
      <c r="H1343" s="26">
        <v>42832</v>
      </c>
      <c r="I1343" t="s">
        <v>1436</v>
      </c>
      <c r="J1343">
        <v>2016</v>
      </c>
      <c r="K1343" s="26">
        <v>42832</v>
      </c>
      <c r="L1343" t="s">
        <v>2772</v>
      </c>
    </row>
    <row r="1344" spans="1:12" ht="12.75">
      <c r="A1344">
        <v>2016</v>
      </c>
      <c r="B1344" t="s">
        <v>40</v>
      </c>
      <c r="C1344" s="23" t="s">
        <v>1282</v>
      </c>
      <c r="E1344">
        <v>3</v>
      </c>
      <c r="F1344">
        <f>200*1.15</f>
        <v>229.99999999999997</v>
      </c>
      <c r="G1344" s="16">
        <f t="shared" si="14"/>
        <v>689.9999999999999</v>
      </c>
      <c r="H1344" s="26">
        <v>42832</v>
      </c>
      <c r="I1344" t="s">
        <v>1436</v>
      </c>
      <c r="J1344">
        <v>2016</v>
      </c>
      <c r="K1344" s="26">
        <v>42832</v>
      </c>
      <c r="L1344" t="s">
        <v>2773</v>
      </c>
    </row>
    <row r="1345" spans="1:12" ht="12.75">
      <c r="A1345">
        <v>2016</v>
      </c>
      <c r="B1345" t="s">
        <v>40</v>
      </c>
      <c r="C1345" s="23" t="s">
        <v>1283</v>
      </c>
      <c r="E1345">
        <v>2</v>
      </c>
      <c r="F1345">
        <f>380*1.15</f>
        <v>436.99999999999994</v>
      </c>
      <c r="G1345" s="16">
        <f t="shared" si="14"/>
        <v>873.9999999999999</v>
      </c>
      <c r="H1345" s="26">
        <v>42832</v>
      </c>
      <c r="I1345" t="s">
        <v>1436</v>
      </c>
      <c r="J1345">
        <v>2016</v>
      </c>
      <c r="K1345" s="26">
        <v>42832</v>
      </c>
      <c r="L1345" t="s">
        <v>2774</v>
      </c>
    </row>
    <row r="1346" spans="1:12" ht="12.75">
      <c r="A1346">
        <v>2016</v>
      </c>
      <c r="B1346" t="s">
        <v>40</v>
      </c>
      <c r="C1346" s="23" t="s">
        <v>1284</v>
      </c>
      <c r="E1346">
        <v>1</v>
      </c>
      <c r="F1346">
        <f>1520*1.15</f>
        <v>1747.9999999999998</v>
      </c>
      <c r="G1346" s="16">
        <f t="shared" si="14"/>
        <v>1747.9999999999998</v>
      </c>
      <c r="H1346" s="26">
        <v>42832</v>
      </c>
      <c r="I1346" t="s">
        <v>1436</v>
      </c>
      <c r="J1346">
        <v>2016</v>
      </c>
      <c r="K1346" s="26">
        <v>42832</v>
      </c>
      <c r="L1346" t="s">
        <v>2775</v>
      </c>
    </row>
    <row r="1347" spans="1:12" ht="12.75">
      <c r="A1347">
        <v>2016</v>
      </c>
      <c r="B1347" t="s">
        <v>40</v>
      </c>
      <c r="C1347" s="23" t="s">
        <v>1285</v>
      </c>
      <c r="E1347">
        <v>1</v>
      </c>
      <c r="F1347">
        <f>2350*1.15</f>
        <v>2702.5</v>
      </c>
      <c r="G1347" s="16">
        <f t="shared" si="14"/>
        <v>2702.5</v>
      </c>
      <c r="H1347" s="26">
        <v>42832</v>
      </c>
      <c r="I1347" t="s">
        <v>1436</v>
      </c>
      <c r="J1347">
        <v>2016</v>
      </c>
      <c r="K1347" s="26">
        <v>42832</v>
      </c>
      <c r="L1347" t="s">
        <v>2776</v>
      </c>
    </row>
    <row r="1348" spans="1:12" ht="12.75">
      <c r="A1348">
        <v>2016</v>
      </c>
      <c r="B1348" t="s">
        <v>40</v>
      </c>
      <c r="C1348" s="23" t="s">
        <v>1286</v>
      </c>
      <c r="E1348">
        <v>1</v>
      </c>
      <c r="F1348">
        <f>2065*1.15</f>
        <v>2374.75</v>
      </c>
      <c r="G1348" s="16">
        <f t="shared" si="14"/>
        <v>2374.75</v>
      </c>
      <c r="H1348" s="26">
        <v>42832</v>
      </c>
      <c r="I1348" t="s">
        <v>1436</v>
      </c>
      <c r="J1348">
        <v>2016</v>
      </c>
      <c r="K1348" s="26">
        <v>42832</v>
      </c>
      <c r="L1348" t="s">
        <v>2777</v>
      </c>
    </row>
    <row r="1349" spans="1:12" ht="12.75">
      <c r="A1349">
        <v>2016</v>
      </c>
      <c r="B1349" t="s">
        <v>40</v>
      </c>
      <c r="C1349" s="23" t="s">
        <v>1287</v>
      </c>
      <c r="E1349">
        <v>1</v>
      </c>
      <c r="F1349">
        <f>67534*1.15</f>
        <v>77664.09999999999</v>
      </c>
      <c r="G1349" s="16">
        <f aca="true" t="shared" si="15" ref="G1349:G1412">F1349*E1349</f>
        <v>77664.09999999999</v>
      </c>
      <c r="H1349" s="26">
        <v>42832</v>
      </c>
      <c r="I1349" t="s">
        <v>1436</v>
      </c>
      <c r="J1349">
        <v>2016</v>
      </c>
      <c r="K1349" s="26">
        <v>42832</v>
      </c>
      <c r="L1349" t="s">
        <v>2778</v>
      </c>
    </row>
    <row r="1350" spans="1:12" ht="12.75">
      <c r="A1350">
        <v>2016</v>
      </c>
      <c r="B1350" t="s">
        <v>40</v>
      </c>
      <c r="C1350" s="23" t="s">
        <v>1288</v>
      </c>
      <c r="E1350">
        <v>1</v>
      </c>
      <c r="F1350">
        <f>11600*1.15</f>
        <v>13339.999999999998</v>
      </c>
      <c r="G1350" s="16">
        <f t="shared" si="15"/>
        <v>13339.999999999998</v>
      </c>
      <c r="H1350" s="26">
        <v>42832</v>
      </c>
      <c r="I1350" t="s">
        <v>1436</v>
      </c>
      <c r="J1350">
        <v>2016</v>
      </c>
      <c r="K1350" s="26">
        <v>42832</v>
      </c>
      <c r="L1350" t="s">
        <v>2779</v>
      </c>
    </row>
    <row r="1351" spans="1:12" ht="12.75">
      <c r="A1351">
        <v>2016</v>
      </c>
      <c r="B1351" t="s">
        <v>40</v>
      </c>
      <c r="C1351" s="23" t="s">
        <v>1287</v>
      </c>
      <c r="E1351">
        <v>1</v>
      </c>
      <c r="F1351">
        <f>7200*1.15</f>
        <v>8280</v>
      </c>
      <c r="G1351" s="16">
        <f t="shared" si="15"/>
        <v>8280</v>
      </c>
      <c r="H1351" s="26">
        <v>42832</v>
      </c>
      <c r="I1351" t="s">
        <v>1436</v>
      </c>
      <c r="J1351">
        <v>2016</v>
      </c>
      <c r="K1351" s="26">
        <v>42832</v>
      </c>
      <c r="L1351" t="s">
        <v>2780</v>
      </c>
    </row>
    <row r="1352" spans="1:12" ht="12.75">
      <c r="A1352">
        <v>2016</v>
      </c>
      <c r="B1352" t="s">
        <v>40</v>
      </c>
      <c r="C1352" s="23" t="s">
        <v>1289</v>
      </c>
      <c r="E1352">
        <v>1</v>
      </c>
      <c r="F1352">
        <f>57578.5*1.15</f>
        <v>66215.275</v>
      </c>
      <c r="G1352" s="16">
        <f t="shared" si="15"/>
        <v>66215.275</v>
      </c>
      <c r="H1352" s="26">
        <v>42832</v>
      </c>
      <c r="I1352" t="s">
        <v>1436</v>
      </c>
      <c r="J1352">
        <v>2016</v>
      </c>
      <c r="K1352" s="26">
        <v>42832</v>
      </c>
      <c r="L1352" t="s">
        <v>2781</v>
      </c>
    </row>
    <row r="1353" spans="1:12" ht="12.75">
      <c r="A1353">
        <v>2016</v>
      </c>
      <c r="B1353" t="s">
        <v>40</v>
      </c>
      <c r="C1353" s="23" t="s">
        <v>1290</v>
      </c>
      <c r="E1353">
        <v>1</v>
      </c>
      <c r="F1353">
        <f>41049.5*1.15</f>
        <v>47206.924999999996</v>
      </c>
      <c r="G1353" s="16">
        <f t="shared" si="15"/>
        <v>47206.924999999996</v>
      </c>
      <c r="H1353" s="26">
        <v>42832</v>
      </c>
      <c r="I1353" t="s">
        <v>1436</v>
      </c>
      <c r="J1353">
        <v>2016</v>
      </c>
      <c r="K1353" s="26">
        <v>42832</v>
      </c>
      <c r="L1353" t="s">
        <v>2782</v>
      </c>
    </row>
    <row r="1354" spans="1:12" ht="12.75">
      <c r="A1354">
        <v>2016</v>
      </c>
      <c r="B1354" t="s">
        <v>40</v>
      </c>
      <c r="C1354" s="23" t="s">
        <v>1291</v>
      </c>
      <c r="E1354">
        <v>1</v>
      </c>
      <c r="F1354">
        <f>28500*1.15</f>
        <v>32775</v>
      </c>
      <c r="G1354" s="16">
        <f t="shared" si="15"/>
        <v>32775</v>
      </c>
      <c r="H1354" s="26">
        <v>42832</v>
      </c>
      <c r="I1354" t="s">
        <v>1436</v>
      </c>
      <c r="J1354">
        <v>2016</v>
      </c>
      <c r="K1354" s="26">
        <v>42832</v>
      </c>
      <c r="L1354" t="s">
        <v>2783</v>
      </c>
    </row>
    <row r="1355" spans="1:12" ht="12.75">
      <c r="A1355">
        <v>2016</v>
      </c>
      <c r="B1355" t="s">
        <v>40</v>
      </c>
      <c r="C1355" s="23" t="s">
        <v>1292</v>
      </c>
      <c r="E1355">
        <v>1</v>
      </c>
      <c r="F1355">
        <f>136136.3*1.15</f>
        <v>156556.74499999997</v>
      </c>
      <c r="G1355" s="16">
        <f t="shared" si="15"/>
        <v>156556.74499999997</v>
      </c>
      <c r="H1355" s="26">
        <v>42832</v>
      </c>
      <c r="I1355" t="s">
        <v>1436</v>
      </c>
      <c r="J1355">
        <v>2016</v>
      </c>
      <c r="K1355" s="26">
        <v>42832</v>
      </c>
      <c r="L1355" t="s">
        <v>2784</v>
      </c>
    </row>
    <row r="1356" spans="1:12" ht="12.75">
      <c r="A1356">
        <v>2016</v>
      </c>
      <c r="B1356" t="s">
        <v>40</v>
      </c>
      <c r="C1356" s="23" t="s">
        <v>1293</v>
      </c>
      <c r="E1356">
        <v>1</v>
      </c>
      <c r="F1356">
        <f>28521.2*1.15</f>
        <v>32799.38</v>
      </c>
      <c r="G1356" s="16">
        <f t="shared" si="15"/>
        <v>32799.38</v>
      </c>
      <c r="H1356" s="26">
        <v>42832</v>
      </c>
      <c r="I1356" t="s">
        <v>1436</v>
      </c>
      <c r="J1356">
        <v>2016</v>
      </c>
      <c r="K1356" s="26">
        <v>42832</v>
      </c>
      <c r="L1356" t="s">
        <v>2785</v>
      </c>
    </row>
    <row r="1357" spans="1:12" ht="12.75">
      <c r="A1357">
        <v>2016</v>
      </c>
      <c r="B1357" t="s">
        <v>40</v>
      </c>
      <c r="C1357" s="23" t="s">
        <v>1294</v>
      </c>
      <c r="E1357">
        <v>3</v>
      </c>
      <c r="F1357">
        <v>182.61</v>
      </c>
      <c r="G1357" s="16">
        <f t="shared" si="15"/>
        <v>547.83</v>
      </c>
      <c r="H1357" s="26">
        <v>42832</v>
      </c>
      <c r="I1357" t="s">
        <v>1436</v>
      </c>
      <c r="J1357">
        <v>2016</v>
      </c>
      <c r="K1357" s="26">
        <v>42832</v>
      </c>
      <c r="L1357" t="s">
        <v>2786</v>
      </c>
    </row>
    <row r="1358" spans="1:12" ht="12.75">
      <c r="A1358">
        <v>2016</v>
      </c>
      <c r="B1358" t="s">
        <v>40</v>
      </c>
      <c r="C1358" s="23" t="s">
        <v>1295</v>
      </c>
      <c r="E1358">
        <v>2</v>
      </c>
      <c r="F1358">
        <v>282.61</v>
      </c>
      <c r="G1358" s="16">
        <f t="shared" si="15"/>
        <v>565.22</v>
      </c>
      <c r="H1358" s="26">
        <v>42832</v>
      </c>
      <c r="I1358" t="s">
        <v>1436</v>
      </c>
      <c r="J1358">
        <v>2016</v>
      </c>
      <c r="K1358" s="26">
        <v>42832</v>
      </c>
      <c r="L1358" t="s">
        <v>2787</v>
      </c>
    </row>
    <row r="1359" spans="1:12" ht="12.75">
      <c r="A1359">
        <v>2016</v>
      </c>
      <c r="B1359" t="s">
        <v>40</v>
      </c>
      <c r="C1359" s="23" t="s">
        <v>1296</v>
      </c>
      <c r="E1359">
        <v>1</v>
      </c>
      <c r="F1359">
        <v>730.43</v>
      </c>
      <c r="G1359" s="16">
        <f t="shared" si="15"/>
        <v>730.43</v>
      </c>
      <c r="H1359" s="26">
        <v>42832</v>
      </c>
      <c r="I1359" t="s">
        <v>1436</v>
      </c>
      <c r="J1359">
        <v>2016</v>
      </c>
      <c r="K1359" s="26">
        <v>42832</v>
      </c>
      <c r="L1359" t="s">
        <v>2788</v>
      </c>
    </row>
    <row r="1360" spans="1:12" ht="12.75">
      <c r="A1360">
        <v>2016</v>
      </c>
      <c r="B1360" t="s">
        <v>40</v>
      </c>
      <c r="C1360" s="23" t="s">
        <v>1297</v>
      </c>
      <c r="E1360">
        <v>1</v>
      </c>
      <c r="F1360">
        <v>200</v>
      </c>
      <c r="G1360" s="16">
        <f t="shared" si="15"/>
        <v>200</v>
      </c>
      <c r="H1360" s="26">
        <v>42832</v>
      </c>
      <c r="I1360" t="s">
        <v>1436</v>
      </c>
      <c r="J1360">
        <v>2016</v>
      </c>
      <c r="K1360" s="26">
        <v>42832</v>
      </c>
      <c r="L1360" t="s">
        <v>2789</v>
      </c>
    </row>
    <row r="1361" spans="1:12" ht="12.75">
      <c r="A1361">
        <v>2016</v>
      </c>
      <c r="B1361" t="s">
        <v>40</v>
      </c>
      <c r="C1361" s="23" t="s">
        <v>1298</v>
      </c>
      <c r="E1361">
        <v>1</v>
      </c>
      <c r="F1361">
        <v>4173.91</v>
      </c>
      <c r="G1361" s="16">
        <f t="shared" si="15"/>
        <v>4173.91</v>
      </c>
      <c r="H1361" s="26">
        <v>42832</v>
      </c>
      <c r="I1361" t="s">
        <v>1436</v>
      </c>
      <c r="J1361">
        <v>2016</v>
      </c>
      <c r="K1361" s="26">
        <v>42832</v>
      </c>
      <c r="L1361" t="s">
        <v>2790</v>
      </c>
    </row>
    <row r="1362" spans="1:12" ht="12.75">
      <c r="A1362">
        <v>2016</v>
      </c>
      <c r="B1362" t="s">
        <v>40</v>
      </c>
      <c r="C1362" s="23" t="s">
        <v>1299</v>
      </c>
      <c r="E1362">
        <v>1</v>
      </c>
      <c r="F1362">
        <v>1634.78</v>
      </c>
      <c r="G1362" s="16">
        <f t="shared" si="15"/>
        <v>1634.78</v>
      </c>
      <c r="H1362" s="26">
        <v>42832</v>
      </c>
      <c r="I1362" t="s">
        <v>1436</v>
      </c>
      <c r="J1362">
        <v>2016</v>
      </c>
      <c r="K1362" s="26">
        <v>42832</v>
      </c>
      <c r="L1362" t="s">
        <v>2791</v>
      </c>
    </row>
    <row r="1363" spans="1:12" ht="12.75">
      <c r="A1363">
        <v>2016</v>
      </c>
      <c r="B1363" t="s">
        <v>40</v>
      </c>
      <c r="C1363" s="23" t="s">
        <v>1300</v>
      </c>
      <c r="E1363">
        <v>1</v>
      </c>
      <c r="F1363">
        <v>843.48</v>
      </c>
      <c r="G1363" s="16">
        <f t="shared" si="15"/>
        <v>843.48</v>
      </c>
      <c r="H1363" s="26">
        <v>42832</v>
      </c>
      <c r="I1363" t="s">
        <v>1436</v>
      </c>
      <c r="J1363">
        <v>2016</v>
      </c>
      <c r="K1363" s="26">
        <v>42832</v>
      </c>
      <c r="L1363" t="s">
        <v>2792</v>
      </c>
    </row>
    <row r="1364" spans="1:12" ht="12.75">
      <c r="A1364">
        <v>2016</v>
      </c>
      <c r="B1364" t="s">
        <v>40</v>
      </c>
      <c r="C1364" s="23" t="s">
        <v>1301</v>
      </c>
      <c r="E1364">
        <v>1</v>
      </c>
      <c r="F1364">
        <v>252.17</v>
      </c>
      <c r="G1364" s="16">
        <f t="shared" si="15"/>
        <v>252.17</v>
      </c>
      <c r="H1364" s="26">
        <v>42832</v>
      </c>
      <c r="I1364" t="s">
        <v>1436</v>
      </c>
      <c r="J1364">
        <v>2016</v>
      </c>
      <c r="K1364" s="26">
        <v>42832</v>
      </c>
      <c r="L1364" t="s">
        <v>2793</v>
      </c>
    </row>
    <row r="1365" spans="1:12" ht="12.75">
      <c r="A1365">
        <v>2016</v>
      </c>
      <c r="B1365" t="s">
        <v>40</v>
      </c>
      <c r="C1365" s="23" t="s">
        <v>1302</v>
      </c>
      <c r="E1365">
        <v>2</v>
      </c>
      <c r="F1365">
        <v>230.43</v>
      </c>
      <c r="G1365" s="16">
        <f t="shared" si="15"/>
        <v>460.86</v>
      </c>
      <c r="H1365" s="26">
        <v>42832</v>
      </c>
      <c r="I1365" t="s">
        <v>1436</v>
      </c>
      <c r="J1365">
        <v>2016</v>
      </c>
      <c r="K1365" s="26">
        <v>42832</v>
      </c>
      <c r="L1365" t="s">
        <v>2794</v>
      </c>
    </row>
    <row r="1366" spans="1:12" ht="12.75">
      <c r="A1366">
        <v>2016</v>
      </c>
      <c r="B1366" t="s">
        <v>40</v>
      </c>
      <c r="C1366" s="23" t="s">
        <v>1303</v>
      </c>
      <c r="E1366">
        <v>2</v>
      </c>
      <c r="F1366">
        <v>1565.22</v>
      </c>
      <c r="G1366" s="16">
        <f t="shared" si="15"/>
        <v>3130.44</v>
      </c>
      <c r="H1366" s="26">
        <v>42832</v>
      </c>
      <c r="I1366" t="s">
        <v>1436</v>
      </c>
      <c r="J1366">
        <v>2016</v>
      </c>
      <c r="K1366" s="26">
        <v>42832</v>
      </c>
      <c r="L1366" t="s">
        <v>2795</v>
      </c>
    </row>
    <row r="1367" spans="1:12" ht="12.75">
      <c r="A1367">
        <v>2016</v>
      </c>
      <c r="B1367" t="s">
        <v>40</v>
      </c>
      <c r="C1367" s="23" t="s">
        <v>1304</v>
      </c>
      <c r="E1367">
        <v>1</v>
      </c>
      <c r="F1367">
        <v>10956.52</v>
      </c>
      <c r="G1367" s="16">
        <f t="shared" si="15"/>
        <v>10956.52</v>
      </c>
      <c r="H1367" s="26">
        <v>42832</v>
      </c>
      <c r="I1367" t="s">
        <v>1436</v>
      </c>
      <c r="J1367">
        <v>2016</v>
      </c>
      <c r="K1367" s="26">
        <v>42832</v>
      </c>
      <c r="L1367" t="s">
        <v>2796</v>
      </c>
    </row>
    <row r="1368" spans="1:12" ht="12.75">
      <c r="A1368">
        <v>2016</v>
      </c>
      <c r="B1368" t="s">
        <v>40</v>
      </c>
      <c r="C1368" s="23" t="s">
        <v>1305</v>
      </c>
      <c r="E1368">
        <v>1</v>
      </c>
      <c r="F1368">
        <v>2260.87</v>
      </c>
      <c r="G1368" s="16">
        <f t="shared" si="15"/>
        <v>2260.87</v>
      </c>
      <c r="H1368" s="26">
        <v>42832</v>
      </c>
      <c r="I1368" t="s">
        <v>1436</v>
      </c>
      <c r="J1368">
        <v>2016</v>
      </c>
      <c r="K1368" s="26">
        <v>42832</v>
      </c>
      <c r="L1368" t="s">
        <v>2797</v>
      </c>
    </row>
    <row r="1369" spans="1:12" ht="12.75">
      <c r="A1369">
        <v>2016</v>
      </c>
      <c r="B1369" t="s">
        <v>40</v>
      </c>
      <c r="C1369" s="23" t="s">
        <v>1306</v>
      </c>
      <c r="E1369">
        <v>3</v>
      </c>
      <c r="F1369">
        <v>2690</v>
      </c>
      <c r="G1369" s="16">
        <f t="shared" si="15"/>
        <v>8070</v>
      </c>
      <c r="H1369" s="26">
        <v>42832</v>
      </c>
      <c r="I1369" t="s">
        <v>1436</v>
      </c>
      <c r="J1369">
        <v>2016</v>
      </c>
      <c r="K1369" s="26">
        <v>42832</v>
      </c>
      <c r="L1369" t="s">
        <v>2798</v>
      </c>
    </row>
    <row r="1370" spans="1:12" ht="12.75">
      <c r="A1370">
        <v>2016</v>
      </c>
      <c r="B1370" t="s">
        <v>40</v>
      </c>
      <c r="C1370" s="23" t="s">
        <v>1307</v>
      </c>
      <c r="E1370">
        <v>6</v>
      </c>
      <c r="F1370">
        <v>2490</v>
      </c>
      <c r="G1370" s="16">
        <f t="shared" si="15"/>
        <v>14940</v>
      </c>
      <c r="H1370" s="26">
        <v>42832</v>
      </c>
      <c r="I1370" t="s">
        <v>1436</v>
      </c>
      <c r="J1370">
        <v>2016</v>
      </c>
      <c r="K1370" s="26">
        <v>42832</v>
      </c>
      <c r="L1370" t="s">
        <v>2799</v>
      </c>
    </row>
    <row r="1371" spans="1:12" ht="12.75">
      <c r="A1371">
        <v>2016</v>
      </c>
      <c r="B1371" t="s">
        <v>40</v>
      </c>
      <c r="C1371" s="23" t="s">
        <v>1308</v>
      </c>
      <c r="E1371">
        <v>6</v>
      </c>
      <c r="F1371">
        <v>9422</v>
      </c>
      <c r="G1371" s="16">
        <f t="shared" si="15"/>
        <v>56532</v>
      </c>
      <c r="H1371" s="26">
        <v>42832</v>
      </c>
      <c r="I1371" t="s">
        <v>1436</v>
      </c>
      <c r="J1371">
        <v>2016</v>
      </c>
      <c r="K1371" s="26">
        <v>42832</v>
      </c>
      <c r="L1371" t="s">
        <v>2800</v>
      </c>
    </row>
    <row r="1372" spans="1:12" ht="12.75">
      <c r="A1372">
        <v>2016</v>
      </c>
      <c r="B1372" t="s">
        <v>40</v>
      </c>
      <c r="C1372" s="23" t="s">
        <v>1309</v>
      </c>
      <c r="E1372">
        <v>2</v>
      </c>
      <c r="F1372">
        <v>33000</v>
      </c>
      <c r="G1372" s="16">
        <f t="shared" si="15"/>
        <v>66000</v>
      </c>
      <c r="H1372" s="26">
        <v>42832</v>
      </c>
      <c r="I1372" t="s">
        <v>1436</v>
      </c>
      <c r="J1372">
        <v>2016</v>
      </c>
      <c r="K1372" s="26">
        <v>42832</v>
      </c>
      <c r="L1372" t="s">
        <v>2801</v>
      </c>
    </row>
    <row r="1373" spans="1:12" ht="12.75">
      <c r="A1373">
        <v>2016</v>
      </c>
      <c r="B1373" t="s">
        <v>40</v>
      </c>
      <c r="C1373" s="23" t="s">
        <v>1310</v>
      </c>
      <c r="E1373">
        <v>2</v>
      </c>
      <c r="F1373">
        <f>535*1.15</f>
        <v>615.25</v>
      </c>
      <c r="G1373" s="16">
        <f t="shared" si="15"/>
        <v>1230.5</v>
      </c>
      <c r="H1373" s="26">
        <v>42832</v>
      </c>
      <c r="I1373" t="s">
        <v>1436</v>
      </c>
      <c r="J1373">
        <v>2016</v>
      </c>
      <c r="K1373" s="26">
        <v>42832</v>
      </c>
      <c r="L1373" t="s">
        <v>2802</v>
      </c>
    </row>
    <row r="1374" spans="1:12" ht="12.75">
      <c r="A1374">
        <v>2016</v>
      </c>
      <c r="B1374" t="s">
        <v>40</v>
      </c>
      <c r="C1374" s="23" t="s">
        <v>1311</v>
      </c>
      <c r="E1374">
        <v>2</v>
      </c>
      <c r="F1374">
        <f>95*1.15</f>
        <v>109.24999999999999</v>
      </c>
      <c r="G1374" s="16">
        <f t="shared" si="15"/>
        <v>218.49999999999997</v>
      </c>
      <c r="H1374" s="26">
        <v>42832</v>
      </c>
      <c r="I1374" t="s">
        <v>1436</v>
      </c>
      <c r="J1374">
        <v>2016</v>
      </c>
      <c r="K1374" s="26">
        <v>42832</v>
      </c>
      <c r="L1374" t="s">
        <v>2803</v>
      </c>
    </row>
    <row r="1375" spans="1:12" ht="12.75">
      <c r="A1375">
        <v>2016</v>
      </c>
      <c r="B1375" t="s">
        <v>40</v>
      </c>
      <c r="C1375" s="23" t="s">
        <v>1312</v>
      </c>
      <c r="E1375">
        <v>2</v>
      </c>
      <c r="F1375">
        <f>90*1.15</f>
        <v>103.49999999999999</v>
      </c>
      <c r="G1375" s="16">
        <f t="shared" si="15"/>
        <v>206.99999999999997</v>
      </c>
      <c r="H1375" s="26">
        <v>42832</v>
      </c>
      <c r="I1375" t="s">
        <v>1436</v>
      </c>
      <c r="J1375">
        <v>2016</v>
      </c>
      <c r="K1375" s="26">
        <v>42832</v>
      </c>
      <c r="L1375" t="s">
        <v>2804</v>
      </c>
    </row>
    <row r="1376" spans="1:12" ht="12.75">
      <c r="A1376">
        <v>2016</v>
      </c>
      <c r="B1376" t="s">
        <v>40</v>
      </c>
      <c r="C1376" s="23" t="s">
        <v>1313</v>
      </c>
      <c r="E1376">
        <v>2</v>
      </c>
      <c r="F1376">
        <f>140*1.15</f>
        <v>161</v>
      </c>
      <c r="G1376" s="16">
        <f t="shared" si="15"/>
        <v>322</v>
      </c>
      <c r="H1376" s="26">
        <v>42832</v>
      </c>
      <c r="I1376" t="s">
        <v>1436</v>
      </c>
      <c r="J1376">
        <v>2016</v>
      </c>
      <c r="K1376" s="26">
        <v>42832</v>
      </c>
      <c r="L1376" t="s">
        <v>2805</v>
      </c>
    </row>
    <row r="1377" spans="1:12" ht="12.75">
      <c r="A1377">
        <v>2016</v>
      </c>
      <c r="B1377" t="s">
        <v>40</v>
      </c>
      <c r="C1377" s="23" t="s">
        <v>1314</v>
      </c>
      <c r="E1377">
        <v>1</v>
      </c>
      <c r="F1377">
        <f>1625*1.15</f>
        <v>1868.7499999999998</v>
      </c>
      <c r="G1377" s="16">
        <f t="shared" si="15"/>
        <v>1868.7499999999998</v>
      </c>
      <c r="H1377" s="26">
        <v>42832</v>
      </c>
      <c r="I1377" t="s">
        <v>1436</v>
      </c>
      <c r="J1377">
        <v>2016</v>
      </c>
      <c r="K1377" s="26">
        <v>42832</v>
      </c>
      <c r="L1377" t="s">
        <v>2806</v>
      </c>
    </row>
    <row r="1378" spans="1:12" ht="12.75">
      <c r="A1378">
        <v>2016</v>
      </c>
      <c r="B1378" t="s">
        <v>40</v>
      </c>
      <c r="C1378" s="23" t="s">
        <v>1315</v>
      </c>
      <c r="E1378">
        <v>2</v>
      </c>
      <c r="F1378">
        <f>1850*1.15</f>
        <v>2127.5</v>
      </c>
      <c r="G1378" s="16">
        <f t="shared" si="15"/>
        <v>4255</v>
      </c>
      <c r="H1378" s="26">
        <v>42832</v>
      </c>
      <c r="I1378" t="s">
        <v>1436</v>
      </c>
      <c r="J1378">
        <v>2016</v>
      </c>
      <c r="K1378" s="26">
        <v>42832</v>
      </c>
      <c r="L1378" t="s">
        <v>2807</v>
      </c>
    </row>
    <row r="1379" spans="1:12" ht="12.75">
      <c r="A1379">
        <v>2016</v>
      </c>
      <c r="B1379" t="s">
        <v>40</v>
      </c>
      <c r="C1379" s="23" t="s">
        <v>1316</v>
      </c>
      <c r="E1379">
        <v>2</v>
      </c>
      <c r="F1379">
        <f>700*1.15</f>
        <v>804.9999999999999</v>
      </c>
      <c r="G1379" s="16">
        <f t="shared" si="15"/>
        <v>1609.9999999999998</v>
      </c>
      <c r="H1379" s="26">
        <v>42832</v>
      </c>
      <c r="I1379" t="s">
        <v>1436</v>
      </c>
      <c r="J1379">
        <v>2016</v>
      </c>
      <c r="K1379" s="26">
        <v>42832</v>
      </c>
      <c r="L1379" t="s">
        <v>2808</v>
      </c>
    </row>
    <row r="1380" spans="1:12" ht="12.75">
      <c r="A1380">
        <v>2016</v>
      </c>
      <c r="B1380" t="s">
        <v>40</v>
      </c>
      <c r="C1380" s="23" t="s">
        <v>1317</v>
      </c>
      <c r="E1380">
        <v>1</v>
      </c>
      <c r="F1380">
        <f>1400*1.15</f>
        <v>1609.9999999999998</v>
      </c>
      <c r="G1380" s="16">
        <f t="shared" si="15"/>
        <v>1609.9999999999998</v>
      </c>
      <c r="H1380" s="26">
        <v>42832</v>
      </c>
      <c r="I1380" t="s">
        <v>1436</v>
      </c>
      <c r="J1380">
        <v>2016</v>
      </c>
      <c r="K1380" s="26">
        <v>42832</v>
      </c>
      <c r="L1380" t="s">
        <v>2809</v>
      </c>
    </row>
    <row r="1381" spans="1:12" ht="12.75">
      <c r="A1381">
        <v>2016</v>
      </c>
      <c r="B1381" t="s">
        <v>40</v>
      </c>
      <c r="C1381" s="23" t="s">
        <v>1318</v>
      </c>
      <c r="E1381">
        <v>1</v>
      </c>
      <c r="F1381">
        <f>1270*1.15</f>
        <v>1460.5</v>
      </c>
      <c r="G1381" s="16">
        <f t="shared" si="15"/>
        <v>1460.5</v>
      </c>
      <c r="H1381" s="26">
        <v>42832</v>
      </c>
      <c r="I1381" t="s">
        <v>1436</v>
      </c>
      <c r="J1381">
        <v>2016</v>
      </c>
      <c r="K1381" s="26">
        <v>42832</v>
      </c>
      <c r="L1381" t="s">
        <v>2810</v>
      </c>
    </row>
    <row r="1382" spans="1:12" ht="12.75">
      <c r="A1382">
        <v>2016</v>
      </c>
      <c r="B1382" t="s">
        <v>40</v>
      </c>
      <c r="C1382" s="23" t="s">
        <v>1319</v>
      </c>
      <c r="E1382">
        <v>4</v>
      </c>
      <c r="F1382">
        <f>170*1.15</f>
        <v>195.49999999999997</v>
      </c>
      <c r="G1382" s="16">
        <f t="shared" si="15"/>
        <v>781.9999999999999</v>
      </c>
      <c r="H1382" s="26">
        <v>42832</v>
      </c>
      <c r="I1382" t="s">
        <v>1436</v>
      </c>
      <c r="J1382">
        <v>2016</v>
      </c>
      <c r="K1382" s="26">
        <v>42832</v>
      </c>
      <c r="L1382" t="s">
        <v>2811</v>
      </c>
    </row>
    <row r="1383" spans="1:12" ht="12.75">
      <c r="A1383">
        <v>2016</v>
      </c>
      <c r="B1383" t="s">
        <v>40</v>
      </c>
      <c r="C1383" s="23" t="s">
        <v>1320</v>
      </c>
      <c r="E1383">
        <v>2</v>
      </c>
      <c r="F1383">
        <f>1055*1.15</f>
        <v>1213.25</v>
      </c>
      <c r="G1383" s="16">
        <f t="shared" si="15"/>
        <v>2426.5</v>
      </c>
      <c r="H1383" s="26">
        <v>42832</v>
      </c>
      <c r="I1383" t="s">
        <v>1436</v>
      </c>
      <c r="J1383">
        <v>2016</v>
      </c>
      <c r="K1383" s="26">
        <v>42832</v>
      </c>
      <c r="L1383" t="s">
        <v>2812</v>
      </c>
    </row>
    <row r="1384" spans="1:12" ht="12.75">
      <c r="A1384">
        <v>2016</v>
      </c>
      <c r="B1384" t="s">
        <v>40</v>
      </c>
      <c r="C1384" s="23" t="s">
        <v>1321</v>
      </c>
      <c r="E1384">
        <v>2</v>
      </c>
      <c r="F1384">
        <f>255*1.15</f>
        <v>293.25</v>
      </c>
      <c r="G1384" s="16">
        <f t="shared" si="15"/>
        <v>586.5</v>
      </c>
      <c r="H1384" s="26">
        <v>42832</v>
      </c>
      <c r="I1384" t="s">
        <v>1436</v>
      </c>
      <c r="J1384">
        <v>2016</v>
      </c>
      <c r="K1384" s="26">
        <v>42832</v>
      </c>
      <c r="L1384" t="s">
        <v>2813</v>
      </c>
    </row>
    <row r="1385" spans="1:12" ht="12.75">
      <c r="A1385">
        <v>2016</v>
      </c>
      <c r="B1385" t="s">
        <v>40</v>
      </c>
      <c r="C1385" s="23" t="s">
        <v>1322</v>
      </c>
      <c r="E1385">
        <v>2</v>
      </c>
      <c r="F1385">
        <f>150*1.15</f>
        <v>172.5</v>
      </c>
      <c r="G1385" s="16">
        <f t="shared" si="15"/>
        <v>345</v>
      </c>
      <c r="H1385" s="26">
        <v>42832</v>
      </c>
      <c r="I1385" t="s">
        <v>1436</v>
      </c>
      <c r="J1385">
        <v>2016</v>
      </c>
      <c r="K1385" s="26">
        <v>42832</v>
      </c>
      <c r="L1385" t="s">
        <v>2814</v>
      </c>
    </row>
    <row r="1386" spans="1:12" ht="12.75">
      <c r="A1386">
        <v>2016</v>
      </c>
      <c r="B1386" t="s">
        <v>40</v>
      </c>
      <c r="C1386" s="23" t="s">
        <v>1323</v>
      </c>
      <c r="E1386">
        <v>2</v>
      </c>
      <c r="F1386">
        <f>325*1.15</f>
        <v>373.74999999999994</v>
      </c>
      <c r="G1386" s="16">
        <f t="shared" si="15"/>
        <v>747.4999999999999</v>
      </c>
      <c r="H1386" s="26">
        <v>42832</v>
      </c>
      <c r="I1386" t="s">
        <v>1436</v>
      </c>
      <c r="J1386">
        <v>2016</v>
      </c>
      <c r="K1386" s="26">
        <v>42832</v>
      </c>
      <c r="L1386" t="s">
        <v>2815</v>
      </c>
    </row>
    <row r="1387" spans="1:12" ht="12.75">
      <c r="A1387">
        <v>2016</v>
      </c>
      <c r="B1387" t="s">
        <v>40</v>
      </c>
      <c r="C1387" s="23" t="s">
        <v>1324</v>
      </c>
      <c r="E1387">
        <v>6</v>
      </c>
      <c r="F1387">
        <f>60*1.15</f>
        <v>69</v>
      </c>
      <c r="G1387" s="16">
        <f t="shared" si="15"/>
        <v>414</v>
      </c>
      <c r="H1387" s="26">
        <v>42832</v>
      </c>
      <c r="I1387" t="s">
        <v>1436</v>
      </c>
      <c r="J1387">
        <v>2016</v>
      </c>
      <c r="K1387" s="26">
        <v>42832</v>
      </c>
      <c r="L1387" t="s">
        <v>2816</v>
      </c>
    </row>
    <row r="1388" spans="1:12" ht="12.75">
      <c r="A1388">
        <v>2016</v>
      </c>
      <c r="B1388" t="s">
        <v>40</v>
      </c>
      <c r="C1388" s="23" t="s">
        <v>1325</v>
      </c>
      <c r="E1388">
        <v>2</v>
      </c>
      <c r="F1388">
        <f>1350*1.15</f>
        <v>1552.4999999999998</v>
      </c>
      <c r="G1388" s="16">
        <f t="shared" si="15"/>
        <v>3104.9999999999995</v>
      </c>
      <c r="H1388" s="26">
        <v>42832</v>
      </c>
      <c r="I1388" t="s">
        <v>1436</v>
      </c>
      <c r="J1388">
        <v>2016</v>
      </c>
      <c r="K1388" s="26">
        <v>42832</v>
      </c>
      <c r="L1388" t="s">
        <v>2817</v>
      </c>
    </row>
    <row r="1389" spans="1:12" ht="12.75">
      <c r="A1389">
        <v>2016</v>
      </c>
      <c r="B1389" t="s">
        <v>40</v>
      </c>
      <c r="C1389" s="23" t="s">
        <v>1326</v>
      </c>
      <c r="E1389">
        <v>2</v>
      </c>
      <c r="F1389">
        <f>1310*1.15</f>
        <v>1506.4999999999998</v>
      </c>
      <c r="G1389" s="16">
        <f t="shared" si="15"/>
        <v>3012.9999999999995</v>
      </c>
      <c r="H1389" s="26">
        <v>42832</v>
      </c>
      <c r="I1389" t="s">
        <v>1436</v>
      </c>
      <c r="J1389">
        <v>2016</v>
      </c>
      <c r="K1389" s="26">
        <v>42832</v>
      </c>
      <c r="L1389" t="s">
        <v>2818</v>
      </c>
    </row>
    <row r="1390" spans="1:12" ht="12.75">
      <c r="A1390">
        <v>2016</v>
      </c>
      <c r="B1390" t="s">
        <v>40</v>
      </c>
      <c r="C1390" s="23" t="s">
        <v>1327</v>
      </c>
      <c r="E1390">
        <v>1</v>
      </c>
      <c r="F1390">
        <f>1125*1.15</f>
        <v>1293.75</v>
      </c>
      <c r="G1390" s="16">
        <f t="shared" si="15"/>
        <v>1293.75</v>
      </c>
      <c r="H1390" s="26">
        <v>42832</v>
      </c>
      <c r="I1390" t="s">
        <v>1436</v>
      </c>
      <c r="J1390">
        <v>2016</v>
      </c>
      <c r="K1390" s="26">
        <v>42832</v>
      </c>
      <c r="L1390" t="s">
        <v>2819</v>
      </c>
    </row>
    <row r="1391" spans="1:12" ht="12.75">
      <c r="A1391">
        <v>2016</v>
      </c>
      <c r="B1391" t="s">
        <v>40</v>
      </c>
      <c r="C1391" s="23" t="s">
        <v>1328</v>
      </c>
      <c r="E1391">
        <v>2</v>
      </c>
      <c r="F1391">
        <f>320*1.15</f>
        <v>368</v>
      </c>
      <c r="G1391" s="16">
        <f t="shared" si="15"/>
        <v>736</v>
      </c>
      <c r="H1391" s="26">
        <v>42832</v>
      </c>
      <c r="I1391" t="s">
        <v>1436</v>
      </c>
      <c r="J1391">
        <v>2016</v>
      </c>
      <c r="K1391" s="26">
        <v>42832</v>
      </c>
      <c r="L1391" t="s">
        <v>2820</v>
      </c>
    </row>
    <row r="1392" spans="1:12" ht="12.75">
      <c r="A1392">
        <v>2016</v>
      </c>
      <c r="B1392" t="s">
        <v>40</v>
      </c>
      <c r="C1392" s="23" t="s">
        <v>1329</v>
      </c>
      <c r="E1392">
        <v>2</v>
      </c>
      <c r="F1392">
        <f>975*1.15</f>
        <v>1121.25</v>
      </c>
      <c r="G1392" s="16">
        <f t="shared" si="15"/>
        <v>2242.5</v>
      </c>
      <c r="H1392" s="26">
        <v>42832</v>
      </c>
      <c r="I1392" t="s">
        <v>1436</v>
      </c>
      <c r="J1392">
        <v>2016</v>
      </c>
      <c r="K1392" s="26">
        <v>42832</v>
      </c>
      <c r="L1392" t="s">
        <v>2821</v>
      </c>
    </row>
    <row r="1393" spans="1:12" ht="12.75">
      <c r="A1393">
        <v>2016</v>
      </c>
      <c r="B1393" t="s">
        <v>40</v>
      </c>
      <c r="C1393" s="23" t="s">
        <v>1330</v>
      </c>
      <c r="E1393">
        <v>2</v>
      </c>
      <c r="F1393">
        <f>475*1.15</f>
        <v>546.25</v>
      </c>
      <c r="G1393" s="16">
        <f t="shared" si="15"/>
        <v>1092.5</v>
      </c>
      <c r="H1393" s="26">
        <v>42832</v>
      </c>
      <c r="I1393" t="s">
        <v>1436</v>
      </c>
      <c r="J1393">
        <v>2016</v>
      </c>
      <c r="K1393" s="26">
        <v>42832</v>
      </c>
      <c r="L1393" t="s">
        <v>2822</v>
      </c>
    </row>
    <row r="1394" spans="1:12" ht="12.75">
      <c r="A1394">
        <v>2016</v>
      </c>
      <c r="B1394" t="s">
        <v>40</v>
      </c>
      <c r="C1394" s="23" t="s">
        <v>1331</v>
      </c>
      <c r="E1394">
        <v>15</v>
      </c>
      <c r="F1394">
        <f>2135.35*1.16</f>
        <v>2477.006</v>
      </c>
      <c r="G1394" s="16">
        <f t="shared" si="15"/>
        <v>37155.09</v>
      </c>
      <c r="H1394" s="26">
        <v>42832</v>
      </c>
      <c r="I1394" t="s">
        <v>1436</v>
      </c>
      <c r="J1394">
        <v>2016</v>
      </c>
      <c r="K1394" s="26">
        <v>42832</v>
      </c>
      <c r="L1394" t="s">
        <v>2823</v>
      </c>
    </row>
    <row r="1395" spans="1:12" ht="12.75">
      <c r="A1395">
        <v>2016</v>
      </c>
      <c r="B1395" t="s">
        <v>40</v>
      </c>
      <c r="C1395" s="23" t="s">
        <v>1332</v>
      </c>
      <c r="E1395">
        <v>1</v>
      </c>
      <c r="F1395">
        <v>911940.9</v>
      </c>
      <c r="G1395" s="16">
        <f t="shared" si="15"/>
        <v>911940.9</v>
      </c>
      <c r="H1395" s="26">
        <v>42832</v>
      </c>
      <c r="I1395" t="s">
        <v>1436</v>
      </c>
      <c r="J1395">
        <v>2016</v>
      </c>
      <c r="K1395" s="26">
        <v>42832</v>
      </c>
      <c r="L1395" t="s">
        <v>2824</v>
      </c>
    </row>
    <row r="1396" spans="1:12" ht="12.75">
      <c r="A1396">
        <v>2016</v>
      </c>
      <c r="B1396" t="s">
        <v>40</v>
      </c>
      <c r="C1396" s="23" t="s">
        <v>1333</v>
      </c>
      <c r="E1396">
        <v>1</v>
      </c>
      <c r="F1396">
        <v>1017523</v>
      </c>
      <c r="G1396" s="16">
        <f t="shared" si="15"/>
        <v>1017523</v>
      </c>
      <c r="H1396" s="26">
        <v>42832</v>
      </c>
      <c r="I1396" t="s">
        <v>1436</v>
      </c>
      <c r="J1396">
        <v>2016</v>
      </c>
      <c r="K1396" s="26">
        <v>42832</v>
      </c>
      <c r="L1396" t="s">
        <v>2825</v>
      </c>
    </row>
    <row r="1397" spans="1:12" ht="12.75">
      <c r="A1397">
        <v>2016</v>
      </c>
      <c r="B1397" t="s">
        <v>40</v>
      </c>
      <c r="C1397" s="23" t="s">
        <v>1334</v>
      </c>
      <c r="E1397">
        <v>1</v>
      </c>
      <c r="F1397">
        <v>1320827</v>
      </c>
      <c r="G1397" s="16">
        <f t="shared" si="15"/>
        <v>1320827</v>
      </c>
      <c r="H1397" s="26">
        <v>42832</v>
      </c>
      <c r="I1397" t="s">
        <v>1436</v>
      </c>
      <c r="J1397">
        <v>2016</v>
      </c>
      <c r="K1397" s="26">
        <v>42832</v>
      </c>
      <c r="L1397" t="s">
        <v>2826</v>
      </c>
    </row>
    <row r="1398" spans="1:12" ht="12.75">
      <c r="A1398">
        <v>2016</v>
      </c>
      <c r="B1398" t="s">
        <v>40</v>
      </c>
      <c r="C1398" s="23" t="s">
        <v>1335</v>
      </c>
      <c r="E1398">
        <v>2</v>
      </c>
      <c r="F1398">
        <v>42857.13</v>
      </c>
      <c r="G1398" s="16">
        <f t="shared" si="15"/>
        <v>85714.26</v>
      </c>
      <c r="H1398" s="26">
        <v>42832</v>
      </c>
      <c r="I1398" t="s">
        <v>1436</v>
      </c>
      <c r="J1398">
        <v>2016</v>
      </c>
      <c r="K1398" s="26">
        <v>42832</v>
      </c>
      <c r="L1398" t="s">
        <v>2827</v>
      </c>
    </row>
    <row r="1399" spans="1:12" ht="12.75">
      <c r="A1399">
        <v>2016</v>
      </c>
      <c r="B1399" t="s">
        <v>40</v>
      </c>
      <c r="C1399" s="23" t="s">
        <v>1336</v>
      </c>
      <c r="E1399">
        <v>1</v>
      </c>
      <c r="F1399">
        <v>42857.13</v>
      </c>
      <c r="G1399" s="16">
        <f t="shared" si="15"/>
        <v>42857.13</v>
      </c>
      <c r="H1399" s="26">
        <v>42832</v>
      </c>
      <c r="I1399" t="s">
        <v>1436</v>
      </c>
      <c r="J1399">
        <v>2016</v>
      </c>
      <c r="K1399" s="26">
        <v>42832</v>
      </c>
      <c r="L1399" t="s">
        <v>2828</v>
      </c>
    </row>
    <row r="1400" spans="1:12" ht="12.75">
      <c r="A1400">
        <v>2016</v>
      </c>
      <c r="B1400" t="s">
        <v>40</v>
      </c>
      <c r="C1400" s="23" t="s">
        <v>1337</v>
      </c>
      <c r="E1400">
        <v>1</v>
      </c>
      <c r="F1400">
        <v>42857.13</v>
      </c>
      <c r="G1400" s="16">
        <f t="shared" si="15"/>
        <v>42857.13</v>
      </c>
      <c r="H1400" s="26">
        <v>42832</v>
      </c>
      <c r="I1400" t="s">
        <v>1436</v>
      </c>
      <c r="J1400">
        <v>2016</v>
      </c>
      <c r="K1400" s="26">
        <v>42832</v>
      </c>
      <c r="L1400" t="s">
        <v>2829</v>
      </c>
    </row>
    <row r="1401" spans="1:12" ht="12.75">
      <c r="A1401">
        <v>2016</v>
      </c>
      <c r="B1401" t="s">
        <v>40</v>
      </c>
      <c r="C1401" s="23" t="s">
        <v>1338</v>
      </c>
      <c r="E1401">
        <v>1</v>
      </c>
      <c r="F1401">
        <v>42857.13</v>
      </c>
      <c r="G1401" s="16">
        <f t="shared" si="15"/>
        <v>42857.13</v>
      </c>
      <c r="H1401" s="26">
        <v>42832</v>
      </c>
      <c r="I1401" t="s">
        <v>1436</v>
      </c>
      <c r="J1401">
        <v>2016</v>
      </c>
      <c r="K1401" s="26">
        <v>42832</v>
      </c>
      <c r="L1401" t="s">
        <v>2830</v>
      </c>
    </row>
    <row r="1402" spans="1:12" ht="12.75">
      <c r="A1402">
        <v>2016</v>
      </c>
      <c r="B1402" t="s">
        <v>40</v>
      </c>
      <c r="C1402" s="23" t="s">
        <v>155</v>
      </c>
      <c r="E1402">
        <v>1</v>
      </c>
      <c r="F1402">
        <v>42857.13</v>
      </c>
      <c r="G1402" s="16">
        <f t="shared" si="15"/>
        <v>42857.13</v>
      </c>
      <c r="H1402" s="26">
        <v>42832</v>
      </c>
      <c r="I1402" t="s">
        <v>1436</v>
      </c>
      <c r="J1402">
        <v>2016</v>
      </c>
      <c r="K1402" s="26">
        <v>42832</v>
      </c>
      <c r="L1402" t="s">
        <v>2831</v>
      </c>
    </row>
    <row r="1403" spans="1:12" ht="12.75">
      <c r="A1403">
        <v>2016</v>
      </c>
      <c r="B1403" t="s">
        <v>40</v>
      </c>
      <c r="C1403" s="23" t="s">
        <v>1339</v>
      </c>
      <c r="E1403">
        <v>1</v>
      </c>
      <c r="F1403">
        <v>42857.12</v>
      </c>
      <c r="G1403" s="16">
        <f t="shared" si="15"/>
        <v>42857.12</v>
      </c>
      <c r="H1403" s="26">
        <v>42832</v>
      </c>
      <c r="I1403" t="s">
        <v>1436</v>
      </c>
      <c r="J1403">
        <v>2016</v>
      </c>
      <c r="K1403" s="26">
        <v>42832</v>
      </c>
      <c r="L1403" t="s">
        <v>2832</v>
      </c>
    </row>
    <row r="1404" spans="1:12" ht="12.75">
      <c r="A1404">
        <v>2016</v>
      </c>
      <c r="B1404" t="s">
        <v>40</v>
      </c>
      <c r="C1404" s="23" t="s">
        <v>1340</v>
      </c>
      <c r="E1404">
        <v>6</v>
      </c>
      <c r="F1404">
        <f>98950*1.16</f>
        <v>114781.99999999999</v>
      </c>
      <c r="G1404" s="16">
        <f t="shared" si="15"/>
        <v>688691.9999999999</v>
      </c>
      <c r="H1404" s="26">
        <v>42832</v>
      </c>
      <c r="I1404" t="s">
        <v>1436</v>
      </c>
      <c r="J1404">
        <v>2016</v>
      </c>
      <c r="K1404" s="26">
        <v>42832</v>
      </c>
      <c r="L1404" t="s">
        <v>2833</v>
      </c>
    </row>
    <row r="1405" spans="1:12" ht="12.75">
      <c r="A1405">
        <v>2016</v>
      </c>
      <c r="B1405" t="s">
        <v>40</v>
      </c>
      <c r="C1405" s="23" t="s">
        <v>1341</v>
      </c>
      <c r="E1405">
        <v>12</v>
      </c>
      <c r="F1405">
        <f>95950*1.16</f>
        <v>111301.99999999999</v>
      </c>
      <c r="G1405" s="16">
        <f t="shared" si="15"/>
        <v>1335623.9999999998</v>
      </c>
      <c r="H1405" s="26">
        <v>42832</v>
      </c>
      <c r="I1405" t="s">
        <v>1436</v>
      </c>
      <c r="J1405">
        <v>2016</v>
      </c>
      <c r="K1405" s="26">
        <v>42832</v>
      </c>
      <c r="L1405" t="s">
        <v>2834</v>
      </c>
    </row>
    <row r="1406" spans="1:12" ht="12.75">
      <c r="A1406">
        <v>2016</v>
      </c>
      <c r="B1406" t="s">
        <v>40</v>
      </c>
      <c r="C1406" s="23" t="s">
        <v>1342</v>
      </c>
      <c r="E1406">
        <v>1</v>
      </c>
      <c r="F1406">
        <f>230120*1.16</f>
        <v>266939.19999999995</v>
      </c>
      <c r="G1406" s="16">
        <f t="shared" si="15"/>
        <v>266939.19999999995</v>
      </c>
      <c r="H1406" s="26">
        <v>42832</v>
      </c>
      <c r="I1406" t="s">
        <v>1436</v>
      </c>
      <c r="J1406">
        <v>2016</v>
      </c>
      <c r="K1406" s="26">
        <v>42832</v>
      </c>
      <c r="L1406" t="s">
        <v>2835</v>
      </c>
    </row>
    <row r="1407" spans="1:12" ht="12.75">
      <c r="A1407">
        <v>2016</v>
      </c>
      <c r="B1407" t="s">
        <v>40</v>
      </c>
      <c r="C1407" s="23" t="s">
        <v>1343</v>
      </c>
      <c r="E1407">
        <v>1</v>
      </c>
      <c r="F1407">
        <f>250750*1.16</f>
        <v>290870</v>
      </c>
      <c r="G1407" s="16">
        <f t="shared" si="15"/>
        <v>290870</v>
      </c>
      <c r="H1407" s="26">
        <v>42832</v>
      </c>
      <c r="I1407" t="s">
        <v>1436</v>
      </c>
      <c r="J1407">
        <v>2016</v>
      </c>
      <c r="K1407" s="26">
        <v>42832</v>
      </c>
      <c r="L1407" t="s">
        <v>2836</v>
      </c>
    </row>
    <row r="1408" spans="1:12" ht="12.75">
      <c r="A1408">
        <v>2016</v>
      </c>
      <c r="B1408" t="s">
        <v>40</v>
      </c>
      <c r="C1408" s="23" t="s">
        <v>1344</v>
      </c>
      <c r="E1408">
        <v>1</v>
      </c>
      <c r="F1408">
        <f>250750*1.16</f>
        <v>290870</v>
      </c>
      <c r="G1408" s="16">
        <f t="shared" si="15"/>
        <v>290870</v>
      </c>
      <c r="H1408" s="26">
        <v>42832</v>
      </c>
      <c r="I1408" t="s">
        <v>1436</v>
      </c>
      <c r="J1408">
        <v>2016</v>
      </c>
      <c r="K1408" s="26">
        <v>42832</v>
      </c>
      <c r="L1408" t="s">
        <v>2837</v>
      </c>
    </row>
    <row r="1409" spans="1:12" ht="12.75">
      <c r="A1409">
        <v>2016</v>
      </c>
      <c r="B1409" t="s">
        <v>40</v>
      </c>
      <c r="C1409" s="23" t="s">
        <v>1345</v>
      </c>
      <c r="E1409">
        <v>1</v>
      </c>
      <c r="F1409">
        <f>143850*1.16</f>
        <v>166866</v>
      </c>
      <c r="G1409" s="16">
        <f t="shared" si="15"/>
        <v>166866</v>
      </c>
      <c r="H1409" s="26">
        <v>42832</v>
      </c>
      <c r="I1409" t="s">
        <v>1436</v>
      </c>
      <c r="J1409">
        <v>2016</v>
      </c>
      <c r="K1409" s="26">
        <v>42832</v>
      </c>
      <c r="L1409" t="s">
        <v>2838</v>
      </c>
    </row>
    <row r="1410" spans="1:12" ht="12.75">
      <c r="A1410">
        <v>2016</v>
      </c>
      <c r="B1410" t="s">
        <v>40</v>
      </c>
      <c r="C1410" s="23" t="s">
        <v>1346</v>
      </c>
      <c r="E1410">
        <v>1</v>
      </c>
      <c r="F1410">
        <f>183550*1.16</f>
        <v>212917.99999999997</v>
      </c>
      <c r="G1410" s="16">
        <f t="shared" si="15"/>
        <v>212917.99999999997</v>
      </c>
      <c r="H1410" s="26">
        <v>42832</v>
      </c>
      <c r="I1410" t="s">
        <v>1436</v>
      </c>
      <c r="J1410">
        <v>2016</v>
      </c>
      <c r="K1410" s="26">
        <v>42832</v>
      </c>
      <c r="L1410" t="s">
        <v>2839</v>
      </c>
    </row>
    <row r="1411" spans="1:12" ht="12.75">
      <c r="A1411">
        <v>2016</v>
      </c>
      <c r="B1411" t="s">
        <v>40</v>
      </c>
      <c r="C1411" s="23" t="s">
        <v>1347</v>
      </c>
      <c r="E1411">
        <v>1</v>
      </c>
      <c r="F1411">
        <f>156350*1.16</f>
        <v>181366</v>
      </c>
      <c r="G1411" s="16">
        <f t="shared" si="15"/>
        <v>181366</v>
      </c>
      <c r="H1411" s="26">
        <v>42832</v>
      </c>
      <c r="I1411" t="s">
        <v>1436</v>
      </c>
      <c r="J1411">
        <v>2016</v>
      </c>
      <c r="K1411" s="26">
        <v>42832</v>
      </c>
      <c r="L1411" t="s">
        <v>2840</v>
      </c>
    </row>
    <row r="1412" spans="1:12" ht="12.75">
      <c r="A1412">
        <v>2016</v>
      </c>
      <c r="B1412" t="s">
        <v>40</v>
      </c>
      <c r="C1412" s="23" t="s">
        <v>1348</v>
      </c>
      <c r="E1412">
        <v>1</v>
      </c>
      <c r="F1412">
        <v>8624.797199999999</v>
      </c>
      <c r="G1412" s="16">
        <f t="shared" si="15"/>
        <v>8624.797199999999</v>
      </c>
      <c r="H1412" s="26">
        <v>42832</v>
      </c>
      <c r="I1412" t="s">
        <v>1436</v>
      </c>
      <c r="J1412">
        <v>2016</v>
      </c>
      <c r="K1412" s="26">
        <v>42832</v>
      </c>
      <c r="L1412" t="s">
        <v>2841</v>
      </c>
    </row>
    <row r="1413" spans="1:12" ht="12.75">
      <c r="A1413">
        <v>2016</v>
      </c>
      <c r="B1413" t="s">
        <v>40</v>
      </c>
      <c r="C1413" s="23" t="s">
        <v>1349</v>
      </c>
      <c r="E1413">
        <v>5</v>
      </c>
      <c r="F1413">
        <f>10500*1.16</f>
        <v>12180</v>
      </c>
      <c r="G1413" s="16">
        <f aca="true" t="shared" si="16" ref="G1413:G1476">F1413*E1413</f>
        <v>60900</v>
      </c>
      <c r="H1413" s="26">
        <v>42832</v>
      </c>
      <c r="I1413" t="s">
        <v>1436</v>
      </c>
      <c r="J1413">
        <v>2016</v>
      </c>
      <c r="K1413" s="26">
        <v>42832</v>
      </c>
      <c r="L1413" t="s">
        <v>2842</v>
      </c>
    </row>
    <row r="1414" spans="1:12" ht="12.75">
      <c r="A1414">
        <v>2016</v>
      </c>
      <c r="B1414" t="s">
        <v>40</v>
      </c>
      <c r="C1414" s="23" t="s">
        <v>1350</v>
      </c>
      <c r="E1414">
        <v>1</v>
      </c>
      <c r="F1414">
        <f>21500*1.16</f>
        <v>24940</v>
      </c>
      <c r="G1414" s="16">
        <f t="shared" si="16"/>
        <v>24940</v>
      </c>
      <c r="H1414" s="26">
        <v>42832</v>
      </c>
      <c r="I1414" t="s">
        <v>1436</v>
      </c>
      <c r="J1414">
        <v>2016</v>
      </c>
      <c r="K1414" s="26">
        <v>42832</v>
      </c>
      <c r="L1414" t="s">
        <v>2843</v>
      </c>
    </row>
    <row r="1415" spans="1:12" ht="12.75">
      <c r="A1415">
        <v>2016</v>
      </c>
      <c r="B1415" t="s">
        <v>40</v>
      </c>
      <c r="C1415" s="23" t="s">
        <v>1351</v>
      </c>
      <c r="E1415">
        <v>1</v>
      </c>
      <c r="F1415">
        <f>59540*1.16</f>
        <v>69066.4</v>
      </c>
      <c r="G1415" s="16">
        <f t="shared" si="16"/>
        <v>69066.4</v>
      </c>
      <c r="H1415" s="26">
        <v>42832</v>
      </c>
      <c r="I1415" t="s">
        <v>1436</v>
      </c>
      <c r="J1415">
        <v>2016</v>
      </c>
      <c r="K1415" s="26">
        <v>42832</v>
      </c>
      <c r="L1415" t="s">
        <v>2844</v>
      </c>
    </row>
    <row r="1416" spans="1:12" ht="12.75">
      <c r="A1416">
        <v>2016</v>
      </c>
      <c r="B1416" t="s">
        <v>40</v>
      </c>
      <c r="C1416" s="23" t="s">
        <v>1352</v>
      </c>
      <c r="E1416">
        <v>1</v>
      </c>
      <c r="F1416">
        <f>35640*1.16</f>
        <v>41342.399999999994</v>
      </c>
      <c r="G1416" s="16">
        <f t="shared" si="16"/>
        <v>41342.399999999994</v>
      </c>
      <c r="H1416" s="26">
        <v>42832</v>
      </c>
      <c r="I1416" t="s">
        <v>1436</v>
      </c>
      <c r="J1416">
        <v>2016</v>
      </c>
      <c r="K1416" s="26">
        <v>42832</v>
      </c>
      <c r="L1416" t="s">
        <v>2845</v>
      </c>
    </row>
    <row r="1417" spans="1:12" ht="12.75">
      <c r="A1417">
        <v>2016</v>
      </c>
      <c r="B1417" t="s">
        <v>40</v>
      </c>
      <c r="C1417" s="23" t="s">
        <v>1353</v>
      </c>
      <c r="E1417">
        <v>2</v>
      </c>
      <c r="F1417">
        <f>19400*1.16</f>
        <v>22504</v>
      </c>
      <c r="G1417" s="16">
        <f t="shared" si="16"/>
        <v>45008</v>
      </c>
      <c r="H1417" s="26">
        <v>42832</v>
      </c>
      <c r="I1417" t="s">
        <v>1436</v>
      </c>
      <c r="J1417">
        <v>2016</v>
      </c>
      <c r="K1417" s="26">
        <v>42832</v>
      </c>
      <c r="L1417" t="s">
        <v>2846</v>
      </c>
    </row>
    <row r="1418" spans="1:12" ht="12.75">
      <c r="A1418">
        <v>2016</v>
      </c>
      <c r="B1418" t="s">
        <v>40</v>
      </c>
      <c r="C1418" s="23" t="s">
        <v>1354</v>
      </c>
      <c r="E1418">
        <v>3</v>
      </c>
      <c r="F1418">
        <f>45240*1.16</f>
        <v>52478.399999999994</v>
      </c>
      <c r="G1418" s="16">
        <f t="shared" si="16"/>
        <v>157435.19999999998</v>
      </c>
      <c r="H1418" s="26">
        <v>42832</v>
      </c>
      <c r="I1418" t="s">
        <v>1436</v>
      </c>
      <c r="J1418">
        <v>2016</v>
      </c>
      <c r="K1418" s="26">
        <v>42832</v>
      </c>
      <c r="L1418" t="s">
        <v>2847</v>
      </c>
    </row>
    <row r="1419" spans="1:12" ht="12.75">
      <c r="A1419">
        <v>2016</v>
      </c>
      <c r="B1419" t="s">
        <v>40</v>
      </c>
      <c r="C1419" s="23" t="s">
        <v>1355</v>
      </c>
      <c r="E1419">
        <v>1</v>
      </c>
      <c r="F1419">
        <f>46950*1.16</f>
        <v>54461.99999999999</v>
      </c>
      <c r="G1419" s="16">
        <f t="shared" si="16"/>
        <v>54461.99999999999</v>
      </c>
      <c r="H1419" s="26">
        <v>42832</v>
      </c>
      <c r="I1419" t="s">
        <v>1436</v>
      </c>
      <c r="J1419">
        <v>2016</v>
      </c>
      <c r="K1419" s="26">
        <v>42832</v>
      </c>
      <c r="L1419" t="s">
        <v>2848</v>
      </c>
    </row>
    <row r="1420" spans="1:12" ht="12.75">
      <c r="A1420">
        <v>2016</v>
      </c>
      <c r="B1420" t="s">
        <v>40</v>
      </c>
      <c r="C1420" s="23" t="s">
        <v>1356</v>
      </c>
      <c r="E1420">
        <v>3</v>
      </c>
      <c r="F1420">
        <f>25360*1.16</f>
        <v>29417.6</v>
      </c>
      <c r="G1420" s="16">
        <f t="shared" si="16"/>
        <v>88252.79999999999</v>
      </c>
      <c r="H1420" s="26">
        <v>42832</v>
      </c>
      <c r="I1420" t="s">
        <v>1436</v>
      </c>
      <c r="J1420">
        <v>2016</v>
      </c>
      <c r="K1420" s="26">
        <v>42832</v>
      </c>
      <c r="L1420" t="s">
        <v>2849</v>
      </c>
    </row>
    <row r="1421" spans="1:12" ht="12.75">
      <c r="A1421">
        <v>2016</v>
      </c>
      <c r="B1421" t="s">
        <v>40</v>
      </c>
      <c r="C1421" s="23" t="s">
        <v>1357</v>
      </c>
      <c r="E1421">
        <v>10</v>
      </c>
      <c r="F1421">
        <f>2608*1.16</f>
        <v>3025.2799999999997</v>
      </c>
      <c r="G1421" s="16">
        <f t="shared" si="16"/>
        <v>30252.799999999996</v>
      </c>
      <c r="H1421" s="26">
        <v>42832</v>
      </c>
      <c r="I1421" t="s">
        <v>1436</v>
      </c>
      <c r="J1421">
        <v>2016</v>
      </c>
      <c r="K1421" s="26">
        <v>42832</v>
      </c>
      <c r="L1421" t="s">
        <v>2850</v>
      </c>
    </row>
    <row r="1422" spans="1:12" ht="12.75">
      <c r="A1422">
        <v>2016</v>
      </c>
      <c r="B1422" t="s">
        <v>40</v>
      </c>
      <c r="C1422" s="23" t="s">
        <v>1358</v>
      </c>
      <c r="E1422">
        <v>20</v>
      </c>
      <c r="F1422">
        <f>490*1.16</f>
        <v>568.4</v>
      </c>
      <c r="G1422" s="16">
        <f t="shared" si="16"/>
        <v>11368</v>
      </c>
      <c r="H1422" s="26">
        <v>42832</v>
      </c>
      <c r="I1422" t="s">
        <v>1436</v>
      </c>
      <c r="J1422">
        <v>2016</v>
      </c>
      <c r="K1422" s="26">
        <v>42832</v>
      </c>
      <c r="L1422" t="s">
        <v>2851</v>
      </c>
    </row>
    <row r="1423" spans="1:12" ht="12.75">
      <c r="A1423">
        <v>2016</v>
      </c>
      <c r="B1423" t="s">
        <v>40</v>
      </c>
      <c r="C1423" s="23" t="s">
        <v>1359</v>
      </c>
      <c r="E1423">
        <v>10</v>
      </c>
      <c r="F1423">
        <f>1116*1.16</f>
        <v>1294.56</v>
      </c>
      <c r="G1423" s="16">
        <f t="shared" si="16"/>
        <v>12945.599999999999</v>
      </c>
      <c r="H1423" s="26">
        <v>42832</v>
      </c>
      <c r="I1423" t="s">
        <v>1436</v>
      </c>
      <c r="J1423">
        <v>2016</v>
      </c>
      <c r="K1423" s="26">
        <v>42832</v>
      </c>
      <c r="L1423" t="s">
        <v>2852</v>
      </c>
    </row>
    <row r="1424" spans="1:12" ht="12.75">
      <c r="A1424">
        <v>2016</v>
      </c>
      <c r="B1424" t="s">
        <v>40</v>
      </c>
      <c r="C1424" s="23" t="s">
        <v>1360</v>
      </c>
      <c r="E1424">
        <v>1</v>
      </c>
      <c r="F1424">
        <f>1835*1.16</f>
        <v>2128.6</v>
      </c>
      <c r="G1424" s="16">
        <f t="shared" si="16"/>
        <v>2128.6</v>
      </c>
      <c r="H1424" s="26">
        <v>42832</v>
      </c>
      <c r="I1424" t="s">
        <v>1436</v>
      </c>
      <c r="J1424">
        <v>2016</v>
      </c>
      <c r="K1424" s="26">
        <v>42832</v>
      </c>
      <c r="L1424" t="s">
        <v>2853</v>
      </c>
    </row>
    <row r="1425" spans="1:12" ht="12.75">
      <c r="A1425">
        <v>2016</v>
      </c>
      <c r="B1425" t="s">
        <v>40</v>
      </c>
      <c r="C1425" s="23" t="s">
        <v>1361</v>
      </c>
      <c r="E1425">
        <v>5</v>
      </c>
      <c r="F1425">
        <f>11540*1.16</f>
        <v>13386.4</v>
      </c>
      <c r="G1425" s="16">
        <f t="shared" si="16"/>
        <v>66932</v>
      </c>
      <c r="H1425" s="26">
        <v>42832</v>
      </c>
      <c r="I1425" t="s">
        <v>1436</v>
      </c>
      <c r="J1425">
        <v>2016</v>
      </c>
      <c r="K1425" s="26">
        <v>42832</v>
      </c>
      <c r="L1425" t="s">
        <v>2854</v>
      </c>
    </row>
    <row r="1426" spans="1:12" ht="12.75">
      <c r="A1426">
        <v>2016</v>
      </c>
      <c r="B1426" t="s">
        <v>40</v>
      </c>
      <c r="C1426" s="23" t="s">
        <v>1362</v>
      </c>
      <c r="E1426">
        <v>1</v>
      </c>
      <c r="F1426">
        <f>132496*1.16</f>
        <v>153695.36</v>
      </c>
      <c r="G1426" s="16">
        <f t="shared" si="16"/>
        <v>153695.36</v>
      </c>
      <c r="H1426" s="26">
        <v>42832</v>
      </c>
      <c r="I1426" t="s">
        <v>1436</v>
      </c>
      <c r="J1426">
        <v>2016</v>
      </c>
      <c r="K1426" s="26">
        <v>42832</v>
      </c>
      <c r="L1426" t="s">
        <v>2855</v>
      </c>
    </row>
    <row r="1427" spans="1:12" ht="12.75">
      <c r="A1427">
        <v>2016</v>
      </c>
      <c r="B1427" t="s">
        <v>40</v>
      </c>
      <c r="C1427" s="23" t="s">
        <v>1363</v>
      </c>
      <c r="E1427">
        <v>1</v>
      </c>
      <c r="F1427">
        <f>198311*1.16</f>
        <v>230040.75999999998</v>
      </c>
      <c r="G1427" s="16">
        <f t="shared" si="16"/>
        <v>230040.75999999998</v>
      </c>
      <c r="H1427" s="26">
        <v>42832</v>
      </c>
      <c r="I1427" t="s">
        <v>1436</v>
      </c>
      <c r="J1427">
        <v>2016</v>
      </c>
      <c r="K1427" s="26">
        <v>42832</v>
      </c>
      <c r="L1427" t="s">
        <v>2856</v>
      </c>
    </row>
    <row r="1428" spans="1:12" ht="12.75">
      <c r="A1428">
        <v>2016</v>
      </c>
      <c r="B1428" t="s">
        <v>40</v>
      </c>
      <c r="C1428" s="23" t="s">
        <v>1364</v>
      </c>
      <c r="E1428">
        <v>1</v>
      </c>
      <c r="F1428">
        <f>198940*1.16</f>
        <v>230770.4</v>
      </c>
      <c r="G1428" s="16">
        <f t="shared" si="16"/>
        <v>230770.4</v>
      </c>
      <c r="H1428" s="26">
        <v>42832</v>
      </c>
      <c r="I1428" t="s">
        <v>1436</v>
      </c>
      <c r="J1428">
        <v>2016</v>
      </c>
      <c r="K1428" s="26">
        <v>42832</v>
      </c>
      <c r="L1428" t="s">
        <v>2857</v>
      </c>
    </row>
    <row r="1429" spans="1:12" ht="12.75">
      <c r="A1429">
        <v>2016</v>
      </c>
      <c r="B1429" t="s">
        <v>40</v>
      </c>
      <c r="C1429" s="23" t="s">
        <v>1365</v>
      </c>
      <c r="E1429">
        <v>3</v>
      </c>
      <c r="F1429">
        <f>79500*1.16</f>
        <v>92220</v>
      </c>
      <c r="G1429" s="16">
        <f t="shared" si="16"/>
        <v>276660</v>
      </c>
      <c r="H1429" s="26">
        <v>42832</v>
      </c>
      <c r="I1429" t="s">
        <v>1436</v>
      </c>
      <c r="J1429">
        <v>2016</v>
      </c>
      <c r="K1429" s="26">
        <v>42832</v>
      </c>
      <c r="L1429" t="s">
        <v>2858</v>
      </c>
    </row>
    <row r="1430" spans="1:12" ht="12.75">
      <c r="A1430">
        <v>2016</v>
      </c>
      <c r="B1430" t="s">
        <v>40</v>
      </c>
      <c r="C1430" s="23" t="s">
        <v>1366</v>
      </c>
      <c r="E1430">
        <v>10</v>
      </c>
      <c r="F1430">
        <f>845*1.16</f>
        <v>980.1999999999999</v>
      </c>
      <c r="G1430" s="16">
        <f t="shared" si="16"/>
        <v>9802</v>
      </c>
      <c r="H1430" s="26">
        <v>42832</v>
      </c>
      <c r="I1430" t="s">
        <v>1436</v>
      </c>
      <c r="J1430">
        <v>2016</v>
      </c>
      <c r="K1430" s="26">
        <v>42832</v>
      </c>
      <c r="L1430" t="s">
        <v>2859</v>
      </c>
    </row>
    <row r="1431" spans="1:12" ht="12.75">
      <c r="A1431">
        <v>2016</v>
      </c>
      <c r="B1431" t="s">
        <v>40</v>
      </c>
      <c r="C1431" s="23" t="s">
        <v>1367</v>
      </c>
      <c r="E1431">
        <v>10</v>
      </c>
      <c r="F1431">
        <f>148*1.16</f>
        <v>171.67999999999998</v>
      </c>
      <c r="G1431" s="16">
        <f t="shared" si="16"/>
        <v>1716.7999999999997</v>
      </c>
      <c r="H1431" s="26">
        <v>42832</v>
      </c>
      <c r="I1431" t="s">
        <v>1436</v>
      </c>
      <c r="J1431">
        <v>2016</v>
      </c>
      <c r="K1431" s="26">
        <v>42832</v>
      </c>
      <c r="L1431" t="s">
        <v>2860</v>
      </c>
    </row>
    <row r="1432" spans="1:12" ht="12.75">
      <c r="A1432">
        <v>2016</v>
      </c>
      <c r="B1432" t="s">
        <v>40</v>
      </c>
      <c r="C1432" s="23" t="s">
        <v>1368</v>
      </c>
      <c r="E1432">
        <v>10</v>
      </c>
      <c r="F1432">
        <f>186*1.16</f>
        <v>215.76</v>
      </c>
      <c r="G1432" s="16">
        <f t="shared" si="16"/>
        <v>2157.6</v>
      </c>
      <c r="H1432" s="26">
        <v>42832</v>
      </c>
      <c r="I1432" t="s">
        <v>1436</v>
      </c>
      <c r="J1432">
        <v>2016</v>
      </c>
      <c r="K1432" s="26">
        <v>42832</v>
      </c>
      <c r="L1432" t="s">
        <v>2861</v>
      </c>
    </row>
    <row r="1433" spans="1:12" ht="12.75">
      <c r="A1433">
        <v>2016</v>
      </c>
      <c r="B1433" t="s">
        <v>40</v>
      </c>
      <c r="C1433" s="23" t="s">
        <v>1369</v>
      </c>
      <c r="E1433">
        <v>10</v>
      </c>
      <c r="F1433">
        <f>199*1.16</f>
        <v>230.83999999999997</v>
      </c>
      <c r="G1433" s="16">
        <f t="shared" si="16"/>
        <v>2308.3999999999996</v>
      </c>
      <c r="H1433" s="26">
        <v>42832</v>
      </c>
      <c r="I1433" t="s">
        <v>1436</v>
      </c>
      <c r="J1433">
        <v>2016</v>
      </c>
      <c r="K1433" s="26">
        <v>42832</v>
      </c>
      <c r="L1433" t="s">
        <v>2862</v>
      </c>
    </row>
    <row r="1434" spans="1:12" ht="12.75">
      <c r="A1434">
        <v>2016</v>
      </c>
      <c r="B1434" t="s">
        <v>40</v>
      </c>
      <c r="C1434" s="23" t="s">
        <v>1370</v>
      </c>
      <c r="E1434">
        <v>10</v>
      </c>
      <c r="F1434">
        <f>396*1.16</f>
        <v>459.35999999999996</v>
      </c>
      <c r="G1434" s="16">
        <f t="shared" si="16"/>
        <v>4593.599999999999</v>
      </c>
      <c r="H1434" s="26">
        <v>42832</v>
      </c>
      <c r="I1434" t="s">
        <v>1436</v>
      </c>
      <c r="J1434">
        <v>2016</v>
      </c>
      <c r="K1434" s="26">
        <v>42832</v>
      </c>
      <c r="L1434" t="s">
        <v>2863</v>
      </c>
    </row>
    <row r="1435" spans="1:12" ht="12.75">
      <c r="A1435">
        <v>2016</v>
      </c>
      <c r="B1435" t="s">
        <v>40</v>
      </c>
      <c r="C1435" s="23" t="s">
        <v>1371</v>
      </c>
      <c r="E1435">
        <v>8</v>
      </c>
      <c r="F1435">
        <f>498*1.16</f>
        <v>577.68</v>
      </c>
      <c r="G1435" s="16">
        <f t="shared" si="16"/>
        <v>4621.44</v>
      </c>
      <c r="H1435" s="26">
        <v>42832</v>
      </c>
      <c r="I1435" t="s">
        <v>1436</v>
      </c>
      <c r="J1435">
        <v>2016</v>
      </c>
      <c r="K1435" s="26">
        <v>42832</v>
      </c>
      <c r="L1435" t="s">
        <v>2864</v>
      </c>
    </row>
    <row r="1436" spans="1:12" ht="12.75">
      <c r="A1436">
        <v>2016</v>
      </c>
      <c r="B1436" t="s">
        <v>40</v>
      </c>
      <c r="C1436" s="23" t="s">
        <v>1372</v>
      </c>
      <c r="E1436">
        <v>1</v>
      </c>
      <c r="F1436" s="20">
        <v>174193.93</v>
      </c>
      <c r="G1436" s="16">
        <f t="shared" si="16"/>
        <v>174193.93</v>
      </c>
      <c r="H1436" s="26">
        <v>42832</v>
      </c>
      <c r="I1436" t="s">
        <v>1436</v>
      </c>
      <c r="J1436">
        <v>2016</v>
      </c>
      <c r="K1436" s="26">
        <v>42832</v>
      </c>
      <c r="L1436" t="s">
        <v>2865</v>
      </c>
    </row>
    <row r="1437" spans="1:12" ht="12.75">
      <c r="A1437">
        <v>2016</v>
      </c>
      <c r="B1437" t="s">
        <v>40</v>
      </c>
      <c r="C1437" s="23" t="s">
        <v>1373</v>
      </c>
      <c r="E1437">
        <v>1</v>
      </c>
      <c r="F1437" s="20">
        <v>188706.38</v>
      </c>
      <c r="G1437" s="16">
        <f t="shared" si="16"/>
        <v>188706.38</v>
      </c>
      <c r="H1437" s="26">
        <v>42832</v>
      </c>
      <c r="I1437" t="s">
        <v>1436</v>
      </c>
      <c r="J1437">
        <v>2016</v>
      </c>
      <c r="K1437" s="26">
        <v>42832</v>
      </c>
      <c r="L1437" t="s">
        <v>2866</v>
      </c>
    </row>
    <row r="1438" spans="1:12" ht="12.75">
      <c r="A1438">
        <v>2016</v>
      </c>
      <c r="B1438" t="s">
        <v>40</v>
      </c>
      <c r="C1438" s="23" t="s">
        <v>1374</v>
      </c>
      <c r="E1438">
        <v>1</v>
      </c>
      <c r="F1438" s="21">
        <v>43350</v>
      </c>
      <c r="G1438" s="16">
        <f t="shared" si="16"/>
        <v>43350</v>
      </c>
      <c r="H1438" s="26">
        <v>42832</v>
      </c>
      <c r="I1438" t="s">
        <v>1436</v>
      </c>
      <c r="J1438">
        <v>2016</v>
      </c>
      <c r="K1438" s="26">
        <v>42832</v>
      </c>
      <c r="L1438" t="s">
        <v>2867</v>
      </c>
    </row>
    <row r="1439" spans="1:12" ht="12.75">
      <c r="A1439">
        <v>2016</v>
      </c>
      <c r="B1439" t="s">
        <v>40</v>
      </c>
      <c r="C1439" s="23" t="s">
        <v>1375</v>
      </c>
      <c r="E1439">
        <v>2</v>
      </c>
      <c r="F1439" s="20">
        <v>995.73</v>
      </c>
      <c r="G1439" s="16">
        <f t="shared" si="16"/>
        <v>1991.46</v>
      </c>
      <c r="H1439" s="26">
        <v>42832</v>
      </c>
      <c r="I1439" t="s">
        <v>1436</v>
      </c>
      <c r="J1439">
        <v>2016</v>
      </c>
      <c r="K1439" s="26">
        <v>42832</v>
      </c>
      <c r="L1439" t="s">
        <v>2868</v>
      </c>
    </row>
    <row r="1440" spans="1:12" ht="12.75">
      <c r="A1440">
        <v>2016</v>
      </c>
      <c r="B1440" t="s">
        <v>40</v>
      </c>
      <c r="C1440" s="23" t="s">
        <v>1376</v>
      </c>
      <c r="E1440">
        <v>1</v>
      </c>
      <c r="F1440" s="20">
        <v>9300</v>
      </c>
      <c r="G1440" s="16">
        <f t="shared" si="16"/>
        <v>9300</v>
      </c>
      <c r="H1440" s="26">
        <v>42832</v>
      </c>
      <c r="I1440" t="s">
        <v>1436</v>
      </c>
      <c r="J1440">
        <v>2016</v>
      </c>
      <c r="K1440" s="26">
        <v>42832</v>
      </c>
      <c r="L1440" t="s">
        <v>2869</v>
      </c>
    </row>
    <row r="1441" spans="1:12" ht="12.75">
      <c r="A1441">
        <v>2016</v>
      </c>
      <c r="B1441" t="s">
        <v>40</v>
      </c>
      <c r="C1441" s="23" t="s">
        <v>1377</v>
      </c>
      <c r="E1441">
        <v>1</v>
      </c>
      <c r="F1441" s="20">
        <v>45369.1</v>
      </c>
      <c r="G1441" s="16">
        <f t="shared" si="16"/>
        <v>45369.1</v>
      </c>
      <c r="H1441" s="26">
        <v>42832</v>
      </c>
      <c r="I1441" t="s">
        <v>1436</v>
      </c>
      <c r="J1441">
        <v>2016</v>
      </c>
      <c r="K1441" s="26">
        <v>42832</v>
      </c>
      <c r="L1441" t="s">
        <v>2870</v>
      </c>
    </row>
    <row r="1442" spans="1:12" ht="12.75">
      <c r="A1442">
        <v>2016</v>
      </c>
      <c r="B1442" t="s">
        <v>40</v>
      </c>
      <c r="C1442" s="23" t="s">
        <v>1378</v>
      </c>
      <c r="E1442">
        <v>4</v>
      </c>
      <c r="F1442" s="20">
        <v>557.18</v>
      </c>
      <c r="G1442" s="16">
        <f t="shared" si="16"/>
        <v>2228.72</v>
      </c>
      <c r="H1442" s="26">
        <v>42832</v>
      </c>
      <c r="I1442" t="s">
        <v>1436</v>
      </c>
      <c r="J1442">
        <v>2016</v>
      </c>
      <c r="K1442" s="26">
        <v>42832</v>
      </c>
      <c r="L1442" t="s">
        <v>2871</v>
      </c>
    </row>
    <row r="1443" spans="1:12" ht="12.75">
      <c r="A1443">
        <v>2016</v>
      </c>
      <c r="B1443" t="s">
        <v>40</v>
      </c>
      <c r="C1443" s="23" t="s">
        <v>1379</v>
      </c>
      <c r="E1443">
        <v>6</v>
      </c>
      <c r="F1443" s="20">
        <v>175.95</v>
      </c>
      <c r="G1443" s="16">
        <f t="shared" si="16"/>
        <v>1055.6999999999998</v>
      </c>
      <c r="H1443" s="26">
        <v>42832</v>
      </c>
      <c r="I1443" t="s">
        <v>1436</v>
      </c>
      <c r="J1443">
        <v>2016</v>
      </c>
      <c r="K1443" s="26">
        <v>42832</v>
      </c>
      <c r="L1443" t="s">
        <v>2872</v>
      </c>
    </row>
    <row r="1444" spans="1:12" ht="12.75">
      <c r="A1444">
        <v>2016</v>
      </c>
      <c r="B1444" t="s">
        <v>40</v>
      </c>
      <c r="C1444" s="23" t="s">
        <v>1380</v>
      </c>
      <c r="E1444">
        <v>1</v>
      </c>
      <c r="F1444" s="20">
        <v>9513.51</v>
      </c>
      <c r="G1444" s="16">
        <f t="shared" si="16"/>
        <v>9513.51</v>
      </c>
      <c r="H1444" s="26">
        <v>42832</v>
      </c>
      <c r="I1444" t="s">
        <v>1436</v>
      </c>
      <c r="J1444">
        <v>2016</v>
      </c>
      <c r="K1444" s="26">
        <v>42832</v>
      </c>
      <c r="L1444" t="s">
        <v>2873</v>
      </c>
    </row>
    <row r="1445" spans="1:12" ht="12.75">
      <c r="A1445">
        <v>2016</v>
      </c>
      <c r="B1445" t="s">
        <v>40</v>
      </c>
      <c r="C1445" s="23" t="s">
        <v>1381</v>
      </c>
      <c r="E1445">
        <v>2</v>
      </c>
      <c r="F1445" s="20">
        <v>2629.48</v>
      </c>
      <c r="G1445" s="16">
        <f t="shared" si="16"/>
        <v>5258.96</v>
      </c>
      <c r="H1445" s="26">
        <v>42832</v>
      </c>
      <c r="I1445" t="s">
        <v>1436</v>
      </c>
      <c r="J1445">
        <v>2016</v>
      </c>
      <c r="K1445" s="26">
        <v>42832</v>
      </c>
      <c r="L1445" t="s">
        <v>2874</v>
      </c>
    </row>
    <row r="1446" spans="1:12" ht="12.75">
      <c r="A1446">
        <v>2016</v>
      </c>
      <c r="B1446" t="s">
        <v>40</v>
      </c>
      <c r="C1446" s="23" t="s">
        <v>1382</v>
      </c>
      <c r="E1446">
        <v>2</v>
      </c>
      <c r="F1446" s="20">
        <v>2629.48</v>
      </c>
      <c r="G1446" s="16">
        <f t="shared" si="16"/>
        <v>5258.96</v>
      </c>
      <c r="H1446" s="26">
        <v>42832</v>
      </c>
      <c r="I1446" t="s">
        <v>1436</v>
      </c>
      <c r="J1446">
        <v>2016</v>
      </c>
      <c r="K1446" s="26">
        <v>42832</v>
      </c>
      <c r="L1446" t="s">
        <v>2875</v>
      </c>
    </row>
    <row r="1447" spans="1:12" ht="12.75">
      <c r="A1447">
        <v>2016</v>
      </c>
      <c r="B1447" t="s">
        <v>40</v>
      </c>
      <c r="C1447" s="23" t="s">
        <v>1383</v>
      </c>
      <c r="E1447">
        <v>3</v>
      </c>
      <c r="F1447" s="20">
        <v>2629.48</v>
      </c>
      <c r="G1447" s="16">
        <f t="shared" si="16"/>
        <v>7888.4400000000005</v>
      </c>
      <c r="H1447" s="26">
        <v>42832</v>
      </c>
      <c r="I1447" t="s">
        <v>1436</v>
      </c>
      <c r="J1447">
        <v>2016</v>
      </c>
      <c r="K1447" s="26">
        <v>42832</v>
      </c>
      <c r="L1447" t="s">
        <v>2876</v>
      </c>
    </row>
    <row r="1448" spans="1:12" ht="12.75">
      <c r="A1448">
        <v>2016</v>
      </c>
      <c r="B1448" t="s">
        <v>40</v>
      </c>
      <c r="C1448" s="23" t="s">
        <v>1384</v>
      </c>
      <c r="E1448">
        <v>1</v>
      </c>
      <c r="F1448" s="20">
        <v>74235.24</v>
      </c>
      <c r="G1448" s="16">
        <f t="shared" si="16"/>
        <v>74235.24</v>
      </c>
      <c r="H1448" s="26">
        <v>42832</v>
      </c>
      <c r="I1448" t="s">
        <v>1436</v>
      </c>
      <c r="J1448">
        <v>2016</v>
      </c>
      <c r="K1448" s="26">
        <v>42832</v>
      </c>
      <c r="L1448" t="s">
        <v>2877</v>
      </c>
    </row>
    <row r="1449" spans="1:12" ht="12.75">
      <c r="A1449">
        <v>2016</v>
      </c>
      <c r="B1449" t="s">
        <v>40</v>
      </c>
      <c r="C1449" s="23" t="s">
        <v>1385</v>
      </c>
      <c r="E1449">
        <v>1</v>
      </c>
      <c r="F1449" s="20">
        <f>20085.57-17339.07</f>
        <v>2746.5</v>
      </c>
      <c r="G1449" s="16">
        <f t="shared" si="16"/>
        <v>2746.5</v>
      </c>
      <c r="H1449" s="26">
        <v>42832</v>
      </c>
      <c r="I1449" t="s">
        <v>1436</v>
      </c>
      <c r="J1449">
        <v>2016</v>
      </c>
      <c r="K1449" s="26">
        <v>42832</v>
      </c>
      <c r="L1449" t="s">
        <v>2878</v>
      </c>
    </row>
    <row r="1450" spans="1:12" ht="12.75">
      <c r="A1450">
        <v>2016</v>
      </c>
      <c r="B1450" t="s">
        <v>40</v>
      </c>
      <c r="C1450" s="23" t="s">
        <v>1386</v>
      </c>
      <c r="E1450">
        <v>1</v>
      </c>
      <c r="F1450" s="20">
        <v>24951.6</v>
      </c>
      <c r="G1450" s="16">
        <f t="shared" si="16"/>
        <v>24951.6</v>
      </c>
      <c r="H1450" s="26">
        <v>42832</v>
      </c>
      <c r="I1450" t="s">
        <v>1436</v>
      </c>
      <c r="J1450">
        <v>2016</v>
      </c>
      <c r="K1450" s="26">
        <v>42832</v>
      </c>
      <c r="L1450" t="s">
        <v>2879</v>
      </c>
    </row>
    <row r="1451" spans="1:12" ht="12.75">
      <c r="A1451">
        <v>2016</v>
      </c>
      <c r="B1451" t="s">
        <v>40</v>
      </c>
      <c r="C1451" s="23" t="s">
        <v>1387</v>
      </c>
      <c r="E1451">
        <v>1</v>
      </c>
      <c r="F1451" s="20">
        <v>4884</v>
      </c>
      <c r="G1451" s="16">
        <f t="shared" si="16"/>
        <v>4884</v>
      </c>
      <c r="H1451" s="26">
        <v>42832</v>
      </c>
      <c r="I1451" t="s">
        <v>1436</v>
      </c>
      <c r="J1451">
        <v>2016</v>
      </c>
      <c r="K1451" s="26">
        <v>42832</v>
      </c>
      <c r="L1451" t="s">
        <v>2880</v>
      </c>
    </row>
    <row r="1452" spans="1:12" ht="12.75">
      <c r="A1452">
        <v>2016</v>
      </c>
      <c r="B1452" t="s">
        <v>40</v>
      </c>
      <c r="C1452" s="23" t="s">
        <v>1388</v>
      </c>
      <c r="E1452">
        <v>1</v>
      </c>
      <c r="F1452" s="20">
        <f>3005.06*1.15</f>
        <v>3455.8189999999995</v>
      </c>
      <c r="G1452" s="16">
        <f t="shared" si="16"/>
        <v>3455.8189999999995</v>
      </c>
      <c r="H1452" s="26">
        <v>42832</v>
      </c>
      <c r="I1452" t="s">
        <v>1436</v>
      </c>
      <c r="J1452">
        <v>2016</v>
      </c>
      <c r="K1452" s="26">
        <v>42832</v>
      </c>
      <c r="L1452" t="s">
        <v>2881</v>
      </c>
    </row>
    <row r="1453" spans="1:12" ht="12.75">
      <c r="A1453">
        <v>2016</v>
      </c>
      <c r="B1453" t="s">
        <v>40</v>
      </c>
      <c r="C1453" s="23" t="s">
        <v>1389</v>
      </c>
      <c r="E1453">
        <v>1</v>
      </c>
      <c r="F1453" s="20">
        <v>869.57</v>
      </c>
      <c r="G1453" s="16">
        <f t="shared" si="16"/>
        <v>869.57</v>
      </c>
      <c r="H1453" s="26">
        <v>42832</v>
      </c>
      <c r="I1453" t="s">
        <v>1436</v>
      </c>
      <c r="J1453">
        <v>2016</v>
      </c>
      <c r="K1453" s="26">
        <v>42832</v>
      </c>
      <c r="L1453" t="s">
        <v>2882</v>
      </c>
    </row>
    <row r="1454" spans="1:12" ht="12.75">
      <c r="A1454">
        <v>2016</v>
      </c>
      <c r="B1454" t="s">
        <v>40</v>
      </c>
      <c r="C1454" s="23" t="s">
        <v>1390</v>
      </c>
      <c r="E1454">
        <v>1</v>
      </c>
      <c r="F1454" s="20">
        <f>18923*1.15</f>
        <v>21761.449999999997</v>
      </c>
      <c r="G1454" s="16">
        <f t="shared" si="16"/>
        <v>21761.449999999997</v>
      </c>
      <c r="H1454" s="26">
        <v>42832</v>
      </c>
      <c r="I1454" t="s">
        <v>1436</v>
      </c>
      <c r="J1454">
        <v>2016</v>
      </c>
      <c r="K1454" s="26">
        <v>42832</v>
      </c>
      <c r="L1454" t="s">
        <v>2883</v>
      </c>
    </row>
    <row r="1455" spans="1:12" ht="12.75">
      <c r="A1455">
        <v>2016</v>
      </c>
      <c r="B1455" t="s">
        <v>40</v>
      </c>
      <c r="C1455" s="23" t="s">
        <v>1391</v>
      </c>
      <c r="E1455">
        <v>2</v>
      </c>
      <c r="F1455" s="20">
        <f>16104*1.15</f>
        <v>18519.6</v>
      </c>
      <c r="G1455" s="16">
        <f t="shared" si="16"/>
        <v>37039.2</v>
      </c>
      <c r="H1455" s="26">
        <v>42832</v>
      </c>
      <c r="I1455" t="s">
        <v>1436</v>
      </c>
      <c r="J1455">
        <v>2016</v>
      </c>
      <c r="K1455" s="26">
        <v>42832</v>
      </c>
      <c r="L1455" t="s">
        <v>2884</v>
      </c>
    </row>
    <row r="1456" spans="1:12" ht="12.75">
      <c r="A1456">
        <v>2016</v>
      </c>
      <c r="B1456" t="s">
        <v>40</v>
      </c>
      <c r="C1456" s="23" t="s">
        <v>1392</v>
      </c>
      <c r="E1456">
        <v>1</v>
      </c>
      <c r="F1456" s="20">
        <f>20032*1.15</f>
        <v>23036.8</v>
      </c>
      <c r="G1456" s="16">
        <f t="shared" si="16"/>
        <v>23036.8</v>
      </c>
      <c r="H1456" s="26">
        <v>42832</v>
      </c>
      <c r="I1456" t="s">
        <v>1436</v>
      </c>
      <c r="J1456">
        <v>2016</v>
      </c>
      <c r="K1456" s="26">
        <v>42832</v>
      </c>
      <c r="L1456" t="s">
        <v>2885</v>
      </c>
    </row>
    <row r="1457" spans="1:12" ht="12.75">
      <c r="A1457">
        <v>2016</v>
      </c>
      <c r="B1457" t="s">
        <v>40</v>
      </c>
      <c r="C1457" s="23" t="s">
        <v>1393</v>
      </c>
      <c r="E1457">
        <v>1</v>
      </c>
      <c r="F1457" s="20">
        <f>7054*1.15</f>
        <v>8112.099999999999</v>
      </c>
      <c r="G1457" s="16">
        <f t="shared" si="16"/>
        <v>8112.099999999999</v>
      </c>
      <c r="H1457" s="26">
        <v>42832</v>
      </c>
      <c r="I1457" t="s">
        <v>1436</v>
      </c>
      <c r="J1457">
        <v>2016</v>
      </c>
      <c r="K1457" s="26">
        <v>42832</v>
      </c>
      <c r="L1457" t="s">
        <v>2886</v>
      </c>
    </row>
    <row r="1458" spans="1:12" ht="12.75">
      <c r="A1458">
        <v>2016</v>
      </c>
      <c r="B1458" t="s">
        <v>40</v>
      </c>
      <c r="C1458" s="23" t="s">
        <v>1394</v>
      </c>
      <c r="E1458">
        <v>5</v>
      </c>
      <c r="F1458" s="20">
        <f>98.2*1.15</f>
        <v>112.92999999999999</v>
      </c>
      <c r="G1458" s="16">
        <f t="shared" si="16"/>
        <v>564.65</v>
      </c>
      <c r="H1458" s="26">
        <v>42832</v>
      </c>
      <c r="I1458" t="s">
        <v>1436</v>
      </c>
      <c r="J1458">
        <v>2016</v>
      </c>
      <c r="K1458" s="26">
        <v>42832</v>
      </c>
      <c r="L1458" t="s">
        <v>2887</v>
      </c>
    </row>
    <row r="1459" spans="1:12" ht="12.75">
      <c r="A1459">
        <v>2016</v>
      </c>
      <c r="B1459" t="s">
        <v>40</v>
      </c>
      <c r="C1459" s="23" t="s">
        <v>1395</v>
      </c>
      <c r="E1459">
        <v>2</v>
      </c>
      <c r="F1459" s="20">
        <f>170*1.15</f>
        <v>195.49999999999997</v>
      </c>
      <c r="G1459" s="16">
        <f t="shared" si="16"/>
        <v>390.99999999999994</v>
      </c>
      <c r="H1459" s="26">
        <v>42832</v>
      </c>
      <c r="I1459" t="s">
        <v>1436</v>
      </c>
      <c r="J1459">
        <v>2016</v>
      </c>
      <c r="K1459" s="26">
        <v>42832</v>
      </c>
      <c r="L1459" t="s">
        <v>2888</v>
      </c>
    </row>
    <row r="1460" spans="1:12" ht="12.75">
      <c r="A1460">
        <v>2016</v>
      </c>
      <c r="B1460" t="s">
        <v>40</v>
      </c>
      <c r="C1460" s="23" t="s">
        <v>1396</v>
      </c>
      <c r="E1460">
        <v>1</v>
      </c>
      <c r="F1460" s="20">
        <v>16330</v>
      </c>
      <c r="G1460" s="16">
        <f t="shared" si="16"/>
        <v>16330</v>
      </c>
      <c r="H1460" s="26">
        <v>42832</v>
      </c>
      <c r="I1460" t="s">
        <v>1436</v>
      </c>
      <c r="J1460">
        <v>2016</v>
      </c>
      <c r="K1460" s="26">
        <v>42832</v>
      </c>
      <c r="L1460" t="s">
        <v>2889</v>
      </c>
    </row>
    <row r="1461" spans="1:12" ht="12.75">
      <c r="A1461">
        <v>2016</v>
      </c>
      <c r="B1461" t="s">
        <v>40</v>
      </c>
      <c r="C1461" s="23" t="s">
        <v>1397</v>
      </c>
      <c r="E1461">
        <v>1</v>
      </c>
      <c r="F1461" s="20">
        <f>1275*1.15</f>
        <v>1466.25</v>
      </c>
      <c r="G1461" s="16">
        <f t="shared" si="16"/>
        <v>1466.25</v>
      </c>
      <c r="H1461" s="26">
        <v>42832</v>
      </c>
      <c r="I1461" t="s">
        <v>1436</v>
      </c>
      <c r="J1461">
        <v>2016</v>
      </c>
      <c r="K1461" s="26">
        <v>42832</v>
      </c>
      <c r="L1461" t="s">
        <v>2890</v>
      </c>
    </row>
    <row r="1462" spans="1:12" ht="12.75">
      <c r="A1462">
        <v>2016</v>
      </c>
      <c r="B1462" t="s">
        <v>40</v>
      </c>
      <c r="C1462" s="23" t="s">
        <v>1398</v>
      </c>
      <c r="E1462">
        <v>1</v>
      </c>
      <c r="F1462" s="20">
        <f>23420*1.15</f>
        <v>26932.999999999996</v>
      </c>
      <c r="G1462" s="16">
        <f t="shared" si="16"/>
        <v>26932.999999999996</v>
      </c>
      <c r="H1462" s="26">
        <v>42832</v>
      </c>
      <c r="I1462" t="s">
        <v>1436</v>
      </c>
      <c r="J1462">
        <v>2016</v>
      </c>
      <c r="K1462" s="26">
        <v>42832</v>
      </c>
      <c r="L1462" t="s">
        <v>2891</v>
      </c>
    </row>
    <row r="1463" spans="1:12" ht="12.75">
      <c r="A1463">
        <v>2016</v>
      </c>
      <c r="B1463" t="s">
        <v>40</v>
      </c>
      <c r="C1463" s="23" t="s">
        <v>1399</v>
      </c>
      <c r="E1463">
        <v>1</v>
      </c>
      <c r="F1463" s="20">
        <f>46608*1.15</f>
        <v>53599.2</v>
      </c>
      <c r="G1463" s="16">
        <f t="shared" si="16"/>
        <v>53599.2</v>
      </c>
      <c r="H1463" s="26">
        <v>42832</v>
      </c>
      <c r="I1463" t="s">
        <v>1436</v>
      </c>
      <c r="J1463">
        <v>2016</v>
      </c>
      <c r="K1463" s="26">
        <v>42832</v>
      </c>
      <c r="L1463" t="s">
        <v>2892</v>
      </c>
    </row>
    <row r="1464" spans="1:12" ht="12.75">
      <c r="A1464">
        <v>2016</v>
      </c>
      <c r="B1464" t="s">
        <v>40</v>
      </c>
      <c r="C1464" s="23" t="s">
        <v>1400</v>
      </c>
      <c r="E1464">
        <v>1</v>
      </c>
      <c r="F1464" s="20">
        <f>223892.64*1.15</f>
        <v>257476.536</v>
      </c>
      <c r="G1464" s="16">
        <f t="shared" si="16"/>
        <v>257476.536</v>
      </c>
      <c r="H1464" s="26">
        <v>42832</v>
      </c>
      <c r="I1464" t="s">
        <v>1436</v>
      </c>
      <c r="J1464">
        <v>2016</v>
      </c>
      <c r="K1464" s="26">
        <v>42832</v>
      </c>
      <c r="L1464" t="s">
        <v>2893</v>
      </c>
    </row>
    <row r="1465" spans="1:12" ht="12.75">
      <c r="A1465">
        <v>2016</v>
      </c>
      <c r="B1465" t="s">
        <v>40</v>
      </c>
      <c r="C1465" s="23" t="s">
        <v>1401</v>
      </c>
      <c r="E1465">
        <v>1</v>
      </c>
      <c r="F1465" s="22">
        <v>6900</v>
      </c>
      <c r="G1465" s="16">
        <f t="shared" si="16"/>
        <v>6900</v>
      </c>
      <c r="H1465" s="26">
        <v>42832</v>
      </c>
      <c r="I1465" t="s">
        <v>1436</v>
      </c>
      <c r="J1465">
        <v>2016</v>
      </c>
      <c r="K1465" s="26">
        <v>42832</v>
      </c>
      <c r="L1465" t="s">
        <v>2894</v>
      </c>
    </row>
    <row r="1466" spans="1:12" ht="12.75">
      <c r="A1466">
        <v>2016</v>
      </c>
      <c r="B1466" t="s">
        <v>40</v>
      </c>
      <c r="C1466" s="23" t="s">
        <v>1402</v>
      </c>
      <c r="E1466">
        <v>1</v>
      </c>
      <c r="F1466" s="22">
        <v>19500</v>
      </c>
      <c r="G1466" s="16">
        <f t="shared" si="16"/>
        <v>19500</v>
      </c>
      <c r="H1466" s="26">
        <v>42832</v>
      </c>
      <c r="I1466" t="s">
        <v>1436</v>
      </c>
      <c r="J1466">
        <v>2016</v>
      </c>
      <c r="K1466" s="26">
        <v>42832</v>
      </c>
      <c r="L1466" t="s">
        <v>2895</v>
      </c>
    </row>
    <row r="1467" spans="1:12" ht="12.75">
      <c r="A1467">
        <v>2016</v>
      </c>
      <c r="B1467" t="s">
        <v>40</v>
      </c>
      <c r="C1467" s="23" t="s">
        <v>1403</v>
      </c>
      <c r="E1467">
        <v>1</v>
      </c>
      <c r="F1467" s="22">
        <f>12469.67*1.15</f>
        <v>14340.120499999999</v>
      </c>
      <c r="G1467" s="16">
        <f t="shared" si="16"/>
        <v>14340.120499999999</v>
      </c>
      <c r="H1467" s="26">
        <v>42832</v>
      </c>
      <c r="I1467" t="s">
        <v>1436</v>
      </c>
      <c r="J1467">
        <v>2016</v>
      </c>
      <c r="K1467" s="26">
        <v>42832</v>
      </c>
      <c r="L1467" t="s">
        <v>2896</v>
      </c>
    </row>
    <row r="1468" spans="1:12" ht="12.75">
      <c r="A1468">
        <v>2016</v>
      </c>
      <c r="B1468" t="s">
        <v>40</v>
      </c>
      <c r="C1468" s="23" t="s">
        <v>1404</v>
      </c>
      <c r="E1468">
        <v>1</v>
      </c>
      <c r="F1468" s="22">
        <f>3913.04*1.15</f>
        <v>4499.995999999999</v>
      </c>
      <c r="G1468" s="16">
        <f t="shared" si="16"/>
        <v>4499.995999999999</v>
      </c>
      <c r="H1468" s="26">
        <v>42832</v>
      </c>
      <c r="I1468" t="s">
        <v>1436</v>
      </c>
      <c r="J1468">
        <v>2016</v>
      </c>
      <c r="K1468" s="26">
        <v>42832</v>
      </c>
      <c r="L1468" t="s">
        <v>2897</v>
      </c>
    </row>
    <row r="1469" spans="1:12" ht="12.75">
      <c r="A1469">
        <v>2016</v>
      </c>
      <c r="B1469" t="s">
        <v>40</v>
      </c>
      <c r="C1469" s="23" t="s">
        <v>1405</v>
      </c>
      <c r="E1469">
        <v>1</v>
      </c>
      <c r="F1469" s="22">
        <v>12242.86</v>
      </c>
      <c r="G1469" s="16">
        <f t="shared" si="16"/>
        <v>12242.86</v>
      </c>
      <c r="H1469" s="26">
        <v>42832</v>
      </c>
      <c r="I1469" t="s">
        <v>1436</v>
      </c>
      <c r="J1469">
        <v>2016</v>
      </c>
      <c r="K1469" s="26">
        <v>42832</v>
      </c>
      <c r="L1469" t="s">
        <v>2898</v>
      </c>
    </row>
    <row r="1470" spans="1:12" ht="12.75">
      <c r="A1470">
        <v>2016</v>
      </c>
      <c r="B1470" t="s">
        <v>40</v>
      </c>
      <c r="C1470" s="23" t="s">
        <v>1406</v>
      </c>
      <c r="E1470">
        <v>1</v>
      </c>
      <c r="F1470" s="22">
        <v>48505</v>
      </c>
      <c r="G1470" s="16">
        <f t="shared" si="16"/>
        <v>48505</v>
      </c>
      <c r="H1470" s="26">
        <v>42832</v>
      </c>
      <c r="I1470" t="s">
        <v>1436</v>
      </c>
      <c r="J1470">
        <v>2016</v>
      </c>
      <c r="K1470" s="26">
        <v>42832</v>
      </c>
      <c r="L1470" t="s">
        <v>2899</v>
      </c>
    </row>
    <row r="1471" spans="1:12" ht="12.75">
      <c r="A1471">
        <v>2016</v>
      </c>
      <c r="B1471" t="s">
        <v>40</v>
      </c>
      <c r="C1471" s="23" t="s">
        <v>1407</v>
      </c>
      <c r="E1471">
        <v>1</v>
      </c>
      <c r="F1471" s="22">
        <v>2985</v>
      </c>
      <c r="G1471" s="16">
        <f t="shared" si="16"/>
        <v>2985</v>
      </c>
      <c r="H1471" s="26">
        <v>42832</v>
      </c>
      <c r="I1471" t="s">
        <v>1436</v>
      </c>
      <c r="J1471">
        <v>2016</v>
      </c>
      <c r="K1471" s="26">
        <v>42832</v>
      </c>
      <c r="L1471" t="s">
        <v>2900</v>
      </c>
    </row>
    <row r="1472" spans="1:12" ht="12.75">
      <c r="A1472">
        <v>2016</v>
      </c>
      <c r="B1472" t="s">
        <v>40</v>
      </c>
      <c r="C1472" s="23" t="s">
        <v>1408</v>
      </c>
      <c r="E1472">
        <v>1</v>
      </c>
      <c r="F1472" s="22">
        <v>1400</v>
      </c>
      <c r="G1472" s="16">
        <f t="shared" si="16"/>
        <v>1400</v>
      </c>
      <c r="H1472" s="26">
        <v>42832</v>
      </c>
      <c r="I1472" t="s">
        <v>1436</v>
      </c>
      <c r="J1472">
        <v>2016</v>
      </c>
      <c r="K1472" s="26">
        <v>42832</v>
      </c>
      <c r="L1472" t="s">
        <v>2901</v>
      </c>
    </row>
    <row r="1473" spans="1:12" ht="12.75">
      <c r="A1473">
        <v>2016</v>
      </c>
      <c r="B1473" t="s">
        <v>40</v>
      </c>
      <c r="C1473" s="23" t="s">
        <v>1409</v>
      </c>
      <c r="E1473">
        <v>2</v>
      </c>
      <c r="F1473" s="22">
        <v>4390</v>
      </c>
      <c r="G1473" s="16">
        <f t="shared" si="16"/>
        <v>8780</v>
      </c>
      <c r="H1473" s="26">
        <v>42832</v>
      </c>
      <c r="I1473" t="s">
        <v>1436</v>
      </c>
      <c r="J1473">
        <v>2016</v>
      </c>
      <c r="K1473" s="26">
        <v>42832</v>
      </c>
      <c r="L1473" t="s">
        <v>2902</v>
      </c>
    </row>
    <row r="1474" spans="1:12" ht="12.75">
      <c r="A1474">
        <v>2016</v>
      </c>
      <c r="B1474" t="s">
        <v>40</v>
      </c>
      <c r="C1474" s="23" t="s">
        <v>1062</v>
      </c>
      <c r="E1474">
        <v>1</v>
      </c>
      <c r="F1474" s="22">
        <v>5980</v>
      </c>
      <c r="G1474" s="16">
        <f t="shared" si="16"/>
        <v>5980</v>
      </c>
      <c r="H1474" s="26">
        <v>42832</v>
      </c>
      <c r="I1474" t="s">
        <v>1436</v>
      </c>
      <c r="J1474">
        <v>2016</v>
      </c>
      <c r="K1474" s="26">
        <v>42832</v>
      </c>
      <c r="L1474" t="s">
        <v>2903</v>
      </c>
    </row>
    <row r="1475" spans="1:12" ht="12.75">
      <c r="A1475">
        <v>2016</v>
      </c>
      <c r="B1475" t="s">
        <v>40</v>
      </c>
      <c r="C1475" s="23" t="s">
        <v>1410</v>
      </c>
      <c r="E1475">
        <v>1</v>
      </c>
      <c r="F1475" s="22">
        <v>86.65</v>
      </c>
      <c r="G1475" s="16">
        <f t="shared" si="16"/>
        <v>86.65</v>
      </c>
      <c r="H1475" s="26">
        <v>42832</v>
      </c>
      <c r="I1475" t="s">
        <v>1436</v>
      </c>
      <c r="J1475">
        <v>2016</v>
      </c>
      <c r="K1475" s="26">
        <v>42832</v>
      </c>
      <c r="L1475" t="s">
        <v>2904</v>
      </c>
    </row>
    <row r="1476" spans="1:12" ht="12.75">
      <c r="A1476">
        <v>2016</v>
      </c>
      <c r="B1476" t="s">
        <v>40</v>
      </c>
      <c r="C1476" s="23" t="s">
        <v>1411</v>
      </c>
      <c r="E1476">
        <v>1</v>
      </c>
      <c r="F1476" s="22">
        <v>694.78</v>
      </c>
      <c r="G1476" s="16">
        <f t="shared" si="16"/>
        <v>694.78</v>
      </c>
      <c r="H1476" s="26">
        <v>42832</v>
      </c>
      <c r="I1476" t="s">
        <v>1436</v>
      </c>
      <c r="J1476">
        <v>2016</v>
      </c>
      <c r="K1476" s="26">
        <v>42832</v>
      </c>
      <c r="L1476" t="s">
        <v>2905</v>
      </c>
    </row>
    <row r="1477" spans="1:12" ht="12.75">
      <c r="A1477">
        <v>2016</v>
      </c>
      <c r="B1477" t="s">
        <v>40</v>
      </c>
      <c r="C1477" s="23" t="s">
        <v>1412</v>
      </c>
      <c r="E1477">
        <v>1</v>
      </c>
      <c r="F1477" s="22">
        <v>10433.91</v>
      </c>
      <c r="G1477" s="16">
        <f aca="true" t="shared" si="17" ref="G1477:G1501">F1477*E1477</f>
        <v>10433.91</v>
      </c>
      <c r="H1477" s="26">
        <v>42832</v>
      </c>
      <c r="I1477" t="s">
        <v>1436</v>
      </c>
      <c r="J1477">
        <v>2016</v>
      </c>
      <c r="K1477" s="26">
        <v>42832</v>
      </c>
      <c r="L1477" t="s">
        <v>2906</v>
      </c>
    </row>
    <row r="1478" spans="1:12" ht="12.75">
      <c r="A1478">
        <v>2016</v>
      </c>
      <c r="B1478" t="s">
        <v>40</v>
      </c>
      <c r="C1478" s="23" t="s">
        <v>1413</v>
      </c>
      <c r="E1478">
        <v>1</v>
      </c>
      <c r="F1478" s="22">
        <v>1381.74</v>
      </c>
      <c r="G1478" s="16">
        <f t="shared" si="17"/>
        <v>1381.74</v>
      </c>
      <c r="H1478" s="26">
        <v>42832</v>
      </c>
      <c r="I1478" t="s">
        <v>1436</v>
      </c>
      <c r="J1478">
        <v>2016</v>
      </c>
      <c r="K1478" s="26">
        <v>42832</v>
      </c>
      <c r="L1478" t="s">
        <v>2907</v>
      </c>
    </row>
    <row r="1479" spans="1:12" ht="12.75">
      <c r="A1479">
        <v>2016</v>
      </c>
      <c r="B1479" t="s">
        <v>40</v>
      </c>
      <c r="C1479" s="23" t="s">
        <v>1062</v>
      </c>
      <c r="E1479">
        <v>1</v>
      </c>
      <c r="F1479" s="22">
        <v>1783.48</v>
      </c>
      <c r="G1479" s="16">
        <f t="shared" si="17"/>
        <v>1783.48</v>
      </c>
      <c r="H1479" s="26">
        <v>42832</v>
      </c>
      <c r="I1479" t="s">
        <v>1436</v>
      </c>
      <c r="J1479">
        <v>2016</v>
      </c>
      <c r="K1479" s="26">
        <v>42832</v>
      </c>
      <c r="L1479" t="s">
        <v>2908</v>
      </c>
    </row>
    <row r="1480" spans="1:12" ht="12.75">
      <c r="A1480">
        <v>2016</v>
      </c>
      <c r="B1480" t="s">
        <v>40</v>
      </c>
      <c r="C1480" s="23" t="s">
        <v>1414</v>
      </c>
      <c r="E1480">
        <v>3</v>
      </c>
      <c r="F1480" s="22">
        <v>6000</v>
      </c>
      <c r="G1480" s="16">
        <f t="shared" si="17"/>
        <v>18000</v>
      </c>
      <c r="H1480" s="26">
        <v>42832</v>
      </c>
      <c r="I1480" t="s">
        <v>1436</v>
      </c>
      <c r="J1480">
        <v>2016</v>
      </c>
      <c r="K1480" s="26">
        <v>42832</v>
      </c>
      <c r="L1480" t="s">
        <v>2909</v>
      </c>
    </row>
    <row r="1481" spans="1:12" ht="12.75">
      <c r="A1481">
        <v>2016</v>
      </c>
      <c r="B1481" t="s">
        <v>40</v>
      </c>
      <c r="C1481" s="23" t="s">
        <v>1415</v>
      </c>
      <c r="E1481">
        <v>1</v>
      </c>
      <c r="F1481" s="22">
        <v>1506000</v>
      </c>
      <c r="G1481" s="16">
        <f t="shared" si="17"/>
        <v>1506000</v>
      </c>
      <c r="H1481" s="26">
        <v>42832</v>
      </c>
      <c r="I1481" t="s">
        <v>1436</v>
      </c>
      <c r="J1481">
        <v>2016</v>
      </c>
      <c r="K1481" s="26">
        <v>42832</v>
      </c>
      <c r="L1481" t="s">
        <v>2910</v>
      </c>
    </row>
    <row r="1482" spans="1:12" ht="12.75">
      <c r="A1482">
        <v>2016</v>
      </c>
      <c r="B1482" t="s">
        <v>40</v>
      </c>
      <c r="C1482" s="23" t="s">
        <v>1416</v>
      </c>
      <c r="E1482">
        <v>4</v>
      </c>
      <c r="F1482" s="22">
        <f>332.76*1.16</f>
        <v>386.00159999999994</v>
      </c>
      <c r="G1482" s="16">
        <f t="shared" si="17"/>
        <v>1544.0063999999998</v>
      </c>
      <c r="H1482" s="26">
        <v>42832</v>
      </c>
      <c r="I1482" t="s">
        <v>1436</v>
      </c>
      <c r="J1482">
        <v>2016</v>
      </c>
      <c r="K1482" s="26">
        <v>42832</v>
      </c>
      <c r="L1482" t="s">
        <v>2911</v>
      </c>
    </row>
    <row r="1483" spans="1:12" ht="12.75">
      <c r="A1483">
        <v>2016</v>
      </c>
      <c r="B1483" t="s">
        <v>40</v>
      </c>
      <c r="C1483" s="23" t="s">
        <v>1417</v>
      </c>
      <c r="E1483">
        <v>26</v>
      </c>
      <c r="F1483" s="22">
        <f>332.76*1.16</f>
        <v>386.00159999999994</v>
      </c>
      <c r="G1483" s="16">
        <f t="shared" si="17"/>
        <v>10036.041599999999</v>
      </c>
      <c r="H1483" s="26">
        <v>42832</v>
      </c>
      <c r="I1483" t="s">
        <v>1436</v>
      </c>
      <c r="J1483">
        <v>2016</v>
      </c>
      <c r="K1483" s="26">
        <v>42832</v>
      </c>
      <c r="L1483" t="s">
        <v>2912</v>
      </c>
    </row>
    <row r="1484" spans="1:12" ht="12.75">
      <c r="A1484">
        <v>2016</v>
      </c>
      <c r="B1484" t="s">
        <v>40</v>
      </c>
      <c r="C1484" s="23" t="s">
        <v>1418</v>
      </c>
      <c r="E1484">
        <v>1</v>
      </c>
      <c r="F1484" s="22">
        <v>254040</v>
      </c>
      <c r="G1484" s="16">
        <f t="shared" si="17"/>
        <v>254040</v>
      </c>
      <c r="H1484" s="26">
        <v>42832</v>
      </c>
      <c r="I1484" t="s">
        <v>1436</v>
      </c>
      <c r="J1484">
        <v>2016</v>
      </c>
      <c r="K1484" s="26">
        <v>42832</v>
      </c>
      <c r="L1484" t="s">
        <v>2913</v>
      </c>
    </row>
    <row r="1485" spans="1:12" ht="12.75">
      <c r="A1485">
        <v>2016</v>
      </c>
      <c r="B1485" t="s">
        <v>40</v>
      </c>
      <c r="C1485" s="23" t="s">
        <v>1419</v>
      </c>
      <c r="E1485">
        <v>17</v>
      </c>
      <c r="F1485" s="22">
        <f>14900*1.16</f>
        <v>17284</v>
      </c>
      <c r="G1485" s="16">
        <f t="shared" si="17"/>
        <v>293828</v>
      </c>
      <c r="H1485" s="26">
        <v>42832</v>
      </c>
      <c r="I1485" t="s">
        <v>1436</v>
      </c>
      <c r="J1485">
        <v>2016</v>
      </c>
      <c r="K1485" s="26">
        <v>42832</v>
      </c>
      <c r="L1485" t="s">
        <v>2914</v>
      </c>
    </row>
    <row r="1486" spans="1:12" ht="12.75">
      <c r="A1486">
        <v>2016</v>
      </c>
      <c r="B1486" t="s">
        <v>40</v>
      </c>
      <c r="C1486" s="23" t="s">
        <v>1420</v>
      </c>
      <c r="E1486">
        <v>29</v>
      </c>
      <c r="F1486" s="22">
        <f>4388.51*1.16</f>
        <v>5090.6716</v>
      </c>
      <c r="G1486" s="16">
        <f t="shared" si="17"/>
        <v>147629.47639999999</v>
      </c>
      <c r="H1486" s="26">
        <v>42832</v>
      </c>
      <c r="I1486" t="s">
        <v>1436</v>
      </c>
      <c r="J1486">
        <v>2016</v>
      </c>
      <c r="K1486" s="26">
        <v>42832</v>
      </c>
      <c r="L1486" t="s">
        <v>2915</v>
      </c>
    </row>
    <row r="1487" spans="1:12" ht="12.75">
      <c r="A1487">
        <v>2016</v>
      </c>
      <c r="B1487" t="s">
        <v>40</v>
      </c>
      <c r="C1487" s="23" t="s">
        <v>1421</v>
      </c>
      <c r="E1487">
        <v>1</v>
      </c>
      <c r="F1487" s="22">
        <v>6881.62</v>
      </c>
      <c r="G1487" s="16">
        <f t="shared" si="17"/>
        <v>6881.62</v>
      </c>
      <c r="H1487" s="26">
        <v>42832</v>
      </c>
      <c r="I1487" t="s">
        <v>1436</v>
      </c>
      <c r="J1487">
        <v>2016</v>
      </c>
      <c r="K1487" s="26">
        <v>42832</v>
      </c>
      <c r="L1487" t="s">
        <v>2916</v>
      </c>
    </row>
    <row r="1488" spans="1:12" ht="12.75">
      <c r="A1488">
        <v>2016</v>
      </c>
      <c r="B1488" t="s">
        <v>40</v>
      </c>
      <c r="C1488" s="23" t="s">
        <v>1422</v>
      </c>
      <c r="E1488">
        <v>1</v>
      </c>
      <c r="F1488" s="22">
        <f>80750*1.16</f>
        <v>93670</v>
      </c>
      <c r="G1488" s="16">
        <f t="shared" si="17"/>
        <v>93670</v>
      </c>
      <c r="H1488" s="26">
        <v>42832</v>
      </c>
      <c r="I1488" t="s">
        <v>1436</v>
      </c>
      <c r="J1488">
        <v>2016</v>
      </c>
      <c r="K1488" s="26">
        <v>42832</v>
      </c>
      <c r="L1488" t="s">
        <v>2917</v>
      </c>
    </row>
    <row r="1489" spans="1:12" ht="12.75">
      <c r="A1489">
        <v>2016</v>
      </c>
      <c r="B1489" t="s">
        <v>40</v>
      </c>
      <c r="C1489" s="23" t="s">
        <v>1423</v>
      </c>
      <c r="E1489">
        <v>1</v>
      </c>
      <c r="F1489" s="22">
        <f>8800*1.16</f>
        <v>10208</v>
      </c>
      <c r="G1489" s="16">
        <f t="shared" si="17"/>
        <v>10208</v>
      </c>
      <c r="H1489" s="26">
        <v>42832</v>
      </c>
      <c r="I1489" t="s">
        <v>1436</v>
      </c>
      <c r="J1489">
        <v>2016</v>
      </c>
      <c r="K1489" s="26">
        <v>42832</v>
      </c>
      <c r="L1489" t="s">
        <v>2918</v>
      </c>
    </row>
    <row r="1490" spans="1:12" ht="12.75">
      <c r="A1490">
        <v>2016</v>
      </c>
      <c r="B1490" t="s">
        <v>40</v>
      </c>
      <c r="C1490" s="23" t="s">
        <v>1424</v>
      </c>
      <c r="E1490">
        <v>1</v>
      </c>
      <c r="F1490" s="22">
        <v>47768.8</v>
      </c>
      <c r="G1490" s="16">
        <f t="shared" si="17"/>
        <v>47768.8</v>
      </c>
      <c r="H1490" s="26">
        <v>42832</v>
      </c>
      <c r="I1490" t="s">
        <v>1436</v>
      </c>
      <c r="J1490">
        <v>2016</v>
      </c>
      <c r="K1490" s="26">
        <v>42832</v>
      </c>
      <c r="L1490" t="s">
        <v>2919</v>
      </c>
    </row>
    <row r="1491" spans="1:12" ht="12.75">
      <c r="A1491">
        <v>2016</v>
      </c>
      <c r="B1491" t="s">
        <v>40</v>
      </c>
      <c r="C1491" s="23" t="s">
        <v>1425</v>
      </c>
      <c r="E1491">
        <v>1</v>
      </c>
      <c r="F1491" s="22">
        <v>53371.6</v>
      </c>
      <c r="G1491" s="16">
        <f t="shared" si="17"/>
        <v>53371.6</v>
      </c>
      <c r="H1491" s="26">
        <v>42832</v>
      </c>
      <c r="I1491" t="s">
        <v>1436</v>
      </c>
      <c r="J1491">
        <v>2016</v>
      </c>
      <c r="K1491" s="26">
        <v>42832</v>
      </c>
      <c r="L1491" t="s">
        <v>2920</v>
      </c>
    </row>
    <row r="1492" spans="1:12" ht="12.75">
      <c r="A1492">
        <v>2016</v>
      </c>
      <c r="B1492" t="s">
        <v>40</v>
      </c>
      <c r="C1492" s="23" t="s">
        <v>1426</v>
      </c>
      <c r="E1492">
        <v>1</v>
      </c>
      <c r="F1492" s="24">
        <v>154626.96</v>
      </c>
      <c r="G1492" s="16">
        <f t="shared" si="17"/>
        <v>154626.96</v>
      </c>
      <c r="H1492" s="26">
        <v>42832</v>
      </c>
      <c r="I1492" t="s">
        <v>1436</v>
      </c>
      <c r="J1492">
        <v>2016</v>
      </c>
      <c r="K1492" s="26">
        <v>42832</v>
      </c>
      <c r="L1492" t="s">
        <v>2921</v>
      </c>
    </row>
    <row r="1493" spans="1:12" ht="12.75">
      <c r="A1493">
        <v>2016</v>
      </c>
      <c r="B1493" t="s">
        <v>40</v>
      </c>
      <c r="C1493" s="23" t="s">
        <v>1427</v>
      </c>
      <c r="E1493">
        <v>1</v>
      </c>
      <c r="F1493" s="24">
        <v>4001984.55</v>
      </c>
      <c r="G1493" s="16">
        <f t="shared" si="17"/>
        <v>4001984.55</v>
      </c>
      <c r="H1493" s="26">
        <v>42832</v>
      </c>
      <c r="I1493" t="s">
        <v>1436</v>
      </c>
      <c r="J1493">
        <v>2016</v>
      </c>
      <c r="K1493" s="26">
        <v>42832</v>
      </c>
      <c r="L1493" t="s">
        <v>2922</v>
      </c>
    </row>
    <row r="1494" spans="1:12" ht="12.75">
      <c r="A1494">
        <v>2016</v>
      </c>
      <c r="B1494" t="s">
        <v>40</v>
      </c>
      <c r="C1494" s="23" t="s">
        <v>1428</v>
      </c>
      <c r="E1494">
        <v>1</v>
      </c>
      <c r="F1494" s="24">
        <v>361000</v>
      </c>
      <c r="G1494" s="16">
        <f t="shared" si="17"/>
        <v>361000</v>
      </c>
      <c r="H1494" s="26">
        <v>42832</v>
      </c>
      <c r="I1494" t="s">
        <v>1436</v>
      </c>
      <c r="J1494">
        <v>2016</v>
      </c>
      <c r="K1494" s="26">
        <v>42832</v>
      </c>
      <c r="L1494" t="s">
        <v>2923</v>
      </c>
    </row>
    <row r="1495" spans="1:12" ht="12.75">
      <c r="A1495">
        <v>2016</v>
      </c>
      <c r="B1495" t="s">
        <v>40</v>
      </c>
      <c r="C1495" s="23" t="s">
        <v>1429</v>
      </c>
      <c r="E1495">
        <v>1</v>
      </c>
      <c r="F1495" s="25">
        <v>165900</v>
      </c>
      <c r="G1495" s="16">
        <f t="shared" si="17"/>
        <v>165900</v>
      </c>
      <c r="H1495" s="26">
        <v>42832</v>
      </c>
      <c r="I1495" t="s">
        <v>1436</v>
      </c>
      <c r="J1495">
        <v>2016</v>
      </c>
      <c r="K1495" s="26">
        <v>42832</v>
      </c>
      <c r="L1495" t="s">
        <v>2924</v>
      </c>
    </row>
    <row r="1496" spans="1:12" ht="12.75">
      <c r="A1496">
        <v>2016</v>
      </c>
      <c r="B1496" t="s">
        <v>40</v>
      </c>
      <c r="C1496" s="23" t="s">
        <v>1430</v>
      </c>
      <c r="E1496">
        <v>1</v>
      </c>
      <c r="F1496" s="24">
        <v>1167800</v>
      </c>
      <c r="G1496" s="16">
        <f t="shared" si="17"/>
        <v>1167800</v>
      </c>
      <c r="H1496" s="26">
        <v>42832</v>
      </c>
      <c r="I1496" t="s">
        <v>1436</v>
      </c>
      <c r="J1496">
        <v>2016</v>
      </c>
      <c r="K1496" s="26">
        <v>42832</v>
      </c>
      <c r="L1496" t="s">
        <v>2925</v>
      </c>
    </row>
    <row r="1497" spans="1:12" ht="12.75">
      <c r="A1497">
        <v>2016</v>
      </c>
      <c r="B1497" t="s">
        <v>40</v>
      </c>
      <c r="C1497" s="23" t="s">
        <v>1431</v>
      </c>
      <c r="E1497">
        <v>1</v>
      </c>
      <c r="F1497" s="24">
        <v>215488</v>
      </c>
      <c r="G1497" s="16">
        <f t="shared" si="17"/>
        <v>215488</v>
      </c>
      <c r="H1497" s="26">
        <v>42832</v>
      </c>
      <c r="I1497" t="s">
        <v>1436</v>
      </c>
      <c r="J1497">
        <v>2016</v>
      </c>
      <c r="K1497" s="26">
        <v>42832</v>
      </c>
      <c r="L1497" t="s">
        <v>2926</v>
      </c>
    </row>
    <row r="1498" spans="1:12" ht="12.75">
      <c r="A1498">
        <v>2016</v>
      </c>
      <c r="B1498" t="s">
        <v>40</v>
      </c>
      <c r="C1498" s="23" t="s">
        <v>1432</v>
      </c>
      <c r="E1498">
        <v>1</v>
      </c>
      <c r="F1498" s="24">
        <v>256800</v>
      </c>
      <c r="G1498" s="16">
        <f t="shared" si="17"/>
        <v>256800</v>
      </c>
      <c r="H1498" s="26">
        <v>42832</v>
      </c>
      <c r="I1498" t="s">
        <v>1436</v>
      </c>
      <c r="J1498">
        <v>2016</v>
      </c>
      <c r="K1498" s="26">
        <v>42832</v>
      </c>
      <c r="L1498" t="s">
        <v>2927</v>
      </c>
    </row>
    <row r="1499" spans="1:12" ht="12.75">
      <c r="A1499">
        <v>2016</v>
      </c>
      <c r="B1499" t="s">
        <v>40</v>
      </c>
      <c r="C1499" s="23" t="s">
        <v>1433</v>
      </c>
      <c r="E1499">
        <v>1</v>
      </c>
      <c r="F1499" s="24">
        <v>486986.89</v>
      </c>
      <c r="G1499" s="16">
        <f t="shared" si="17"/>
        <v>486986.89</v>
      </c>
      <c r="H1499" s="26">
        <v>42832</v>
      </c>
      <c r="I1499" t="s">
        <v>1436</v>
      </c>
      <c r="J1499">
        <v>2016</v>
      </c>
      <c r="K1499" s="26">
        <v>42832</v>
      </c>
      <c r="L1499" t="s">
        <v>2928</v>
      </c>
    </row>
    <row r="1500" spans="1:12" ht="12.75">
      <c r="A1500">
        <v>2016</v>
      </c>
      <c r="B1500" t="s">
        <v>40</v>
      </c>
      <c r="C1500" s="23" t="s">
        <v>1434</v>
      </c>
      <c r="E1500">
        <v>1</v>
      </c>
      <c r="F1500" s="24">
        <v>70000</v>
      </c>
      <c r="G1500" s="16">
        <f t="shared" si="17"/>
        <v>70000</v>
      </c>
      <c r="H1500" s="26">
        <v>42832</v>
      </c>
      <c r="I1500" t="s">
        <v>1436</v>
      </c>
      <c r="J1500">
        <v>2016</v>
      </c>
      <c r="K1500" s="26">
        <v>42832</v>
      </c>
      <c r="L1500" t="s">
        <v>2929</v>
      </c>
    </row>
    <row r="1501" spans="1:12" ht="12.75">
      <c r="A1501">
        <v>2016</v>
      </c>
      <c r="B1501" t="s">
        <v>40</v>
      </c>
      <c r="C1501" s="23" t="s">
        <v>1435</v>
      </c>
      <c r="E1501">
        <v>1</v>
      </c>
      <c r="F1501" s="24">
        <v>213000</v>
      </c>
      <c r="G1501" s="16">
        <f t="shared" si="17"/>
        <v>213000</v>
      </c>
      <c r="H1501" s="26">
        <v>42832</v>
      </c>
      <c r="I1501" t="s">
        <v>1436</v>
      </c>
      <c r="J1501">
        <v>2016</v>
      </c>
      <c r="K1501" s="26">
        <v>42832</v>
      </c>
      <c r="L1501" t="s">
        <v>2930</v>
      </c>
    </row>
    <row r="1502" ht="12.75">
      <c r="C1502" s="23"/>
    </row>
    <row r="1503" ht="12.75">
      <c r="C1503" s="23"/>
    </row>
    <row r="1504" ht="12.75">
      <c r="C1504" s="23"/>
    </row>
    <row r="1505" ht="12.75">
      <c r="C1505" s="23"/>
    </row>
    <row r="1506" ht="12.75">
      <c r="C1506" s="23"/>
    </row>
    <row r="1507" ht="12.75">
      <c r="C1507" s="23"/>
    </row>
    <row r="1508" ht="12.75">
      <c r="C1508" s="23"/>
    </row>
    <row r="1509" ht="12.75">
      <c r="C1509" s="23"/>
    </row>
    <row r="1510" ht="12.75">
      <c r="C1510" s="23"/>
    </row>
    <row r="1511" ht="12.75">
      <c r="C1511" s="23"/>
    </row>
    <row r="1512" ht="12.75">
      <c r="C1512" s="23"/>
    </row>
    <row r="1513" ht="12.75">
      <c r="C1513" s="23"/>
    </row>
    <row r="1514" ht="12.75">
      <c r="C1514" s="23"/>
    </row>
    <row r="1515" ht="12.75">
      <c r="C1515" s="23"/>
    </row>
    <row r="1516" ht="12.75">
      <c r="C1516" s="23"/>
    </row>
    <row r="1517" ht="12.75">
      <c r="C1517" s="23"/>
    </row>
    <row r="1518" ht="12.75">
      <c r="C1518" s="2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4"/>
  <legacyDrawing r:id="rId13"/>
  <oleObjects>
    <oleObject progId="PBrush" shapeId="1373226" r:id="rId1"/>
    <oleObject progId="PBrush" shapeId="1373227" r:id="rId2"/>
    <oleObject progId="PBrush" shapeId="1373228" r:id="rId3"/>
    <oleObject progId="PBrush" shapeId="1373229" r:id="rId4"/>
    <oleObject progId="PBrush" shapeId="1373230" r:id="rId5"/>
    <oleObject progId="PBrush" shapeId="1373231" r:id="rId6"/>
    <oleObject progId="PBrush" shapeId="1373232" r:id="rId7"/>
    <oleObject progId="PBrush" shapeId="1373233" r:id="rId8"/>
    <oleObject progId="PBrush" shapeId="1373234" r:id="rId9"/>
    <oleObject progId="PBrush" shapeId="1373235" r:id="rId10"/>
    <oleObject progId="PBrush" shapeId="1373236" r:id="rId11"/>
    <oleObject progId="PBrush" shapeId="137323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SRIA MATERIALES</dc:creator>
  <cp:keywords/>
  <dc:description/>
  <cp:lastModifiedBy>Ariadna</cp:lastModifiedBy>
  <dcterms:created xsi:type="dcterms:W3CDTF">2017-03-24T16:35:37Z</dcterms:created>
  <dcterms:modified xsi:type="dcterms:W3CDTF">2017-10-06T19:20:26Z</dcterms:modified>
  <cp:category/>
  <cp:version/>
  <cp:contentType/>
  <cp:contentStatus/>
</cp:coreProperties>
</file>