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935" windowHeight="7425" activeTab="0"/>
  </bookViews>
  <sheets>
    <sheet name="MARZO 2018 (2)" sheetId="59" r:id="rId1"/>
  </sheets>
  <definedNames>
    <definedName name="_xlnm.Print_Area" localSheetId="0">'MARZO 2018 (2)'!$A$1:$L$40</definedName>
    <definedName name="_xlnm.Print_Titles" localSheetId="0">'MARZO 2018 (2)'!$1:$7</definedName>
  </definedNames>
  <calcPr calcId="152511"/>
</workbook>
</file>

<file path=xl/sharedStrings.xml><?xml version="1.0" encoding="utf-8"?>
<sst xmlns="http://schemas.openxmlformats.org/spreadsheetml/2006/main" count="152" uniqueCount="91">
  <si>
    <t>No.</t>
  </si>
  <si>
    <t>NOMBRE DEL TRABAJADOR</t>
  </si>
  <si>
    <t>EXPEDIENTE</t>
  </si>
  <si>
    <t>INSTANCIA EN LA QUE SE DESAHOGA EL PROCEDIMIENTO</t>
  </si>
  <si>
    <t>DEMANDA</t>
  </si>
  <si>
    <t>ESTADO PROCESAL</t>
  </si>
  <si>
    <t>CATEGORIA</t>
  </si>
  <si>
    <t>REINSTALACION Y PAGO DE SALARIOS CAIDOS Y DEMAS PRESTACIONES</t>
  </si>
  <si>
    <t>AUXILIAR DE LIMPIEZA</t>
  </si>
  <si>
    <t>ADRIAN SILVA TEJADA</t>
  </si>
  <si>
    <t>1027/2010</t>
  </si>
  <si>
    <t>JUNTA FEDERAL DE CONCILIACION Y ARBITRAJE No. 43</t>
  </si>
  <si>
    <t>OPERADOR "A"</t>
  </si>
  <si>
    <t>JUAN CARLOS LOZANO TAPIA</t>
  </si>
  <si>
    <t>310/2008</t>
  </si>
  <si>
    <t>LAUDO EN EJECUCIÒN</t>
  </si>
  <si>
    <t>GUARDAVIDAS</t>
  </si>
  <si>
    <t>ALFONSO ANTONIO NARVAEZ SARABIA</t>
  </si>
  <si>
    <t>45/1998</t>
  </si>
  <si>
    <t>RODOLFO SAMAYOA PALMA</t>
  </si>
  <si>
    <t>451/2011</t>
  </si>
  <si>
    <t>DIRECTOR</t>
  </si>
  <si>
    <t>LUIS RAMIREZ TORRES</t>
  </si>
  <si>
    <t>505/2011</t>
  </si>
  <si>
    <t>NICASIO ESTRADA VALENTIN</t>
  </si>
  <si>
    <t>532/2011</t>
  </si>
  <si>
    <t>ANABEL OLEA PEREZ</t>
  </si>
  <si>
    <t>603/2011</t>
  </si>
  <si>
    <t>JUAN CARLOS FIERRO MENDOZA</t>
  </si>
  <si>
    <t>866/2011</t>
  </si>
  <si>
    <t>H. TRIBUNAL DE CONCILIACION Y ARBITRAJE EN EL ESTADO</t>
  </si>
  <si>
    <t>MANUEL GABRIEL RAMIREZ SOTELO</t>
  </si>
  <si>
    <t>645/2011</t>
  </si>
  <si>
    <t>JEFE DE DEPARTAMENTO</t>
  </si>
  <si>
    <t>HUMBERTO VARGAS JAVIER</t>
  </si>
  <si>
    <t>484/2011</t>
  </si>
  <si>
    <t>RICARDO GENCHIS BAILON</t>
  </si>
  <si>
    <t>983/2011</t>
  </si>
  <si>
    <t>DELFINO EMIGDIO DOMINGUEZ SALINAS</t>
  </si>
  <si>
    <t>961/2011</t>
  </si>
  <si>
    <t>GAUDENCIO MORALES SALAS</t>
  </si>
  <si>
    <t>906/2011</t>
  </si>
  <si>
    <t>PABLO MARIN AGUILAR</t>
  </si>
  <si>
    <t>808/2011</t>
  </si>
  <si>
    <t>WILLIAM VALENTE DIAZ</t>
  </si>
  <si>
    <t>719/2011</t>
  </si>
  <si>
    <t>SAI GREGORIO VALENTE DIAZ</t>
  </si>
  <si>
    <t>MIGUEL ANGEL BERNAL MARTINEZ</t>
  </si>
  <si>
    <t>709/2011</t>
  </si>
  <si>
    <t>FILEMON VARGAS MACIEL</t>
  </si>
  <si>
    <t>273/2013</t>
  </si>
  <si>
    <t>SUPERVISOR "A"</t>
  </si>
  <si>
    <t>MARCIAL BAHENA PEREZ</t>
  </si>
  <si>
    <t>1085/2011</t>
  </si>
  <si>
    <t>SUPERVISOR "C"</t>
  </si>
  <si>
    <t>TOTAL:</t>
  </si>
  <si>
    <t>LAUDO EN EJECUCION</t>
  </si>
  <si>
    <t>EMBARGO CUENTA BANCARIA</t>
  </si>
  <si>
    <t>EMBARGO LOS INGRESOS DE CALETA Y CALETILLA</t>
  </si>
  <si>
    <t>EMBARGO CAMION RECOLECTOR R-1</t>
  </si>
  <si>
    <t>H. TRIBUNAL DE CONCILIACION Y ARBITRAJE</t>
  </si>
  <si>
    <t>OBSERVACIONES</t>
  </si>
  <si>
    <t xml:space="preserve">NOTIFICACION DE LAUDO </t>
  </si>
  <si>
    <t>LAUDO EN EJECUCIÒN (CONVENIO)</t>
  </si>
  <si>
    <t>08/03/2016  16/ABR/2016</t>
  </si>
  <si>
    <t>22/02/2016 01/MAR/2016</t>
  </si>
  <si>
    <t>CONVENIO: 15/03/2013</t>
  </si>
  <si>
    <t>CONVENIO: 28/04/2015</t>
  </si>
  <si>
    <t>SALARIO MENSUAL</t>
  </si>
  <si>
    <t>MONTO ACOMULADO EN SALARIOS CAIDOS Y PRESTACIONES</t>
  </si>
  <si>
    <t>NUEMERO DE CUETA</t>
  </si>
  <si>
    <t>7410-10102</t>
  </si>
  <si>
    <t>7410-10103</t>
  </si>
  <si>
    <t>7410-10104</t>
  </si>
  <si>
    <t>7410-10107</t>
  </si>
  <si>
    <t>7410-10109</t>
  </si>
  <si>
    <t>7410-10111</t>
  </si>
  <si>
    <t>7410-10114</t>
  </si>
  <si>
    <t>7410-10115</t>
  </si>
  <si>
    <t>7410-10118</t>
  </si>
  <si>
    <t>7410-10119</t>
  </si>
  <si>
    <t>7410-10120</t>
  </si>
  <si>
    <t>7410-10122</t>
  </si>
  <si>
    <t>7410-10123</t>
  </si>
  <si>
    <t>7410-10124</t>
  </si>
  <si>
    <t>7410-10125</t>
  </si>
  <si>
    <t>7410-10126</t>
  </si>
  <si>
    <t>7410-10127</t>
  </si>
  <si>
    <t>7410-10129</t>
  </si>
  <si>
    <t>7410-10133</t>
  </si>
  <si>
    <t xml:space="preserve">                                                     RELACION DE LOS JUICIOS LABORALES MARZO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</si>
</sst>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medium">
        <color theme="1"/>
      </right>
      <top style="medium">
        <color theme="1"/>
      </top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theme="1"/>
      </left>
      <right/>
      <top style="medium">
        <color theme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8" fontId="5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6" xfId="0" applyFont="1" applyFill="1" applyBorder="1" applyAlignment="1">
      <alignment horizontal="center" vertical="center"/>
    </xf>
    <xf numFmtId="16" fontId="5" fillId="0" borderId="6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/>
    <xf numFmtId="15" fontId="5" fillId="0" borderId="6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5" fontId="5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Border="1"/>
    <xf numFmtId="8" fontId="5" fillId="0" borderId="10" xfId="0" applyNumberFormat="1" applyFont="1" applyFill="1" applyBorder="1" applyAlignment="1">
      <alignment horizontal="center" vertical="center"/>
    </xf>
    <xf numFmtId="8" fontId="6" fillId="0" borderId="2" xfId="0" applyNumberFormat="1" applyFont="1" applyBorder="1"/>
    <xf numFmtId="8" fontId="0" fillId="0" borderId="0" xfId="0" applyNumberFormat="1"/>
    <xf numFmtId="43" fontId="0" fillId="0" borderId="0" xfId="20" applyFont="1"/>
    <xf numFmtId="43" fontId="5" fillId="0" borderId="10" xfId="20" applyFont="1" applyFill="1" applyBorder="1" applyAlignment="1">
      <alignment horizontal="center" vertical="center" wrapText="1"/>
    </xf>
    <xf numFmtId="43" fontId="6" fillId="0" borderId="2" xfId="20" applyFont="1" applyBorder="1"/>
    <xf numFmtId="43" fontId="5" fillId="0" borderId="0" xfId="20" applyFont="1" applyFill="1" applyBorder="1" applyAlignment="1">
      <alignment horizontal="center" vertical="center"/>
    </xf>
    <xf numFmtId="43" fontId="4" fillId="2" borderId="11" xfId="20" applyFont="1" applyFill="1" applyBorder="1" applyAlignment="1">
      <alignment horizontal="center" vertical="center" wrapText="1"/>
    </xf>
    <xf numFmtId="8" fontId="5" fillId="0" borderId="0" xfId="20" applyNumberFormat="1" applyFont="1" applyFill="1" applyBorder="1" applyAlignment="1">
      <alignment horizontal="center" vertical="center" wrapText="1"/>
    </xf>
    <xf numFmtId="8" fontId="0" fillId="0" borderId="2" xfId="20" applyNumberFormat="1" applyFont="1" applyFill="1" applyBorder="1" applyAlignment="1">
      <alignment horizontal="center" vertical="center"/>
    </xf>
    <xf numFmtId="8" fontId="0" fillId="0" borderId="0" xfId="0" applyNumberFormat="1" applyFill="1"/>
    <xf numFmtId="0" fontId="5" fillId="0" borderId="6" xfId="0" applyFont="1" applyFill="1" applyBorder="1"/>
    <xf numFmtId="0" fontId="0" fillId="3" borderId="2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8" fontId="5" fillId="3" borderId="2" xfId="0" applyNumberFormat="1" applyFont="1" applyFill="1" applyBorder="1" applyAlignment="1">
      <alignment horizontal="center" vertical="center"/>
    </xf>
    <xf numFmtId="8" fontId="0" fillId="3" borderId="2" xfId="2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15" fontId="5" fillId="3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8" fontId="5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15" fontId="5" fillId="3" borderId="6" xfId="0" applyNumberFormat="1" applyFont="1" applyFill="1" applyBorder="1" applyAlignment="1">
      <alignment horizontal="center" vertical="center" wrapText="1"/>
    </xf>
    <xf numFmtId="17" fontId="5" fillId="3" borderId="6" xfId="0" applyNumberFormat="1" applyFont="1" applyFill="1" applyBorder="1" applyAlignment="1">
      <alignment horizontal="center" vertical="center"/>
    </xf>
    <xf numFmtId="43" fontId="0" fillId="0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11</xdr:col>
      <xdr:colOff>752475</xdr:colOff>
      <xdr:row>5</xdr:row>
      <xdr:rowOff>95250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0"/>
          <a:ext cx="10610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5"/>
  <sheetViews>
    <sheetView tabSelected="1" workbookViewId="0" topLeftCell="B16">
      <selection activeCell="C7" sqref="C7"/>
    </sheetView>
  </sheetViews>
  <sheetFormatPr defaultColWidth="11.421875" defaultRowHeight="15"/>
  <cols>
    <col min="1" max="1" width="12.57421875" style="1" customWidth="1"/>
    <col min="2" max="2" width="4.57421875" style="1" customWidth="1"/>
    <col min="3" max="3" width="20.421875" style="1" customWidth="1"/>
    <col min="4" max="4" width="10.57421875" style="1" customWidth="1"/>
    <col min="5" max="5" width="14.7109375" style="1" customWidth="1"/>
    <col min="6" max="6" width="16.421875" style="1" customWidth="1"/>
    <col min="7" max="7" width="13.421875" style="1" customWidth="1"/>
    <col min="8" max="8" width="16.00390625" style="29" customWidth="1"/>
    <col min="9" max="9" width="14.28125" style="1" customWidth="1"/>
    <col min="10" max="10" width="14.7109375" style="1" customWidth="1"/>
    <col min="11" max="11" width="12.8515625" style="1" customWidth="1"/>
    <col min="12" max="12" width="13.8515625" style="1" customWidth="1"/>
    <col min="13" max="13" width="13.140625" style="29" bestFit="1" customWidth="1"/>
    <col min="14" max="14" width="11.421875" style="1" customWidth="1"/>
    <col min="15" max="15" width="11.8515625" style="1" customWidth="1"/>
    <col min="16" max="16384" width="11.421875" style="1" customWidth="1"/>
  </cols>
  <sheetData>
    <row r="1" ht="15"/>
    <row r="6" ht="15"/>
    <row r="7" spans="2:3" ht="24" thickBot="1">
      <c r="B7" s="2" t="s">
        <v>90</v>
      </c>
      <c r="C7" s="2"/>
    </row>
    <row r="8" spans="1:12" ht="51.75" thickBot="1">
      <c r="A8" s="24" t="s">
        <v>70</v>
      </c>
      <c r="B8" s="23" t="s">
        <v>0</v>
      </c>
      <c r="C8" s="13" t="s">
        <v>1</v>
      </c>
      <c r="D8" s="5" t="s">
        <v>2</v>
      </c>
      <c r="E8" s="6" t="s">
        <v>3</v>
      </c>
      <c r="F8" s="5" t="s">
        <v>4</v>
      </c>
      <c r="G8" s="6" t="s">
        <v>68</v>
      </c>
      <c r="H8" s="33" t="s">
        <v>69</v>
      </c>
      <c r="I8" s="7" t="s">
        <v>5</v>
      </c>
      <c r="J8" s="11" t="s">
        <v>6</v>
      </c>
      <c r="K8" s="11" t="s">
        <v>62</v>
      </c>
      <c r="L8" s="7" t="s">
        <v>61</v>
      </c>
    </row>
    <row r="9" spans="1:15" s="15" customFormat="1" ht="51">
      <c r="A9" s="20" t="s">
        <v>71</v>
      </c>
      <c r="B9" s="14">
        <v>2</v>
      </c>
      <c r="C9" s="14" t="s">
        <v>9</v>
      </c>
      <c r="D9" s="9" t="s">
        <v>10</v>
      </c>
      <c r="E9" s="4" t="s">
        <v>11</v>
      </c>
      <c r="F9" s="4" t="s">
        <v>7</v>
      </c>
      <c r="G9" s="8">
        <f>3233.12*2</f>
        <v>6466.24</v>
      </c>
      <c r="H9" s="35">
        <f>606049.26+6466.24+6466.24</f>
        <v>618981.74</v>
      </c>
      <c r="I9" s="4" t="s">
        <v>57</v>
      </c>
      <c r="J9" s="16" t="s">
        <v>12</v>
      </c>
      <c r="K9" s="17">
        <v>42474</v>
      </c>
      <c r="L9" s="18"/>
      <c r="M9" s="51"/>
      <c r="N9" s="36"/>
      <c r="O9" s="36"/>
    </row>
    <row r="10" spans="1:15" s="15" customFormat="1" ht="51">
      <c r="A10" s="38" t="s">
        <v>72</v>
      </c>
      <c r="B10" s="39">
        <v>3</v>
      </c>
      <c r="C10" s="46" t="s">
        <v>13</v>
      </c>
      <c r="D10" s="40" t="s">
        <v>14</v>
      </c>
      <c r="E10" s="41" t="s">
        <v>11</v>
      </c>
      <c r="F10" s="41" t="s">
        <v>7</v>
      </c>
      <c r="G10" s="42">
        <f>1800*2</f>
        <v>3600</v>
      </c>
      <c r="H10" s="43">
        <f>467360.57+3600+3600</f>
        <v>474560.57</v>
      </c>
      <c r="I10" s="41" t="s">
        <v>15</v>
      </c>
      <c r="J10" s="44" t="s">
        <v>16</v>
      </c>
      <c r="K10" s="45">
        <v>41176</v>
      </c>
      <c r="L10" s="38"/>
      <c r="M10" s="51"/>
      <c r="N10" s="36"/>
      <c r="O10" s="36"/>
    </row>
    <row r="11" spans="1:15" s="15" customFormat="1" ht="51">
      <c r="A11" s="20" t="s">
        <v>73</v>
      </c>
      <c r="B11" s="14">
        <v>4</v>
      </c>
      <c r="C11" s="3" t="s">
        <v>17</v>
      </c>
      <c r="D11" s="4" t="s">
        <v>18</v>
      </c>
      <c r="E11" s="4" t="s">
        <v>60</v>
      </c>
      <c r="F11" s="4" t="s">
        <v>7</v>
      </c>
      <c r="G11" s="10">
        <f>495*2</f>
        <v>990</v>
      </c>
      <c r="H11" s="35">
        <f>423710+990+990</f>
        <v>425690</v>
      </c>
      <c r="I11" s="4" t="s">
        <v>63</v>
      </c>
      <c r="J11" s="12" t="s">
        <v>8</v>
      </c>
      <c r="K11" s="21" t="s">
        <v>66</v>
      </c>
      <c r="L11" s="20"/>
      <c r="M11" s="51"/>
      <c r="N11" s="36"/>
      <c r="O11" s="36"/>
    </row>
    <row r="12" spans="1:15" s="15" customFormat="1" ht="51">
      <c r="A12" s="38" t="s">
        <v>74</v>
      </c>
      <c r="B12" s="39">
        <v>7</v>
      </c>
      <c r="C12" s="46" t="s">
        <v>19</v>
      </c>
      <c r="D12" s="41" t="s">
        <v>20</v>
      </c>
      <c r="E12" s="41" t="s">
        <v>11</v>
      </c>
      <c r="F12" s="41" t="s">
        <v>7</v>
      </c>
      <c r="G12" s="47">
        <f>10377.45*2</f>
        <v>20754.9</v>
      </c>
      <c r="H12" s="43">
        <f>377221.07+20754.9+20754.9</f>
        <v>418730.87000000005</v>
      </c>
      <c r="I12" s="41" t="s">
        <v>57</v>
      </c>
      <c r="J12" s="48" t="s">
        <v>21</v>
      </c>
      <c r="K12" s="45">
        <v>41023</v>
      </c>
      <c r="L12" s="38"/>
      <c r="M12" s="51"/>
      <c r="N12" s="36"/>
      <c r="O12" s="36"/>
    </row>
    <row r="13" spans="1:15" s="15" customFormat="1" ht="51">
      <c r="A13" s="20" t="s">
        <v>75</v>
      </c>
      <c r="B13" s="14">
        <v>9</v>
      </c>
      <c r="C13" s="3" t="s">
        <v>22</v>
      </c>
      <c r="D13" s="4" t="s">
        <v>23</v>
      </c>
      <c r="E13" s="4" t="s">
        <v>11</v>
      </c>
      <c r="F13" s="4" t="s">
        <v>7</v>
      </c>
      <c r="G13" s="10">
        <f>10377.45*2</f>
        <v>20754.9</v>
      </c>
      <c r="H13" s="35">
        <f>601694.5+20754.9+20754.9</f>
        <v>643204.3</v>
      </c>
      <c r="I13" s="4" t="s">
        <v>58</v>
      </c>
      <c r="J13" s="16" t="s">
        <v>21</v>
      </c>
      <c r="K13" s="16"/>
      <c r="L13" s="20"/>
      <c r="M13" s="51"/>
      <c r="N13" s="36"/>
      <c r="O13" s="36"/>
    </row>
    <row r="14" spans="1:15" s="15" customFormat="1" ht="51">
      <c r="A14" s="38" t="s">
        <v>76</v>
      </c>
      <c r="B14" s="39">
        <v>11</v>
      </c>
      <c r="C14" s="46" t="s">
        <v>24</v>
      </c>
      <c r="D14" s="41" t="s">
        <v>25</v>
      </c>
      <c r="E14" s="41" t="s">
        <v>11</v>
      </c>
      <c r="F14" s="41" t="s">
        <v>7</v>
      </c>
      <c r="G14" s="47">
        <f>2283*2</f>
        <v>4566</v>
      </c>
      <c r="H14" s="43">
        <f>40519.96+4566+4566</f>
        <v>49651.96</v>
      </c>
      <c r="I14" s="41" t="s">
        <v>56</v>
      </c>
      <c r="J14" s="44" t="s">
        <v>8</v>
      </c>
      <c r="K14" s="45">
        <v>42585</v>
      </c>
      <c r="L14" s="38"/>
      <c r="M14" s="51"/>
      <c r="N14" s="36"/>
      <c r="O14" s="36"/>
    </row>
    <row r="15" spans="1:15" s="15" customFormat="1" ht="51">
      <c r="A15" s="20" t="s">
        <v>77</v>
      </c>
      <c r="B15" s="14">
        <v>14</v>
      </c>
      <c r="C15" s="3" t="s">
        <v>26</v>
      </c>
      <c r="D15" s="4" t="s">
        <v>27</v>
      </c>
      <c r="E15" s="4" t="s">
        <v>11</v>
      </c>
      <c r="F15" s="4" t="s">
        <v>7</v>
      </c>
      <c r="G15" s="10">
        <f>2283*2</f>
        <v>4566</v>
      </c>
      <c r="H15" s="35">
        <f>233693.89+4566+4566</f>
        <v>242825.89</v>
      </c>
      <c r="I15" s="4" t="s">
        <v>59</v>
      </c>
      <c r="J15" s="12" t="s">
        <v>8</v>
      </c>
      <c r="K15" s="19">
        <v>42185</v>
      </c>
      <c r="L15" s="20"/>
      <c r="M15" s="51"/>
      <c r="N15" s="36"/>
      <c r="O15" s="36"/>
    </row>
    <row r="16" spans="1:15" s="15" customFormat="1" ht="51">
      <c r="A16" s="38" t="s">
        <v>78</v>
      </c>
      <c r="B16" s="39">
        <v>15</v>
      </c>
      <c r="C16" s="46" t="s">
        <v>28</v>
      </c>
      <c r="D16" s="41" t="s">
        <v>29</v>
      </c>
      <c r="E16" s="41" t="s">
        <v>11</v>
      </c>
      <c r="F16" s="41" t="s">
        <v>7</v>
      </c>
      <c r="G16" s="47">
        <f>3333.45*2</f>
        <v>6666.9</v>
      </c>
      <c r="H16" s="43">
        <f>182600.24+6666.9+6666.9</f>
        <v>195934.03999999998</v>
      </c>
      <c r="I16" s="41" t="s">
        <v>57</v>
      </c>
      <c r="J16" s="44" t="s">
        <v>16</v>
      </c>
      <c r="K16" s="48"/>
      <c r="L16" s="38"/>
      <c r="M16" s="51"/>
      <c r="N16" s="36"/>
      <c r="O16" s="36"/>
    </row>
    <row r="17" spans="1:15" s="15" customFormat="1" ht="51">
      <c r="A17" s="20" t="s">
        <v>79</v>
      </c>
      <c r="B17" s="14">
        <v>18</v>
      </c>
      <c r="C17" s="3" t="s">
        <v>31</v>
      </c>
      <c r="D17" s="4" t="s">
        <v>32</v>
      </c>
      <c r="E17" s="4" t="s">
        <v>11</v>
      </c>
      <c r="F17" s="4" t="s">
        <v>7</v>
      </c>
      <c r="G17" s="10">
        <f>7408*2</f>
        <v>14816</v>
      </c>
      <c r="H17" s="35">
        <f>499080+14816+14816</f>
        <v>528712</v>
      </c>
      <c r="I17" s="4" t="s">
        <v>57</v>
      </c>
      <c r="J17" s="12" t="s">
        <v>33</v>
      </c>
      <c r="K17" s="19">
        <v>41697</v>
      </c>
      <c r="L17" s="20"/>
      <c r="M17" s="51"/>
      <c r="N17" s="36"/>
      <c r="O17" s="36"/>
    </row>
    <row r="18" spans="1:15" s="15" customFormat="1" ht="51">
      <c r="A18" s="38" t="s">
        <v>80</v>
      </c>
      <c r="B18" s="39">
        <v>19</v>
      </c>
      <c r="C18" s="46" t="s">
        <v>34</v>
      </c>
      <c r="D18" s="41" t="s">
        <v>35</v>
      </c>
      <c r="E18" s="41" t="s">
        <v>11</v>
      </c>
      <c r="F18" s="41" t="s">
        <v>7</v>
      </c>
      <c r="G18" s="47">
        <f>2283*2</f>
        <v>4566</v>
      </c>
      <c r="H18" s="43">
        <f>351579.79+4566+4566</f>
        <v>360711.79</v>
      </c>
      <c r="I18" s="41" t="s">
        <v>56</v>
      </c>
      <c r="J18" s="44" t="s">
        <v>8</v>
      </c>
      <c r="K18" s="49" t="s">
        <v>64</v>
      </c>
      <c r="L18" s="38"/>
      <c r="M18" s="51"/>
      <c r="N18" s="36"/>
      <c r="O18" s="36"/>
    </row>
    <row r="19" spans="1:15" s="15" customFormat="1" ht="51">
      <c r="A19" s="20" t="s">
        <v>81</v>
      </c>
      <c r="B19" s="14">
        <v>20</v>
      </c>
      <c r="C19" s="3" t="s">
        <v>36</v>
      </c>
      <c r="D19" s="4" t="s">
        <v>37</v>
      </c>
      <c r="E19" s="4" t="s">
        <v>11</v>
      </c>
      <c r="F19" s="4" t="s">
        <v>7</v>
      </c>
      <c r="G19" s="10">
        <f>3333.45*2</f>
        <v>6666.9</v>
      </c>
      <c r="H19" s="35">
        <f>171685.99+6666.9+6666.9</f>
        <v>185019.78999999998</v>
      </c>
      <c r="I19" s="4" t="s">
        <v>15</v>
      </c>
      <c r="J19" s="12" t="s">
        <v>16</v>
      </c>
      <c r="K19" s="16"/>
      <c r="L19" s="20"/>
      <c r="M19" s="51"/>
      <c r="N19" s="36"/>
      <c r="O19" s="36"/>
    </row>
    <row r="20" spans="1:15" s="15" customFormat="1" ht="51">
      <c r="A20" s="38" t="s">
        <v>82</v>
      </c>
      <c r="B20" s="39">
        <v>22</v>
      </c>
      <c r="C20" s="46" t="s">
        <v>38</v>
      </c>
      <c r="D20" s="41" t="s">
        <v>39</v>
      </c>
      <c r="E20" s="41" t="s">
        <v>11</v>
      </c>
      <c r="F20" s="41" t="s">
        <v>7</v>
      </c>
      <c r="G20" s="47">
        <f>3333.11*2</f>
        <v>6666.22</v>
      </c>
      <c r="H20" s="43">
        <f>233331.1+6666.22+6666.22</f>
        <v>246663.54</v>
      </c>
      <c r="I20" s="41" t="s">
        <v>63</v>
      </c>
      <c r="J20" s="44" t="s">
        <v>16</v>
      </c>
      <c r="K20" s="49" t="s">
        <v>67</v>
      </c>
      <c r="L20" s="38"/>
      <c r="M20" s="51"/>
      <c r="N20" s="36"/>
      <c r="O20" s="36"/>
    </row>
    <row r="21" spans="1:15" s="15" customFormat="1" ht="51">
      <c r="A21" s="20" t="s">
        <v>83</v>
      </c>
      <c r="B21" s="14">
        <v>23</v>
      </c>
      <c r="C21" s="3" t="s">
        <v>40</v>
      </c>
      <c r="D21" s="4" t="s">
        <v>41</v>
      </c>
      <c r="E21" s="4" t="s">
        <v>11</v>
      </c>
      <c r="F21" s="4" t="s">
        <v>7</v>
      </c>
      <c r="G21" s="10">
        <f>2283*2</f>
        <v>4566</v>
      </c>
      <c r="H21" s="35">
        <f>550218.72+4566+4566</f>
        <v>559350.72</v>
      </c>
      <c r="I21" s="4" t="s">
        <v>15</v>
      </c>
      <c r="J21" s="12" t="s">
        <v>8</v>
      </c>
      <c r="K21" s="16"/>
      <c r="L21" s="20"/>
      <c r="M21" s="51"/>
      <c r="N21" s="36"/>
      <c r="O21" s="36"/>
    </row>
    <row r="22" spans="1:15" s="15" customFormat="1" ht="51">
      <c r="A22" s="38" t="s">
        <v>84</v>
      </c>
      <c r="B22" s="39">
        <v>24</v>
      </c>
      <c r="C22" s="46" t="s">
        <v>42</v>
      </c>
      <c r="D22" s="41" t="s">
        <v>43</v>
      </c>
      <c r="E22" s="41" t="s">
        <v>11</v>
      </c>
      <c r="F22" s="41" t="s">
        <v>7</v>
      </c>
      <c r="G22" s="47">
        <f>2283*2</f>
        <v>4566</v>
      </c>
      <c r="H22" s="43">
        <f>328547.21+4566+4566</f>
        <v>337679.21</v>
      </c>
      <c r="I22" s="41" t="s">
        <v>57</v>
      </c>
      <c r="J22" s="44" t="s">
        <v>8</v>
      </c>
      <c r="K22" s="50">
        <v>42461</v>
      </c>
      <c r="L22" s="38"/>
      <c r="M22" s="51"/>
      <c r="N22" s="36"/>
      <c r="O22" s="36"/>
    </row>
    <row r="23" spans="1:15" s="15" customFormat="1" ht="51">
      <c r="A23" s="20" t="s">
        <v>85</v>
      </c>
      <c r="B23" s="14">
        <v>25</v>
      </c>
      <c r="C23" s="3" t="s">
        <v>44</v>
      </c>
      <c r="D23" s="4" t="s">
        <v>45</v>
      </c>
      <c r="E23" s="4" t="s">
        <v>11</v>
      </c>
      <c r="F23" s="4" t="s">
        <v>7</v>
      </c>
      <c r="G23" s="10">
        <f>3333.3*2</f>
        <v>6666.6</v>
      </c>
      <c r="H23" s="35">
        <f>401903.04+6666.6+6666.6</f>
        <v>415236.23999999993</v>
      </c>
      <c r="I23" s="4" t="s">
        <v>15</v>
      </c>
      <c r="J23" s="12" t="s">
        <v>16</v>
      </c>
      <c r="K23" s="21" t="s">
        <v>65</v>
      </c>
      <c r="L23" s="20"/>
      <c r="M23" s="51"/>
      <c r="N23" s="36"/>
      <c r="O23" s="36"/>
    </row>
    <row r="24" spans="1:15" s="15" customFormat="1" ht="51">
      <c r="A24" s="38" t="s">
        <v>86</v>
      </c>
      <c r="B24" s="39">
        <v>26</v>
      </c>
      <c r="C24" s="46" t="s">
        <v>46</v>
      </c>
      <c r="D24" s="41" t="s">
        <v>45</v>
      </c>
      <c r="E24" s="41" t="s">
        <v>11</v>
      </c>
      <c r="F24" s="41" t="s">
        <v>7</v>
      </c>
      <c r="G24" s="47">
        <f>3333.3*2</f>
        <v>6666.6</v>
      </c>
      <c r="H24" s="43">
        <f>401903.04+6666.6+6666.6</f>
        <v>415236.23999999993</v>
      </c>
      <c r="I24" s="41" t="s">
        <v>15</v>
      </c>
      <c r="J24" s="44" t="s">
        <v>16</v>
      </c>
      <c r="K24" s="49" t="s">
        <v>65</v>
      </c>
      <c r="L24" s="38"/>
      <c r="M24" s="51"/>
      <c r="N24" s="36"/>
      <c r="O24" s="36"/>
    </row>
    <row r="25" spans="1:15" s="15" customFormat="1" ht="51">
      <c r="A25" s="20" t="s">
        <v>87</v>
      </c>
      <c r="B25" s="14">
        <v>27</v>
      </c>
      <c r="C25" s="3" t="s">
        <v>47</v>
      </c>
      <c r="D25" s="4" t="s">
        <v>48</v>
      </c>
      <c r="E25" s="4" t="s">
        <v>30</v>
      </c>
      <c r="F25" s="4" t="s">
        <v>7</v>
      </c>
      <c r="G25" s="10">
        <f>3333*2</f>
        <v>6666</v>
      </c>
      <c r="H25" s="35">
        <f>458571.3+6666+6666</f>
        <v>471903.3</v>
      </c>
      <c r="I25" s="4" t="s">
        <v>56</v>
      </c>
      <c r="J25" s="12" t="s">
        <v>16</v>
      </c>
      <c r="K25" s="19">
        <v>42545</v>
      </c>
      <c r="L25" s="20"/>
      <c r="M25" s="51"/>
      <c r="N25" s="36"/>
      <c r="O25" s="36"/>
    </row>
    <row r="26" spans="1:15" s="15" customFormat="1" ht="51">
      <c r="A26" s="38" t="s">
        <v>88</v>
      </c>
      <c r="B26" s="39">
        <v>29</v>
      </c>
      <c r="C26" s="46" t="s">
        <v>49</v>
      </c>
      <c r="D26" s="41" t="s">
        <v>50</v>
      </c>
      <c r="E26" s="41" t="s">
        <v>11</v>
      </c>
      <c r="F26" s="41" t="s">
        <v>7</v>
      </c>
      <c r="G26" s="47">
        <f>3024*2</f>
        <v>6048</v>
      </c>
      <c r="H26" s="43">
        <f>275834+6048+6048</f>
        <v>287930</v>
      </c>
      <c r="I26" s="41" t="s">
        <v>56</v>
      </c>
      <c r="J26" s="44" t="s">
        <v>51</v>
      </c>
      <c r="K26" s="45">
        <v>42038</v>
      </c>
      <c r="L26" s="38"/>
      <c r="M26" s="51"/>
      <c r="N26" s="36"/>
      <c r="O26" s="36"/>
    </row>
    <row r="27" spans="1:15" s="15" customFormat="1" ht="51">
      <c r="A27" s="20" t="s">
        <v>89</v>
      </c>
      <c r="B27" s="14">
        <v>33</v>
      </c>
      <c r="C27" s="3" t="s">
        <v>52</v>
      </c>
      <c r="D27" s="4" t="s">
        <v>53</v>
      </c>
      <c r="E27" s="4" t="s">
        <v>11</v>
      </c>
      <c r="F27" s="4" t="s">
        <v>7</v>
      </c>
      <c r="G27" s="10">
        <f>4343.55*2</f>
        <v>8687.1</v>
      </c>
      <c r="H27" s="35">
        <f>761523.09+8687.1+8687.1</f>
        <v>778897.2899999999</v>
      </c>
      <c r="I27" s="4" t="s">
        <v>57</v>
      </c>
      <c r="J27" s="12" t="s">
        <v>54</v>
      </c>
      <c r="K27" s="37"/>
      <c r="L27" s="20"/>
      <c r="M27" s="51"/>
      <c r="N27" s="36"/>
      <c r="O27" s="36"/>
    </row>
    <row r="28" spans="1:15" s="15" customFormat="1" ht="15">
      <c r="A28" s="20"/>
      <c r="B28" s="14"/>
      <c r="C28" s="4"/>
      <c r="D28" s="9"/>
      <c r="E28" s="4"/>
      <c r="F28" s="4"/>
      <c r="G28" s="26"/>
      <c r="H28" s="30"/>
      <c r="I28" s="4"/>
      <c r="J28" s="4"/>
      <c r="K28" s="4"/>
      <c r="L28" s="20"/>
      <c r="M28" s="51"/>
      <c r="N28" s="36"/>
      <c r="O28" s="36"/>
    </row>
    <row r="29" spans="6:15" ht="20.25">
      <c r="F29" s="22" t="s">
        <v>55</v>
      </c>
      <c r="G29" s="27">
        <f>SUM(G9:G28)</f>
        <v>144946.36000000002</v>
      </c>
      <c r="H29" s="31">
        <f>SUM(H9:H28)</f>
        <v>7656919.49</v>
      </c>
      <c r="I29" s="25"/>
      <c r="N29" s="36"/>
      <c r="O29" s="36"/>
    </row>
    <row r="30" spans="8:15" ht="15">
      <c r="H30" s="34">
        <f>7511973.13+144946.36</f>
        <v>7656919.49</v>
      </c>
      <c r="I30" s="25"/>
      <c r="O30" s="36"/>
    </row>
    <row r="31" spans="9:14" ht="15">
      <c r="I31" s="25"/>
      <c r="J31" s="28"/>
      <c r="N31" s="28"/>
    </row>
    <row r="32" spans="8:9" ht="15">
      <c r="H32" s="32"/>
      <c r="I32" s="25"/>
    </row>
    <row r="33" spans="8:9" ht="15">
      <c r="H33" s="32"/>
      <c r="I33" s="25"/>
    </row>
    <row r="34" spans="8:9" ht="15">
      <c r="H34" s="32"/>
      <c r="I34" s="25"/>
    </row>
    <row r="35" spans="8:9" ht="15">
      <c r="H35" s="32"/>
      <c r="I35" s="25"/>
    </row>
  </sheetData>
  <printOptions horizontalCentered="1"/>
  <pageMargins left="0" right="0" top="0" bottom="0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Promotora de Playas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CONTABILIDAD_02</cp:lastModifiedBy>
  <cp:lastPrinted>2018-05-07T21:30:15Z</cp:lastPrinted>
  <dcterms:created xsi:type="dcterms:W3CDTF">2013-10-24T19:39:33Z</dcterms:created>
  <dcterms:modified xsi:type="dcterms:W3CDTF">2018-05-08T00:24:11Z</dcterms:modified>
  <cp:category/>
  <cp:version/>
  <cp:contentType/>
  <cp:contentStatus/>
</cp:coreProperties>
</file>