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ñiga\Desktop\DOCUMENTOS 2016\FINANZAS PROTUR\ANTEPROYECTO DE PRESUPUESTO 2017\"/>
    </mc:Choice>
  </mc:AlternateContent>
  <bookViews>
    <workbookView xWindow="600" yWindow="120" windowWidth="15480" windowHeight="8955"/>
  </bookViews>
  <sheets>
    <sheet name="MIR" sheetId="3" r:id="rId1"/>
  </sheets>
  <calcPr calcId="152511" concurrentCalc="0"/>
</workbook>
</file>

<file path=xl/calcChain.xml><?xml version="1.0" encoding="utf-8"?>
<calcChain xmlns="http://schemas.openxmlformats.org/spreadsheetml/2006/main">
  <c r="Z17" i="3" l="1"/>
  <c r="Y17" i="3"/>
  <c r="K29" i="3"/>
  <c r="K28" i="3"/>
  <c r="K27" i="3"/>
  <c r="K26" i="3"/>
  <c r="K25" i="3"/>
  <c r="L19" i="3"/>
  <c r="L23" i="3"/>
  <c r="G29" i="3"/>
  <c r="H29" i="3"/>
  <c r="F29" i="3"/>
  <c r="G28" i="3"/>
  <c r="H28" i="3"/>
  <c r="F28" i="3"/>
  <c r="G27" i="3"/>
  <c r="H27" i="3"/>
  <c r="F27" i="3"/>
  <c r="H26" i="3"/>
  <c r="G26" i="3"/>
  <c r="F26" i="3"/>
  <c r="G25" i="3"/>
  <c r="H25" i="3"/>
  <c r="F25" i="3"/>
  <c r="L29" i="3"/>
  <c r="I26" i="3"/>
  <c r="L26" i="3"/>
  <c r="I27" i="3"/>
  <c r="L27" i="3"/>
  <c r="I28" i="3"/>
  <c r="L28" i="3"/>
  <c r="I25" i="3"/>
  <c r="L25" i="3"/>
  <c r="AB14" i="3"/>
  <c r="AA14" i="3"/>
  <c r="Z16" i="3"/>
  <c r="Z15" i="3"/>
  <c r="Z14" i="3"/>
  <c r="Y16" i="3"/>
  <c r="Y15" i="3"/>
  <c r="Y14" i="3"/>
  <c r="G15" i="3"/>
  <c r="G14" i="3"/>
  <c r="H15" i="3"/>
  <c r="H14" i="3"/>
  <c r="I15" i="3"/>
  <c r="I14" i="3"/>
  <c r="J15" i="3"/>
  <c r="J14" i="3"/>
  <c r="K15" i="3"/>
  <c r="K14" i="3"/>
  <c r="L17" i="3"/>
  <c r="L16" i="3"/>
  <c r="L15" i="3"/>
  <c r="L14" i="3"/>
  <c r="F15" i="3"/>
  <c r="F14" i="3"/>
  <c r="L20" i="3"/>
  <c r="L21" i="3"/>
  <c r="L22" i="3"/>
  <c r="L24" i="3"/>
  <c r="L18" i="3"/>
</calcChain>
</file>

<file path=xl/sharedStrings.xml><?xml version="1.0" encoding="utf-8"?>
<sst xmlns="http://schemas.openxmlformats.org/spreadsheetml/2006/main" count="183" uniqueCount="94">
  <si>
    <t>Gobierno del Estado de Guerrero</t>
  </si>
  <si>
    <t>DATOS DEL PROGRAMA</t>
  </si>
  <si>
    <t>Nombre del Programa</t>
  </si>
  <si>
    <t>Dependencia / OPD</t>
  </si>
  <si>
    <t>Unidad Responsable</t>
  </si>
  <si>
    <t>Estrategia(s)</t>
  </si>
  <si>
    <t>Misión de la Dependencia</t>
  </si>
  <si>
    <t>Eje Estratégico de Desarrollo</t>
  </si>
  <si>
    <t>Desarrollo Económico sustentable</t>
  </si>
  <si>
    <t>La conservación ambiental de los ríos, lagunas, canales pluviales y bahías en el estado; no sólo para mejorar la imagen que percibe el turista y su decisión de futuras vacaciones, sino propiciar la sustentabilidad ambiental y que sea congruente con el esquema de largo plazo y consolidar un mejor futuro para los habitantes de la entidad y un destino limpio y seguro, acorde con nuestro tiempo, para todos aquellos visitantes que quieran disfrutar del estado de Guerrero.</t>
  </si>
  <si>
    <t>Objetivo</t>
  </si>
  <si>
    <t>Visión de la Dependencia</t>
  </si>
  <si>
    <t>Resumen Narrativo</t>
  </si>
  <si>
    <t>Nombre del Indicador</t>
  </si>
  <si>
    <t>Fórmula</t>
  </si>
  <si>
    <t>Medios de Verificación</t>
  </si>
  <si>
    <t>Supuestos</t>
  </si>
  <si>
    <t>Fin</t>
  </si>
  <si>
    <t>Propósito</t>
  </si>
  <si>
    <t>Aplicación de encuestas en muestras representativas de turistas.</t>
  </si>
  <si>
    <t>Actividades</t>
  </si>
  <si>
    <t>Dinamizar la actividad turística como uno de los ejes principales para el desarrollo y seguir creando empleos bien remunerados que incrementen el nivel de vida de la población.</t>
  </si>
  <si>
    <t>Mejorar la imagen urbana de la zona.</t>
  </si>
  <si>
    <t>Porcentaje de accidentes ocurridos durante el año.</t>
  </si>
  <si>
    <t>Que se tenga disponibilidad de recursos humanos, materiales y equipo necesarios.</t>
  </si>
  <si>
    <t>Impacto social y turístico.</t>
  </si>
  <si>
    <t>Porcentaje de vialidades con mejor circulación.</t>
  </si>
  <si>
    <t>Percepción de la imagen por parte del turista</t>
  </si>
  <si>
    <t>Circulación vehicular y peatonal mas segura en vialidades.</t>
  </si>
  <si>
    <t>Evitar inundaciones en vialidades y áreas aledañas.</t>
  </si>
  <si>
    <t>Guerrero reactiva y fortalece su industria turística</t>
  </si>
  <si>
    <t>ALINEACIÓN</t>
  </si>
  <si>
    <r>
      <t xml:space="preserve">Contribuir al </t>
    </r>
    <r>
      <rPr>
        <sz val="9"/>
        <rFont val="Calibri"/>
        <family val="2"/>
        <scheme val="minor"/>
      </rPr>
      <t>desahogo vehicular en la zona turística</t>
    </r>
    <r>
      <rPr>
        <sz val="9"/>
        <color theme="1"/>
        <rFont val="Calibri"/>
        <family val="2"/>
        <scheme val="minor"/>
      </rPr>
      <t>, garantizando destinos turísticos competitivos y servicios de calidad.</t>
    </r>
  </si>
  <si>
    <t>Índice de crecimiento económico del estado con respecto a otros destinos turísticos.</t>
  </si>
  <si>
    <t>Que exista afinidad con el Plan Estatal de Desarrollo y los programas establecidos.</t>
  </si>
  <si>
    <t>Que se cumplan los proyectos a desarrollar de acuerdo a los recursos humanos y materiales necesarios.</t>
  </si>
  <si>
    <t>Accediendo al portal del gobierno del estado de Guerrero donde se ubica la pagina del organismo.</t>
  </si>
  <si>
    <t>Porcentaje de seguridad .</t>
  </si>
  <si>
    <t>Evitar accidentes vehiculares en vialidades y afectaciones a la imagen urbana.</t>
  </si>
  <si>
    <t>Mejoramiento de la fluidez vehicular para el turismo y la poblacion.</t>
  </si>
  <si>
    <t>Conservación de la infraestructura ubicada en vialidades de la zona.</t>
  </si>
  <si>
    <t>Total</t>
  </si>
  <si>
    <t>PROTUR.</t>
  </si>
  <si>
    <t>Bienes Muebles e Inmuebles.</t>
  </si>
  <si>
    <t>Maquinaria, Otros Equipos y Herramientas.</t>
  </si>
  <si>
    <t>Frecuencia de medición</t>
  </si>
  <si>
    <t>Linea Base</t>
  </si>
  <si>
    <t>Unidad de Medida</t>
  </si>
  <si>
    <t>1° Trimestre</t>
  </si>
  <si>
    <t>2° Trimestre</t>
  </si>
  <si>
    <t>4° Trimestre</t>
  </si>
  <si>
    <t>Presupuesto por capitulo</t>
  </si>
  <si>
    <t>3° Trimestre</t>
  </si>
  <si>
    <t xml:space="preserve">Mensual </t>
  </si>
  <si>
    <t>0.0</t>
  </si>
  <si>
    <t>%</t>
  </si>
  <si>
    <t>O.P.D  PROMOTORA TURISTICA DE GUERRERO.</t>
  </si>
  <si>
    <t>Consolidar al Estado de Guerrero como destino turístico de primer nivel, sustentable y competitivo, mediante la detección, desarrollo e impulso de nuevos polos turísticos integralmente planeados que coadyuven  a la diversificación y modernización de la oferta turística del Estado, que capte divisas y promueve la imagen de Guerrero en México y en el mundo; pero fundamentalmente, con  un sentido social que propicie el desarrollo regional, genere empleos y eleve el nivel de vida de la población Guerrerense.</t>
  </si>
  <si>
    <t>La visión actual de la Promotora Turística de Guerrero es la de fortalecer al Estado de Guerrero como destino Turístico de primer nivel, sustentable y competitivo, mediante la detección, planeación e impulso de nuevos polos turísticos planeados, que coadyuven a la diversificación y modernización de la oferta turística del Estado,  que capte divisas que promueva la imagen de Guerrero en México y en el extranjero; pero fundamentalmente con sentido social que propicie el desarrollo regional, genere empleos y eleve el nivel de vida de la población guerrerense.</t>
  </si>
  <si>
    <t>Numero de Beneficiarios</t>
  </si>
  <si>
    <t>Mujeres</t>
  </si>
  <si>
    <t>Hombres</t>
  </si>
  <si>
    <t>Porcentaje de Pto. Por Genero</t>
  </si>
  <si>
    <t>Agilidad en la circulacion vial de las vialidades</t>
  </si>
  <si>
    <t>Una mayor fluidez y circulación en las vialidades y menores accidentes automovilísticos.</t>
  </si>
  <si>
    <t>Trafico comprendido en el periodo vacacional 2014/trafico comprendido en el periodo vacacional 2013.</t>
  </si>
  <si>
    <t>Incidencia de delitos en 2014/Incidencia de demandas en 2013 * 100</t>
  </si>
  <si>
    <t>Consolidar y fortalecer al Estado de Guerrero como destino turistico de primer nivel.</t>
  </si>
  <si>
    <t>Tasa de  crecimiento anual de polos turisticos en el Estado</t>
  </si>
  <si>
    <t>(Crecimiento de polos turisticos en la franja costera del Estado en el año T1 /Crecimiento de polos turisticos en la franja costera del Estado en el año T2-1*100)</t>
  </si>
  <si>
    <t>anual</t>
  </si>
  <si>
    <t>km</t>
  </si>
  <si>
    <t>Protal del Gobierno del Estado de Guerrero, Direccion de Proyectos y Desarrollo Urbano.</t>
  </si>
  <si>
    <t>Que la economia del Pais sea estable</t>
  </si>
  <si>
    <t>Componentes</t>
  </si>
  <si>
    <t>Muebles de Oficina y Estanteria</t>
  </si>
  <si>
    <t>Equipo de Computo y Tecnologia de la Informacion.</t>
  </si>
  <si>
    <t>Equipo y Aparatos Audiovisuales.</t>
  </si>
  <si>
    <t>Camaras Fotograficas de Video.</t>
  </si>
  <si>
    <t>Adquisicion de Equipo de Transporte.</t>
  </si>
  <si>
    <t>MATRIZ DE INDICADORES DE RESULTADOS 2016</t>
  </si>
  <si>
    <t>Daños ocasionados a vehiculos ocasionados en 2015/Daños ocacionados a vehiculos en 2016*100</t>
  </si>
  <si>
    <t>Que se tenga disponibilidad de recursos economicos, humanos, materiales y equipo necesarios.</t>
  </si>
  <si>
    <t>Que existan las condiciones adecuadas y la disponibilidad de material y equipo suficientes.</t>
  </si>
  <si>
    <t>Que se tenga disponibilidad de recursos economicos.</t>
  </si>
  <si>
    <t>Que se tengan los recursos economicos, humanos, materiales, herramientas, y la cooperacion social de las personas de la zona.</t>
  </si>
  <si>
    <t>Bienes Inmuebles (4 parcelas en San Marcos, Gro.).</t>
  </si>
  <si>
    <t>Que existan recurso economicos en el organismo.</t>
  </si>
  <si>
    <t>SDUOP</t>
  </si>
  <si>
    <t>Porcentaje de eventos (accidentes) ocurridos en época de lluvias.</t>
  </si>
  <si>
    <t>Accidentes por deterioros los carriles de rodamiento en 2015 /Accidentes por deterioros los carriles de rodamiento en 2016 *100</t>
  </si>
  <si>
    <t>Daños a vehiculos ocurridos en el año 2015/ Daños a vehiculos ocurridos en el año 2016 * 100</t>
  </si>
  <si>
    <t>Plan Estatal de Desarrollo 2015-2021</t>
  </si>
  <si>
    <t>Metas Trimestrales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</si>
</sst>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Helvetica"/>
      <family val="2"/>
    </font>
    <font>
      <b/>
      <sz val="10"/>
      <color rgb="FFFFFFFF"/>
      <name val="Helvetica"/>
      <family val="2"/>
    </font>
    <font>
      <b/>
      <sz val="10"/>
      <color theme="1"/>
      <name val="Helvetica"/>
      <family val="2"/>
    </font>
    <font>
      <sz val="9"/>
      <color theme="1"/>
      <name val="Helvetica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Helvetica"/>
    </font>
    <font>
      <sz val="8"/>
      <name val="Verdana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Helvetica"/>
      <family val="2"/>
    </font>
    <font>
      <b/>
      <sz val="9"/>
      <color theme="1"/>
      <name val="Helvetica"/>
      <family val="2"/>
    </font>
  </fonts>
  <fills count="15">
    <fill>
      <patternFill patternType="none"/>
    </fill>
    <fill>
      <patternFill patternType="gray125"/>
    </fill>
    <fill>
      <patternFill patternType="solid">
        <fgColor rgb="FF556B2F"/>
        <bgColor indexed="64"/>
      </patternFill>
    </fill>
    <fill>
      <patternFill patternType="solid">
        <fgColor rgb="FFBCE09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9A5F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3EF9F"/>
        <bgColor indexed="64"/>
      </patternFill>
    </fill>
    <fill>
      <patternFill patternType="solid">
        <fgColor rgb="FFFA949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8" fillId="0" borderId="0" xfId="1"/>
    <xf numFmtId="0" fontId="5" fillId="8" borderId="2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164" fontId="10" fillId="5" borderId="2" xfId="0" applyNumberFormat="1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2" fontId="9" fillId="8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6" fillId="9" borderId="4" xfId="0" applyNumberFormat="1" applyFont="1" applyFill="1" applyBorder="1" applyAlignment="1">
      <alignment horizontal="center" vertical="center" wrapText="1"/>
    </xf>
    <xf numFmtId="3" fontId="6" fillId="9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10" borderId="2" xfId="0" applyFont="1" applyFill="1" applyBorder="1" applyAlignment="1">
      <alignment horizontal="left" vertical="center" wrapText="1"/>
    </xf>
    <xf numFmtId="3" fontId="5" fillId="10" borderId="4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9" fillId="10" borderId="5" xfId="0" applyNumberFormat="1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center" vertical="center" wrapText="1"/>
    </xf>
    <xf numFmtId="49" fontId="6" fillId="9" borderId="11" xfId="0" applyNumberFormat="1" applyFont="1" applyFill="1" applyBorder="1" applyAlignment="1">
      <alignment horizontal="center" vertical="center" wrapText="1"/>
    </xf>
    <xf numFmtId="49" fontId="5" fillId="9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 wrapText="1"/>
    </xf>
    <xf numFmtId="9" fontId="5" fillId="7" borderId="2" xfId="0" applyNumberFormat="1" applyFont="1" applyFill="1" applyBorder="1" applyAlignment="1">
      <alignment horizontal="center" vertical="center" wrapText="1"/>
    </xf>
    <xf numFmtId="9" fontId="5" fillId="8" borderId="2" xfId="0" applyNumberFormat="1" applyFont="1" applyFill="1" applyBorder="1" applyAlignment="1">
      <alignment horizontal="center" vertical="center" wrapText="1"/>
    </xf>
    <xf numFmtId="9" fontId="5" fillId="10" borderId="2" xfId="0" applyNumberFormat="1" applyFont="1" applyFill="1" applyBorder="1" applyAlignment="1">
      <alignment horizontal="center" vertical="center" wrapText="1"/>
    </xf>
    <xf numFmtId="9" fontId="6" fillId="9" borderId="2" xfId="0" applyNumberFormat="1" applyFont="1" applyFill="1" applyBorder="1" applyAlignment="1">
      <alignment horizontal="center" vertical="center" wrapText="1"/>
    </xf>
    <xf numFmtId="9" fontId="6" fillId="9" borderId="11" xfId="0" applyNumberFormat="1" applyFont="1" applyFill="1" applyBorder="1" applyAlignment="1">
      <alignment horizontal="center" vertical="center" wrapText="1"/>
    </xf>
    <xf numFmtId="9" fontId="5" fillId="9" borderId="2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 readingOrder="1"/>
    </xf>
    <xf numFmtId="0" fontId="7" fillId="7" borderId="4" xfId="0" applyFont="1" applyFill="1" applyBorder="1" applyAlignment="1">
      <alignment horizontal="left" vertical="center" wrapText="1" readingOrder="1"/>
    </xf>
    <xf numFmtId="0" fontId="7" fillId="9" borderId="4" xfId="0" applyFont="1" applyFill="1" applyBorder="1" applyAlignment="1">
      <alignment horizontal="left" vertical="center" wrapText="1" readingOrder="1"/>
    </xf>
    <xf numFmtId="0" fontId="0" fillId="0" borderId="2" xfId="0" applyBorder="1"/>
    <xf numFmtId="0" fontId="0" fillId="0" borderId="3" xfId="0" applyBorder="1"/>
    <xf numFmtId="0" fontId="12" fillId="3" borderId="3" xfId="0" applyFont="1" applyFill="1" applyBorder="1" applyAlignment="1">
      <alignment horizontal="center" vertical="center" wrapText="1"/>
    </xf>
    <xf numFmtId="0" fontId="0" fillId="13" borderId="2" xfId="0" applyFill="1" applyBorder="1"/>
    <xf numFmtId="0" fontId="0" fillId="13" borderId="3" xfId="0" applyFill="1" applyBorder="1"/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left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textRotation="45" wrapText="1"/>
    </xf>
    <xf numFmtId="0" fontId="3" fillId="4" borderId="5" xfId="0" applyFont="1" applyFill="1" applyBorder="1" applyAlignment="1">
      <alignment horizontal="center" vertical="center" textRotation="45" wrapText="1"/>
    </xf>
    <xf numFmtId="0" fontId="3" fillId="6" borderId="4" xfId="0" applyFont="1" applyFill="1" applyBorder="1" applyAlignment="1">
      <alignment horizontal="center" vertical="center" textRotation="45" wrapText="1"/>
    </xf>
    <xf numFmtId="0" fontId="3" fillId="6" borderId="5" xfId="0" applyFont="1" applyFill="1" applyBorder="1" applyAlignment="1">
      <alignment horizontal="center" vertical="center" textRotation="45" wrapText="1"/>
    </xf>
    <xf numFmtId="0" fontId="3" fillId="0" borderId="1" xfId="0" applyFont="1" applyBorder="1" applyAlignment="1">
      <alignment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3" fillId="9" borderId="17" xfId="0" applyFont="1" applyFill="1" applyBorder="1" applyAlignment="1">
      <alignment horizontal="center" vertical="center" textRotation="45" wrapText="1"/>
    </xf>
    <xf numFmtId="0" fontId="3" fillId="9" borderId="14" xfId="0" applyFont="1" applyFill="1" applyBorder="1" applyAlignment="1">
      <alignment horizontal="center" vertical="center" textRotation="45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textRotation="45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21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 wrapText="1"/>
    </xf>
    <xf numFmtId="0" fontId="4" fillId="11" borderId="18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77063"/>
      <color rgb="FFE97E73"/>
      <color rgb="FFD2FF53"/>
      <color rgb="FFFFFF99"/>
      <color rgb="FFB8CCE4"/>
      <color rgb="FFFA949B"/>
      <color rgb="FFFF99FF"/>
      <color rgb="FFFF66FF"/>
      <color rgb="FF83EF9F"/>
      <color rgb="FFA9A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B1" zoomScaleNormal="100" workbookViewId="0">
      <selection activeCell="O14" sqref="O14"/>
    </sheetView>
  </sheetViews>
  <sheetFormatPr baseColWidth="10" defaultRowHeight="15" x14ac:dyDescent="0.25"/>
  <cols>
    <col min="1" max="1" width="2.7109375" hidden="1" customWidth="1"/>
    <col min="2" max="2" width="11" customWidth="1"/>
    <col min="3" max="3" width="4" customWidth="1"/>
    <col min="4" max="4" width="29.42578125" customWidth="1"/>
    <col min="5" max="5" width="12.5703125" customWidth="1"/>
    <col min="6" max="12" width="10.7109375" customWidth="1"/>
    <col min="13" max="13" width="14.7109375" customWidth="1"/>
    <col min="14" max="14" width="24.85546875" style="1" customWidth="1"/>
    <col min="15" max="15" width="38.85546875" customWidth="1"/>
    <col min="16" max="16" width="12.7109375" customWidth="1"/>
    <col min="17" max="17" width="8.42578125" customWidth="1"/>
    <col min="18" max="18" width="9.28515625" customWidth="1"/>
    <col min="19" max="22" width="8.42578125" customWidth="1"/>
    <col min="23" max="23" width="29.42578125" customWidth="1"/>
    <col min="24" max="24" width="31" customWidth="1"/>
  </cols>
  <sheetData>
    <row r="1" spans="2:28" ht="15.75" thickBot="1" x14ac:dyDescent="0.3"/>
    <row r="2" spans="2:28" ht="18" customHeight="1" x14ac:dyDescent="0.25">
      <c r="B2" s="136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</row>
    <row r="3" spans="2:28" ht="15" customHeight="1" x14ac:dyDescent="0.25">
      <c r="B3" s="84" t="s">
        <v>1</v>
      </c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63"/>
      <c r="Z3" s="63"/>
      <c r="AA3" s="63"/>
      <c r="AB3" s="64"/>
    </row>
    <row r="4" spans="2:28" ht="32.25" customHeight="1" x14ac:dyDescent="0.25">
      <c r="B4" s="118" t="s">
        <v>2</v>
      </c>
      <c r="C4" s="119"/>
      <c r="D4" s="115" t="s">
        <v>30</v>
      </c>
      <c r="E4" s="116"/>
      <c r="F4" s="117"/>
      <c r="G4" s="2"/>
      <c r="H4" s="2"/>
      <c r="I4" s="120" t="s">
        <v>3</v>
      </c>
      <c r="J4" s="121"/>
      <c r="K4" s="121"/>
      <c r="L4" s="115" t="s">
        <v>56</v>
      </c>
      <c r="M4" s="116"/>
      <c r="N4" s="117"/>
      <c r="O4" s="3"/>
      <c r="P4" s="120" t="s">
        <v>4</v>
      </c>
      <c r="Q4" s="121"/>
      <c r="R4" s="121"/>
      <c r="S4" s="121"/>
      <c r="T4" s="116" t="s">
        <v>88</v>
      </c>
      <c r="U4" s="116"/>
      <c r="V4" s="116"/>
      <c r="W4" s="116"/>
      <c r="X4" s="116"/>
      <c r="Y4" s="116"/>
      <c r="Z4" s="116"/>
      <c r="AA4" s="116"/>
      <c r="AB4" s="124"/>
    </row>
    <row r="5" spans="2:28" x14ac:dyDescent="0.25">
      <c r="B5" s="84" t="s">
        <v>31</v>
      </c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  <c r="Y5" s="63"/>
      <c r="Z5" s="63"/>
      <c r="AA5" s="63"/>
      <c r="AB5" s="64"/>
    </row>
    <row r="6" spans="2:28" ht="15" customHeight="1" x14ac:dyDescent="0.25">
      <c r="B6" s="122" t="s">
        <v>92</v>
      </c>
      <c r="C6" s="119"/>
      <c r="D6" s="123"/>
      <c r="E6" s="20"/>
      <c r="F6" s="20"/>
      <c r="G6" s="20"/>
      <c r="H6" s="20"/>
      <c r="I6" s="120" t="s">
        <v>5</v>
      </c>
      <c r="J6" s="121"/>
      <c r="K6" s="121"/>
      <c r="L6" s="121"/>
      <c r="M6" s="121"/>
      <c r="N6" s="119"/>
      <c r="O6" s="120" t="s">
        <v>6</v>
      </c>
      <c r="P6" s="121"/>
      <c r="Q6" s="121"/>
      <c r="R6" s="121"/>
      <c r="S6" s="121"/>
      <c r="T6" s="121"/>
      <c r="U6" s="121"/>
      <c r="V6" s="121"/>
      <c r="W6" s="121"/>
      <c r="X6" s="121"/>
      <c r="Y6" s="60"/>
      <c r="Z6" s="60"/>
      <c r="AA6" s="60"/>
      <c r="AB6" s="61"/>
    </row>
    <row r="7" spans="2:28" ht="27" customHeight="1" x14ac:dyDescent="0.25">
      <c r="B7" s="118" t="s">
        <v>7</v>
      </c>
      <c r="C7" s="119"/>
      <c r="D7" s="115" t="s">
        <v>8</v>
      </c>
      <c r="E7" s="116"/>
      <c r="F7" s="116"/>
      <c r="G7" s="116"/>
      <c r="H7" s="117"/>
      <c r="I7" s="141" t="s">
        <v>9</v>
      </c>
      <c r="J7" s="142"/>
      <c r="K7" s="142"/>
      <c r="L7" s="142"/>
      <c r="M7" s="142"/>
      <c r="N7" s="143"/>
      <c r="O7" s="125" t="s">
        <v>57</v>
      </c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7"/>
    </row>
    <row r="8" spans="2:28" ht="15" customHeight="1" x14ac:dyDescent="0.25">
      <c r="B8" s="94" t="s">
        <v>10</v>
      </c>
      <c r="C8" s="141" t="s">
        <v>21</v>
      </c>
      <c r="D8" s="142"/>
      <c r="E8" s="142"/>
      <c r="F8" s="142"/>
      <c r="G8" s="142"/>
      <c r="H8" s="143"/>
      <c r="I8" s="147"/>
      <c r="J8" s="148"/>
      <c r="K8" s="148"/>
      <c r="L8" s="148"/>
      <c r="M8" s="148"/>
      <c r="N8" s="149"/>
      <c r="O8" s="123" t="s">
        <v>11</v>
      </c>
      <c r="P8" s="123"/>
      <c r="Q8" s="123"/>
      <c r="R8" s="123"/>
      <c r="S8" s="123"/>
      <c r="T8" s="123"/>
      <c r="U8" s="123"/>
      <c r="V8" s="123"/>
      <c r="W8" s="123"/>
      <c r="X8" s="120"/>
      <c r="Y8" s="60"/>
      <c r="Z8" s="60"/>
      <c r="AA8" s="60"/>
      <c r="AB8" s="61"/>
    </row>
    <row r="9" spans="2:28" ht="36" customHeight="1" x14ac:dyDescent="0.25">
      <c r="B9" s="94"/>
      <c r="C9" s="144"/>
      <c r="D9" s="145"/>
      <c r="E9" s="145"/>
      <c r="F9" s="145"/>
      <c r="G9" s="145"/>
      <c r="H9" s="146"/>
      <c r="I9" s="144"/>
      <c r="J9" s="145"/>
      <c r="K9" s="145"/>
      <c r="L9" s="145"/>
      <c r="M9" s="145"/>
      <c r="N9" s="146"/>
      <c r="O9" s="128" t="s">
        <v>58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</row>
    <row r="10" spans="2:28" x14ac:dyDescent="0.25">
      <c r="B10" s="84" t="s">
        <v>80</v>
      </c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63"/>
      <c r="Z10" s="63"/>
      <c r="AA10" s="63"/>
      <c r="AB10" s="64"/>
    </row>
    <row r="11" spans="2:28" ht="27.75" customHeight="1" x14ac:dyDescent="0.25">
      <c r="B11" s="102" t="s">
        <v>12</v>
      </c>
      <c r="C11" s="103"/>
      <c r="D11" s="104"/>
      <c r="E11" s="139" t="s">
        <v>4</v>
      </c>
      <c r="F11" s="133" t="s">
        <v>51</v>
      </c>
      <c r="G11" s="134"/>
      <c r="H11" s="134"/>
      <c r="I11" s="134"/>
      <c r="J11" s="134"/>
      <c r="K11" s="134"/>
      <c r="L11" s="135"/>
      <c r="M11" s="150" t="s">
        <v>13</v>
      </c>
      <c r="N11" s="104"/>
      <c r="O11" s="139" t="s">
        <v>14</v>
      </c>
      <c r="P11" s="139" t="s">
        <v>45</v>
      </c>
      <c r="Q11" s="139" t="s">
        <v>46</v>
      </c>
      <c r="R11" s="139" t="s">
        <v>47</v>
      </c>
      <c r="S11" s="133" t="s">
        <v>93</v>
      </c>
      <c r="T11" s="134"/>
      <c r="U11" s="134"/>
      <c r="V11" s="135"/>
      <c r="W11" s="139" t="s">
        <v>15</v>
      </c>
      <c r="X11" s="40" t="s">
        <v>16</v>
      </c>
      <c r="Y11" s="131" t="s">
        <v>59</v>
      </c>
      <c r="Z11" s="131"/>
      <c r="AA11" s="131" t="s">
        <v>62</v>
      </c>
      <c r="AB11" s="132"/>
    </row>
    <row r="12" spans="2:28" ht="36" customHeight="1" x14ac:dyDescent="0.25">
      <c r="B12" s="105"/>
      <c r="C12" s="106"/>
      <c r="D12" s="107"/>
      <c r="E12" s="140"/>
      <c r="F12" s="21">
        <v>1000</v>
      </c>
      <c r="G12" s="21">
        <v>2000</v>
      </c>
      <c r="H12" s="21">
        <v>3000</v>
      </c>
      <c r="I12" s="21">
        <v>4000</v>
      </c>
      <c r="J12" s="21">
        <v>5000</v>
      </c>
      <c r="K12" s="21">
        <v>6000</v>
      </c>
      <c r="L12" s="21" t="s">
        <v>41</v>
      </c>
      <c r="M12" s="151"/>
      <c r="N12" s="107"/>
      <c r="O12" s="140"/>
      <c r="P12" s="140"/>
      <c r="Q12" s="140"/>
      <c r="R12" s="140"/>
      <c r="S12" s="41" t="s">
        <v>48</v>
      </c>
      <c r="T12" s="41" t="s">
        <v>49</v>
      </c>
      <c r="U12" s="41" t="s">
        <v>52</v>
      </c>
      <c r="V12" s="41" t="s">
        <v>50</v>
      </c>
      <c r="W12" s="140"/>
      <c r="X12" s="40"/>
      <c r="Y12" s="41" t="s">
        <v>60</v>
      </c>
      <c r="Z12" s="41" t="s">
        <v>61</v>
      </c>
      <c r="AA12" s="41" t="s">
        <v>60</v>
      </c>
      <c r="AB12" s="62" t="s">
        <v>61</v>
      </c>
    </row>
    <row r="13" spans="2:28" ht="66" customHeight="1" x14ac:dyDescent="0.25">
      <c r="B13" s="73"/>
      <c r="C13" s="73"/>
      <c r="D13" s="79" t="s">
        <v>67</v>
      </c>
      <c r="E13" s="74" t="s">
        <v>42</v>
      </c>
      <c r="F13" s="75"/>
      <c r="G13" s="75"/>
      <c r="H13" s="75"/>
      <c r="I13" s="75"/>
      <c r="J13" s="75"/>
      <c r="K13" s="75"/>
      <c r="L13" s="75"/>
      <c r="M13" s="95" t="s">
        <v>68</v>
      </c>
      <c r="N13" s="96"/>
      <c r="O13" s="74" t="s">
        <v>69</v>
      </c>
      <c r="P13" s="74" t="s">
        <v>70</v>
      </c>
      <c r="Q13" s="74"/>
      <c r="R13" s="74" t="s">
        <v>71</v>
      </c>
      <c r="S13" s="76"/>
      <c r="T13" s="76"/>
      <c r="U13" s="76"/>
      <c r="V13" s="76"/>
      <c r="W13" s="74" t="s">
        <v>72</v>
      </c>
      <c r="X13" s="77" t="s">
        <v>73</v>
      </c>
      <c r="Y13" s="76"/>
      <c r="Z13" s="76"/>
      <c r="AA13" s="76"/>
      <c r="AB13" s="78"/>
    </row>
    <row r="14" spans="2:28" ht="48.75" customHeight="1" x14ac:dyDescent="0.25">
      <c r="B14" s="90" t="s">
        <v>17</v>
      </c>
      <c r="C14" s="91"/>
      <c r="D14" s="13" t="s">
        <v>32</v>
      </c>
      <c r="E14" s="25" t="s">
        <v>42</v>
      </c>
      <c r="F14" s="37">
        <f>+F15</f>
        <v>17077458</v>
      </c>
      <c r="G14" s="37">
        <f t="shared" ref="G14:L14" si="0">+G15</f>
        <v>1132800</v>
      </c>
      <c r="H14" s="37">
        <f t="shared" si="0"/>
        <v>3590800</v>
      </c>
      <c r="I14" s="37">
        <f t="shared" si="0"/>
        <v>0</v>
      </c>
      <c r="J14" s="37">
        <f t="shared" si="0"/>
        <v>8194069</v>
      </c>
      <c r="K14" s="37">
        <f t="shared" si="0"/>
        <v>23450734</v>
      </c>
      <c r="L14" s="37">
        <f t="shared" si="0"/>
        <v>53445861</v>
      </c>
      <c r="M14" s="88" t="s">
        <v>33</v>
      </c>
      <c r="N14" s="88"/>
      <c r="O14" s="4"/>
      <c r="P14" s="4" t="s">
        <v>53</v>
      </c>
      <c r="Q14" s="43" t="s">
        <v>54</v>
      </c>
      <c r="R14" s="4" t="s">
        <v>55</v>
      </c>
      <c r="S14" s="50">
        <v>0.25</v>
      </c>
      <c r="T14" s="50">
        <v>0.5</v>
      </c>
      <c r="U14" s="50">
        <v>0.75</v>
      </c>
      <c r="V14" s="50">
        <v>1</v>
      </c>
      <c r="W14" s="17" t="s">
        <v>36</v>
      </c>
      <c r="X14" s="57" t="s">
        <v>34</v>
      </c>
      <c r="Y14" s="70">
        <f>+Y15</f>
        <v>11498</v>
      </c>
      <c r="Z14" s="70">
        <f>+Z15</f>
        <v>10767</v>
      </c>
      <c r="AA14" s="70">
        <f>+AA15</f>
        <v>52</v>
      </c>
      <c r="AB14" s="71">
        <f>+AB15</f>
        <v>48</v>
      </c>
    </row>
    <row r="15" spans="2:28" ht="48.75" customHeight="1" x14ac:dyDescent="0.25">
      <c r="B15" s="92" t="s">
        <v>18</v>
      </c>
      <c r="C15" s="93"/>
      <c r="D15" s="14" t="s">
        <v>39</v>
      </c>
      <c r="E15" s="26" t="s">
        <v>42</v>
      </c>
      <c r="F15" s="31">
        <f t="shared" ref="F15:L15" si="1">SUM(F16:F17)</f>
        <v>17077458</v>
      </c>
      <c r="G15" s="31">
        <f t="shared" si="1"/>
        <v>1132800</v>
      </c>
      <c r="H15" s="31">
        <f t="shared" si="1"/>
        <v>3590800</v>
      </c>
      <c r="I15" s="31">
        <f t="shared" si="1"/>
        <v>0</v>
      </c>
      <c r="J15" s="31">
        <f t="shared" si="1"/>
        <v>8194069</v>
      </c>
      <c r="K15" s="31">
        <f t="shared" si="1"/>
        <v>23450734</v>
      </c>
      <c r="L15" s="31">
        <f t="shared" si="1"/>
        <v>53445861</v>
      </c>
      <c r="M15" s="89" t="s">
        <v>25</v>
      </c>
      <c r="N15" s="89"/>
      <c r="O15" s="5"/>
      <c r="P15" s="26" t="s">
        <v>53</v>
      </c>
      <c r="Q15" s="47" t="s">
        <v>54</v>
      </c>
      <c r="R15" s="26" t="s">
        <v>55</v>
      </c>
      <c r="S15" s="51">
        <v>0.25</v>
      </c>
      <c r="T15" s="51">
        <v>0.5</v>
      </c>
      <c r="U15" s="51">
        <v>0.75</v>
      </c>
      <c r="V15" s="51">
        <v>1</v>
      </c>
      <c r="W15" s="14" t="s">
        <v>36</v>
      </c>
      <c r="X15" s="58" t="s">
        <v>35</v>
      </c>
      <c r="Y15" s="69">
        <f>SUM(Y16:Y17)</f>
        <v>11498</v>
      </c>
      <c r="Z15" s="69">
        <f>SUM(Z16:Z17)</f>
        <v>10767</v>
      </c>
      <c r="AA15" s="69">
        <v>52</v>
      </c>
      <c r="AB15" s="69">
        <v>48</v>
      </c>
    </row>
    <row r="16" spans="2:28" ht="36.75" customHeight="1" x14ac:dyDescent="0.25">
      <c r="B16" s="108" t="s">
        <v>74</v>
      </c>
      <c r="C16" s="19">
        <v>1</v>
      </c>
      <c r="D16" s="10" t="s">
        <v>43</v>
      </c>
      <c r="E16" s="27" t="s">
        <v>42</v>
      </c>
      <c r="F16" s="30">
        <v>0</v>
      </c>
      <c r="G16" s="30">
        <v>0</v>
      </c>
      <c r="H16" s="30">
        <v>0</v>
      </c>
      <c r="I16" s="30">
        <v>0</v>
      </c>
      <c r="J16" s="30">
        <v>8194069</v>
      </c>
      <c r="K16" s="30">
        <v>0</v>
      </c>
      <c r="L16" s="30">
        <f>SUM(F16:K16)</f>
        <v>8194069</v>
      </c>
      <c r="M16" s="98" t="s">
        <v>26</v>
      </c>
      <c r="N16" s="99"/>
      <c r="O16" s="10" t="s">
        <v>65</v>
      </c>
      <c r="P16" s="28" t="s">
        <v>53</v>
      </c>
      <c r="Q16" s="48" t="s">
        <v>54</v>
      </c>
      <c r="R16" s="28" t="s">
        <v>55</v>
      </c>
      <c r="S16" s="52">
        <v>0.25</v>
      </c>
      <c r="T16" s="52">
        <v>0.5</v>
      </c>
      <c r="U16" s="52">
        <v>0.75</v>
      </c>
      <c r="V16" s="52">
        <v>1</v>
      </c>
      <c r="W16" s="15" t="s">
        <v>36</v>
      </c>
      <c r="X16" s="24" t="s">
        <v>24</v>
      </c>
      <c r="Y16" s="67">
        <f>SUM(Y18:Y24)</f>
        <v>84</v>
      </c>
      <c r="Z16" s="67">
        <f>SUM(Z18:Z24)</f>
        <v>231</v>
      </c>
      <c r="AA16" s="67">
        <v>23</v>
      </c>
      <c r="AB16" s="68">
        <v>77</v>
      </c>
    </row>
    <row r="17" spans="2:28" ht="36.75" customHeight="1" x14ac:dyDescent="0.25">
      <c r="B17" s="108"/>
      <c r="C17" s="19">
        <v>2</v>
      </c>
      <c r="D17" s="22" t="s">
        <v>40</v>
      </c>
      <c r="E17" s="27" t="s">
        <v>42</v>
      </c>
      <c r="F17" s="30">
        <v>17077458</v>
      </c>
      <c r="G17" s="30">
        <v>1132800</v>
      </c>
      <c r="H17" s="30">
        <v>3590800</v>
      </c>
      <c r="I17" s="30">
        <v>0</v>
      </c>
      <c r="J17" s="30">
        <v>0</v>
      </c>
      <c r="K17" s="30">
        <v>23450734</v>
      </c>
      <c r="L17" s="30">
        <f>SUM(F17:K17)</f>
        <v>45251792</v>
      </c>
      <c r="M17" s="98" t="s">
        <v>26</v>
      </c>
      <c r="N17" s="99"/>
      <c r="O17" s="22" t="s">
        <v>65</v>
      </c>
      <c r="P17" s="28" t="s">
        <v>53</v>
      </c>
      <c r="Q17" s="48" t="s">
        <v>54</v>
      </c>
      <c r="R17" s="28" t="s">
        <v>55</v>
      </c>
      <c r="S17" s="52">
        <v>0.25</v>
      </c>
      <c r="T17" s="52">
        <v>0.5</v>
      </c>
      <c r="U17" s="52">
        <v>0.75</v>
      </c>
      <c r="V17" s="52">
        <v>1</v>
      </c>
      <c r="W17" s="22" t="s">
        <v>36</v>
      </c>
      <c r="X17" s="24" t="s">
        <v>24</v>
      </c>
      <c r="Y17" s="67">
        <f>SUM(Y25:Y29)</f>
        <v>11414</v>
      </c>
      <c r="Z17" s="67">
        <f>SUM(Z25:Z29)</f>
        <v>10536</v>
      </c>
      <c r="AA17" s="67">
        <v>52</v>
      </c>
      <c r="AB17" s="68">
        <v>48</v>
      </c>
    </row>
    <row r="18" spans="2:28" ht="41.25" customHeight="1" x14ac:dyDescent="0.25">
      <c r="B18" s="100" t="s">
        <v>20</v>
      </c>
      <c r="C18" s="38">
        <v>1.1000000000000001</v>
      </c>
      <c r="D18" s="35" t="s">
        <v>86</v>
      </c>
      <c r="E18" s="29" t="s">
        <v>42</v>
      </c>
      <c r="F18" s="36">
        <v>0</v>
      </c>
      <c r="G18" s="36">
        <v>0</v>
      </c>
      <c r="H18" s="36">
        <v>0</v>
      </c>
      <c r="I18" s="36">
        <v>0</v>
      </c>
      <c r="J18" s="36">
        <v>4800600</v>
      </c>
      <c r="K18" s="36">
        <v>0</v>
      </c>
      <c r="L18" s="36">
        <f>SUM(F18:K18)</f>
        <v>4800600</v>
      </c>
      <c r="M18" s="82"/>
      <c r="N18" s="83"/>
      <c r="O18" s="35"/>
      <c r="P18" s="42" t="s">
        <v>53</v>
      </c>
      <c r="Q18" s="49" t="s">
        <v>54</v>
      </c>
      <c r="R18" s="42" t="s">
        <v>55</v>
      </c>
      <c r="S18" s="53">
        <v>0.25</v>
      </c>
      <c r="T18" s="53">
        <v>0.5</v>
      </c>
      <c r="U18" s="53">
        <v>0.75</v>
      </c>
      <c r="V18" s="53">
        <v>1</v>
      </c>
      <c r="W18" s="80" t="s">
        <v>36</v>
      </c>
      <c r="X18" s="23" t="s">
        <v>87</v>
      </c>
      <c r="Y18" s="65">
        <v>12</v>
      </c>
      <c r="Z18" s="65">
        <v>33</v>
      </c>
      <c r="AA18" s="65">
        <v>27</v>
      </c>
      <c r="AB18" s="66">
        <v>73</v>
      </c>
    </row>
    <row r="19" spans="2:28" ht="41.25" customHeight="1" x14ac:dyDescent="0.25">
      <c r="B19" s="101"/>
      <c r="C19" s="38">
        <v>1.2</v>
      </c>
      <c r="D19" s="35" t="s">
        <v>75</v>
      </c>
      <c r="E19" s="29" t="s">
        <v>42</v>
      </c>
      <c r="F19" s="36">
        <v>0</v>
      </c>
      <c r="G19" s="36">
        <v>0</v>
      </c>
      <c r="H19" s="36">
        <v>0</v>
      </c>
      <c r="I19" s="36">
        <v>0</v>
      </c>
      <c r="J19" s="36">
        <v>159149.38</v>
      </c>
      <c r="K19" s="36">
        <v>0</v>
      </c>
      <c r="L19" s="36">
        <f>SUM(F19:K19)</f>
        <v>159149.38</v>
      </c>
      <c r="M19" s="82"/>
      <c r="N19" s="83"/>
      <c r="O19" s="35"/>
      <c r="P19" s="42" t="s">
        <v>53</v>
      </c>
      <c r="Q19" s="49" t="s">
        <v>54</v>
      </c>
      <c r="R19" s="42" t="s">
        <v>55</v>
      </c>
      <c r="S19" s="53">
        <v>0.25</v>
      </c>
      <c r="T19" s="53">
        <v>0.5</v>
      </c>
      <c r="U19" s="53">
        <v>0.75</v>
      </c>
      <c r="V19" s="53">
        <v>1</v>
      </c>
      <c r="W19" s="80" t="s">
        <v>36</v>
      </c>
      <c r="X19" s="81" t="s">
        <v>87</v>
      </c>
      <c r="Y19" s="65">
        <v>12</v>
      </c>
      <c r="Z19" s="65">
        <v>33</v>
      </c>
      <c r="AA19" s="65">
        <v>27</v>
      </c>
      <c r="AB19" s="66">
        <v>73</v>
      </c>
    </row>
    <row r="20" spans="2:28" ht="41.25" customHeight="1" x14ac:dyDescent="0.25">
      <c r="B20" s="101"/>
      <c r="C20" s="38">
        <v>1.3</v>
      </c>
      <c r="D20" s="35" t="s">
        <v>76</v>
      </c>
      <c r="E20" s="29" t="s">
        <v>42</v>
      </c>
      <c r="F20" s="36">
        <v>0</v>
      </c>
      <c r="G20" s="36">
        <v>0</v>
      </c>
      <c r="H20" s="36">
        <v>0</v>
      </c>
      <c r="I20" s="36">
        <v>0</v>
      </c>
      <c r="J20" s="36">
        <v>927256.92</v>
      </c>
      <c r="K20" s="36">
        <v>0</v>
      </c>
      <c r="L20" s="36">
        <f t="shared" ref="L20:L24" si="2">SUM(F20:K20)</f>
        <v>927256.92</v>
      </c>
      <c r="M20" s="82"/>
      <c r="N20" s="83"/>
      <c r="O20" s="35"/>
      <c r="P20" s="42" t="s">
        <v>53</v>
      </c>
      <c r="Q20" s="49" t="s">
        <v>54</v>
      </c>
      <c r="R20" s="42" t="s">
        <v>55</v>
      </c>
      <c r="S20" s="53">
        <v>0.25</v>
      </c>
      <c r="T20" s="53">
        <v>0.5</v>
      </c>
      <c r="U20" s="53">
        <v>0.75</v>
      </c>
      <c r="V20" s="53">
        <v>1</v>
      </c>
      <c r="W20" s="80" t="s">
        <v>36</v>
      </c>
      <c r="X20" s="81" t="s">
        <v>87</v>
      </c>
      <c r="Y20" s="65">
        <v>12</v>
      </c>
      <c r="Z20" s="65">
        <v>33</v>
      </c>
      <c r="AA20" s="65">
        <v>27</v>
      </c>
      <c r="AB20" s="66">
        <v>73</v>
      </c>
    </row>
    <row r="21" spans="2:28" ht="41.25" customHeight="1" x14ac:dyDescent="0.25">
      <c r="B21" s="101"/>
      <c r="C21" s="38">
        <v>1.4</v>
      </c>
      <c r="D21" s="35" t="s">
        <v>77</v>
      </c>
      <c r="E21" s="29" t="s">
        <v>42</v>
      </c>
      <c r="F21" s="36">
        <v>0</v>
      </c>
      <c r="G21" s="36">
        <v>0</v>
      </c>
      <c r="H21" s="36">
        <v>0</v>
      </c>
      <c r="I21" s="36">
        <v>0</v>
      </c>
      <c r="J21" s="36">
        <v>69100.639999999999</v>
      </c>
      <c r="K21" s="36">
        <v>0</v>
      </c>
      <c r="L21" s="36">
        <f t="shared" si="2"/>
        <v>69100.639999999999</v>
      </c>
      <c r="M21" s="82"/>
      <c r="N21" s="83"/>
      <c r="O21" s="35"/>
      <c r="P21" s="42" t="s">
        <v>53</v>
      </c>
      <c r="Q21" s="49" t="s">
        <v>54</v>
      </c>
      <c r="R21" s="42" t="s">
        <v>55</v>
      </c>
      <c r="S21" s="53">
        <v>0.25</v>
      </c>
      <c r="T21" s="53">
        <v>0.5</v>
      </c>
      <c r="U21" s="53">
        <v>0.75</v>
      </c>
      <c r="V21" s="53">
        <v>1</v>
      </c>
      <c r="W21" s="80" t="s">
        <v>36</v>
      </c>
      <c r="X21" s="81" t="s">
        <v>87</v>
      </c>
      <c r="Y21" s="65">
        <v>12</v>
      </c>
      <c r="Z21" s="65">
        <v>33</v>
      </c>
      <c r="AA21" s="65">
        <v>27</v>
      </c>
      <c r="AB21" s="66">
        <v>73</v>
      </c>
    </row>
    <row r="22" spans="2:28" ht="41.25" customHeight="1" x14ac:dyDescent="0.25">
      <c r="B22" s="101"/>
      <c r="C22" s="38">
        <v>1.5</v>
      </c>
      <c r="D22" s="35" t="s">
        <v>78</v>
      </c>
      <c r="E22" s="29" t="s">
        <v>42</v>
      </c>
      <c r="F22" s="36">
        <v>0</v>
      </c>
      <c r="G22" s="36">
        <v>0</v>
      </c>
      <c r="H22" s="36">
        <v>0</v>
      </c>
      <c r="I22" s="36">
        <v>0</v>
      </c>
      <c r="J22" s="36">
        <v>30404.26</v>
      </c>
      <c r="K22" s="36">
        <v>0</v>
      </c>
      <c r="L22" s="36">
        <f t="shared" si="2"/>
        <v>30404.26</v>
      </c>
      <c r="M22" s="82"/>
      <c r="N22" s="83"/>
      <c r="O22" s="35"/>
      <c r="P22" s="42" t="s">
        <v>53</v>
      </c>
      <c r="Q22" s="49" t="s">
        <v>54</v>
      </c>
      <c r="R22" s="42" t="s">
        <v>55</v>
      </c>
      <c r="S22" s="53">
        <v>0.25</v>
      </c>
      <c r="T22" s="53">
        <v>0.5</v>
      </c>
      <c r="U22" s="53">
        <v>0.75</v>
      </c>
      <c r="V22" s="53">
        <v>1</v>
      </c>
      <c r="W22" s="80" t="s">
        <v>36</v>
      </c>
      <c r="X22" s="81" t="s">
        <v>87</v>
      </c>
      <c r="Y22" s="65">
        <v>12</v>
      </c>
      <c r="Z22" s="65">
        <v>33</v>
      </c>
      <c r="AA22" s="65">
        <v>27</v>
      </c>
      <c r="AB22" s="66">
        <v>73</v>
      </c>
    </row>
    <row r="23" spans="2:28" ht="41.25" customHeight="1" x14ac:dyDescent="0.25">
      <c r="B23" s="101"/>
      <c r="C23" s="38">
        <v>1.6</v>
      </c>
      <c r="D23" s="35" t="s">
        <v>79</v>
      </c>
      <c r="E23" s="29" t="s">
        <v>42</v>
      </c>
      <c r="F23" s="36">
        <v>0</v>
      </c>
      <c r="G23" s="36">
        <v>0</v>
      </c>
      <c r="H23" s="36">
        <v>0</v>
      </c>
      <c r="I23" s="36">
        <v>0</v>
      </c>
      <c r="J23" s="36">
        <v>2178463.2599999998</v>
      </c>
      <c r="K23" s="36">
        <v>0</v>
      </c>
      <c r="L23" s="36">
        <f t="shared" si="2"/>
        <v>2178463.2599999998</v>
      </c>
      <c r="M23" s="82"/>
      <c r="N23" s="83"/>
      <c r="O23" s="35"/>
      <c r="P23" s="42" t="s">
        <v>53</v>
      </c>
      <c r="Q23" s="49" t="s">
        <v>54</v>
      </c>
      <c r="R23" s="42" t="s">
        <v>55</v>
      </c>
      <c r="S23" s="53">
        <v>0.25</v>
      </c>
      <c r="T23" s="53">
        <v>0.5</v>
      </c>
      <c r="U23" s="53">
        <v>0.75</v>
      </c>
      <c r="V23" s="53">
        <v>1</v>
      </c>
      <c r="W23" s="80" t="s">
        <v>36</v>
      </c>
      <c r="X23" s="81" t="s">
        <v>87</v>
      </c>
      <c r="Y23" s="65">
        <v>12</v>
      </c>
      <c r="Z23" s="65">
        <v>33</v>
      </c>
      <c r="AA23" s="65">
        <v>27</v>
      </c>
      <c r="AB23" s="66">
        <v>73</v>
      </c>
    </row>
    <row r="24" spans="2:28" ht="41.25" customHeight="1" x14ac:dyDescent="0.25">
      <c r="B24" s="101"/>
      <c r="C24" s="38">
        <v>1.7</v>
      </c>
      <c r="D24" s="35" t="s">
        <v>44</v>
      </c>
      <c r="E24" s="29" t="s">
        <v>42</v>
      </c>
      <c r="F24" s="36">
        <v>0</v>
      </c>
      <c r="G24" s="36">
        <v>0</v>
      </c>
      <c r="H24" s="36">
        <v>0</v>
      </c>
      <c r="I24" s="36">
        <v>0</v>
      </c>
      <c r="J24" s="36">
        <v>29094.97</v>
      </c>
      <c r="K24" s="36">
        <v>0</v>
      </c>
      <c r="L24" s="36">
        <f t="shared" si="2"/>
        <v>29094.97</v>
      </c>
      <c r="M24" s="82"/>
      <c r="N24" s="83"/>
      <c r="O24" s="35"/>
      <c r="P24" s="42" t="s">
        <v>53</v>
      </c>
      <c r="Q24" s="49" t="s">
        <v>54</v>
      </c>
      <c r="R24" s="42" t="s">
        <v>55</v>
      </c>
      <c r="S24" s="53">
        <v>0.25</v>
      </c>
      <c r="T24" s="53">
        <v>0.5</v>
      </c>
      <c r="U24" s="53">
        <v>0.75</v>
      </c>
      <c r="V24" s="53">
        <v>1</v>
      </c>
      <c r="W24" s="80" t="s">
        <v>36</v>
      </c>
      <c r="X24" s="81" t="s">
        <v>87</v>
      </c>
      <c r="Y24" s="65">
        <v>12</v>
      </c>
      <c r="Z24" s="65">
        <v>33</v>
      </c>
      <c r="AA24" s="65">
        <v>27</v>
      </c>
      <c r="AB24" s="66">
        <v>73</v>
      </c>
    </row>
    <row r="25" spans="2:28" ht="37.5" customHeight="1" x14ac:dyDescent="0.25">
      <c r="B25" s="101"/>
      <c r="C25" s="11">
        <v>2.1</v>
      </c>
      <c r="D25" s="7" t="s">
        <v>38</v>
      </c>
      <c r="E25" s="29" t="s">
        <v>42</v>
      </c>
      <c r="F25" s="32">
        <f>0.05512*F17</f>
        <v>941309.48496000003</v>
      </c>
      <c r="G25" s="32">
        <f>0.05512*G17</f>
        <v>62439.936000000002</v>
      </c>
      <c r="H25" s="32">
        <f>0.05512*H17</f>
        <v>197924.89600000001</v>
      </c>
      <c r="I25" s="32">
        <f>0.0628*I17</f>
        <v>0</v>
      </c>
      <c r="J25" s="32">
        <v>0</v>
      </c>
      <c r="K25" s="32">
        <f>0.0551*K17</f>
        <v>1292135.4434</v>
      </c>
      <c r="L25" s="32">
        <f>SUM(F25:K25)</f>
        <v>2493809.7603599997</v>
      </c>
      <c r="M25" s="111" t="s">
        <v>23</v>
      </c>
      <c r="N25" s="112"/>
      <c r="O25" s="8" t="s">
        <v>91</v>
      </c>
      <c r="P25" s="8" t="s">
        <v>53</v>
      </c>
      <c r="Q25" s="44" t="s">
        <v>54</v>
      </c>
      <c r="R25" s="8" t="s">
        <v>55</v>
      </c>
      <c r="S25" s="54">
        <v>0.25</v>
      </c>
      <c r="T25" s="54">
        <v>0.5</v>
      </c>
      <c r="U25" s="54">
        <v>0.75</v>
      </c>
      <c r="V25" s="54">
        <v>1</v>
      </c>
      <c r="W25" s="12" t="s">
        <v>36</v>
      </c>
      <c r="X25" s="59" t="s">
        <v>82</v>
      </c>
      <c r="Y25" s="65">
        <v>1664</v>
      </c>
      <c r="Z25" s="65">
        <v>1536</v>
      </c>
      <c r="AA25" s="65">
        <v>52</v>
      </c>
      <c r="AB25" s="66">
        <v>48</v>
      </c>
    </row>
    <row r="26" spans="2:28" ht="37.5" customHeight="1" x14ac:dyDescent="0.25">
      <c r="B26" s="101"/>
      <c r="C26" s="11">
        <v>2.2000000000000002</v>
      </c>
      <c r="D26" s="7" t="s">
        <v>28</v>
      </c>
      <c r="E26" s="29" t="s">
        <v>42</v>
      </c>
      <c r="F26" s="32">
        <f>0.311*F17</f>
        <v>5311089.4380000001</v>
      </c>
      <c r="G26" s="32">
        <f>0.311*G17</f>
        <v>352300.79999999999</v>
      </c>
      <c r="H26" s="32">
        <f>0.311*H17</f>
        <v>1116738.8</v>
      </c>
      <c r="I26" s="32">
        <f>0.2358*I17</f>
        <v>0</v>
      </c>
      <c r="J26" s="32">
        <v>0</v>
      </c>
      <c r="K26" s="32">
        <f>0.311*K17</f>
        <v>7293178.2740000002</v>
      </c>
      <c r="L26" s="32">
        <f t="shared" ref="L26:L29" si="3">SUM(F26:K26)</f>
        <v>14073307.311999999</v>
      </c>
      <c r="M26" s="109" t="s">
        <v>37</v>
      </c>
      <c r="N26" s="110"/>
      <c r="O26" s="8" t="s">
        <v>66</v>
      </c>
      <c r="P26" s="8" t="s">
        <v>53</v>
      </c>
      <c r="Q26" s="44" t="s">
        <v>54</v>
      </c>
      <c r="R26" s="8" t="s">
        <v>55</v>
      </c>
      <c r="S26" s="54">
        <v>0.25</v>
      </c>
      <c r="T26" s="54">
        <v>0.5</v>
      </c>
      <c r="U26" s="54">
        <v>0.75</v>
      </c>
      <c r="V26" s="54">
        <v>1</v>
      </c>
      <c r="W26" s="12" t="s">
        <v>36</v>
      </c>
      <c r="X26" s="59" t="s">
        <v>83</v>
      </c>
      <c r="Y26" s="65">
        <v>4524</v>
      </c>
      <c r="Z26" s="65">
        <v>4176</v>
      </c>
      <c r="AA26" s="65">
        <v>52</v>
      </c>
      <c r="AB26" s="66">
        <v>48</v>
      </c>
    </row>
    <row r="27" spans="2:28" ht="35.25" customHeight="1" x14ac:dyDescent="0.25">
      <c r="B27" s="101"/>
      <c r="C27" s="11">
        <v>2.2999999999999998</v>
      </c>
      <c r="D27" s="7" t="s">
        <v>29</v>
      </c>
      <c r="E27" s="29" t="s">
        <v>42</v>
      </c>
      <c r="F27" s="32">
        <f>0.2473*F17</f>
        <v>4223255.3634000001</v>
      </c>
      <c r="G27" s="32">
        <f>0.2473*G17</f>
        <v>280141.44</v>
      </c>
      <c r="H27" s="32">
        <f>0.2473*H17</f>
        <v>888004.84</v>
      </c>
      <c r="I27" s="32">
        <f>0.1164*I17</f>
        <v>0</v>
      </c>
      <c r="J27" s="32">
        <v>0</v>
      </c>
      <c r="K27" s="32">
        <f>0.2473*K17</f>
        <v>5799366.5181999998</v>
      </c>
      <c r="L27" s="32">
        <f t="shared" si="3"/>
        <v>11190768.161600001</v>
      </c>
      <c r="M27" s="111" t="s">
        <v>89</v>
      </c>
      <c r="N27" s="112"/>
      <c r="O27" s="8" t="s">
        <v>90</v>
      </c>
      <c r="P27" s="39" t="s">
        <v>53</v>
      </c>
      <c r="Q27" s="45" t="s">
        <v>54</v>
      </c>
      <c r="R27" s="39" t="s">
        <v>55</v>
      </c>
      <c r="S27" s="55">
        <v>0.25</v>
      </c>
      <c r="T27" s="55">
        <v>0.5</v>
      </c>
      <c r="U27" s="55">
        <v>0.75</v>
      </c>
      <c r="V27" s="55">
        <v>1</v>
      </c>
      <c r="W27" s="16" t="s">
        <v>36</v>
      </c>
      <c r="X27" s="59" t="s">
        <v>84</v>
      </c>
      <c r="Y27" s="65">
        <v>2834</v>
      </c>
      <c r="Z27" s="65">
        <v>2616</v>
      </c>
      <c r="AA27" s="65">
        <v>52</v>
      </c>
      <c r="AB27" s="66">
        <v>48</v>
      </c>
    </row>
    <row r="28" spans="2:28" ht="47.25" customHeight="1" x14ac:dyDescent="0.25">
      <c r="B28" s="101"/>
      <c r="C28" s="11">
        <v>2.4</v>
      </c>
      <c r="D28" s="7" t="s">
        <v>22</v>
      </c>
      <c r="E28" s="8" t="s">
        <v>42</v>
      </c>
      <c r="F28" s="33">
        <f>0.347*F17</f>
        <v>5925877.926</v>
      </c>
      <c r="G28" s="33">
        <f>0.347*G17</f>
        <v>393081.59999999998</v>
      </c>
      <c r="H28" s="33">
        <f>0.347*H17</f>
        <v>1246007.5999999999</v>
      </c>
      <c r="I28" s="33">
        <f>0.585*I17</f>
        <v>0</v>
      </c>
      <c r="J28" s="33">
        <v>0</v>
      </c>
      <c r="K28" s="33">
        <f>0.347*K17</f>
        <v>8137404.6979999999</v>
      </c>
      <c r="L28" s="32">
        <f t="shared" si="3"/>
        <v>15702371.823999999</v>
      </c>
      <c r="M28" s="97" t="s">
        <v>27</v>
      </c>
      <c r="N28" s="97"/>
      <c r="O28" s="18" t="s">
        <v>19</v>
      </c>
      <c r="P28" s="18" t="s">
        <v>53</v>
      </c>
      <c r="Q28" s="46" t="s">
        <v>54</v>
      </c>
      <c r="R28" s="18" t="s">
        <v>55</v>
      </c>
      <c r="S28" s="56">
        <v>0.25</v>
      </c>
      <c r="T28" s="56">
        <v>0.5</v>
      </c>
      <c r="U28" s="56">
        <v>0.75</v>
      </c>
      <c r="V28" s="56">
        <v>1</v>
      </c>
      <c r="W28" s="6" t="s">
        <v>36</v>
      </c>
      <c r="X28" s="59" t="s">
        <v>85</v>
      </c>
      <c r="Y28" s="65">
        <v>1508</v>
      </c>
      <c r="Z28" s="65">
        <v>1392</v>
      </c>
      <c r="AA28" s="65">
        <v>52</v>
      </c>
      <c r="AB28" s="66">
        <v>48</v>
      </c>
    </row>
    <row r="29" spans="2:28" ht="36" customHeight="1" x14ac:dyDescent="0.25">
      <c r="B29" s="101"/>
      <c r="C29" s="11">
        <v>2.5</v>
      </c>
      <c r="D29" s="7" t="s">
        <v>63</v>
      </c>
      <c r="E29" s="8" t="s">
        <v>42</v>
      </c>
      <c r="F29" s="33">
        <f>0.0396*F17</f>
        <v>676267.33680000005</v>
      </c>
      <c r="G29" s="33">
        <f>0.0396*G17</f>
        <v>44858.880000000005</v>
      </c>
      <c r="H29" s="33">
        <f>0.0396*H17</f>
        <v>142195.68000000002</v>
      </c>
      <c r="I29" s="33">
        <v>0</v>
      </c>
      <c r="J29" s="33">
        <v>0</v>
      </c>
      <c r="K29" s="33">
        <f>0.0396*K17</f>
        <v>928649.06640000013</v>
      </c>
      <c r="L29" s="32">
        <f t="shared" si="3"/>
        <v>1791970.9632000001</v>
      </c>
      <c r="M29" s="113" t="s">
        <v>64</v>
      </c>
      <c r="N29" s="114"/>
      <c r="O29" s="18" t="s">
        <v>81</v>
      </c>
      <c r="P29" s="18" t="s">
        <v>53</v>
      </c>
      <c r="Q29" s="46" t="s">
        <v>54</v>
      </c>
      <c r="R29" s="18" t="s">
        <v>55</v>
      </c>
      <c r="S29" s="56">
        <v>0.25</v>
      </c>
      <c r="T29" s="56">
        <v>0.5</v>
      </c>
      <c r="U29" s="56">
        <v>0.75</v>
      </c>
      <c r="V29" s="56">
        <v>1</v>
      </c>
      <c r="W29" s="72" t="s">
        <v>36</v>
      </c>
      <c r="X29" s="59" t="s">
        <v>24</v>
      </c>
      <c r="Y29" s="65">
        <v>884</v>
      </c>
      <c r="Z29" s="65">
        <v>816</v>
      </c>
      <c r="AA29" s="65">
        <v>52</v>
      </c>
      <c r="AB29" s="66">
        <v>48</v>
      </c>
    </row>
    <row r="30" spans="2:28" x14ac:dyDescent="0.25">
      <c r="D30" s="9"/>
      <c r="E30" s="9"/>
      <c r="F30" s="9"/>
      <c r="G30" s="9"/>
      <c r="H30" s="9"/>
      <c r="I30" s="9"/>
      <c r="J30" s="9"/>
      <c r="K30" s="9"/>
      <c r="L30" s="9"/>
    </row>
    <row r="31" spans="2:28" x14ac:dyDescent="0.25">
      <c r="E31" s="34"/>
      <c r="F31" s="34"/>
      <c r="G31" s="34"/>
      <c r="H31" s="34"/>
      <c r="K31" s="34"/>
      <c r="L31" s="34"/>
    </row>
    <row r="32" spans="2:28" x14ac:dyDescent="0.25">
      <c r="F32" s="34"/>
      <c r="G32" s="34"/>
      <c r="H32" s="34"/>
      <c r="I32" s="34"/>
      <c r="J32" s="34"/>
      <c r="K32" s="34"/>
      <c r="L32" s="34"/>
    </row>
    <row r="33" spans="5:11" x14ac:dyDescent="0.25">
      <c r="E33" s="34"/>
      <c r="F33" s="34"/>
      <c r="G33" s="34"/>
      <c r="H33" s="34"/>
      <c r="K33" s="34"/>
    </row>
  </sheetData>
  <mergeCells count="54">
    <mergeCell ref="B2:AB2"/>
    <mergeCell ref="Q11:Q12"/>
    <mergeCell ref="R11:R12"/>
    <mergeCell ref="W11:W12"/>
    <mergeCell ref="C8:H9"/>
    <mergeCell ref="I7:N9"/>
    <mergeCell ref="E11:E12"/>
    <mergeCell ref="F11:L11"/>
    <mergeCell ref="M11:N12"/>
    <mergeCell ref="O11:O12"/>
    <mergeCell ref="P11:P12"/>
    <mergeCell ref="D7:H7"/>
    <mergeCell ref="B7:C7"/>
    <mergeCell ref="B3:X3"/>
    <mergeCell ref="B5:X5"/>
    <mergeCell ref="P4:S4"/>
    <mergeCell ref="T4:AB4"/>
    <mergeCell ref="O7:AB7"/>
    <mergeCell ref="O9:AB9"/>
    <mergeCell ref="Y11:Z11"/>
    <mergeCell ref="O8:X8"/>
    <mergeCell ref="AA11:AB11"/>
    <mergeCell ref="O6:X6"/>
    <mergeCell ref="S11:V11"/>
    <mergeCell ref="D4:F4"/>
    <mergeCell ref="B4:C4"/>
    <mergeCell ref="I4:K4"/>
    <mergeCell ref="L4:N4"/>
    <mergeCell ref="I6:N6"/>
    <mergeCell ref="B6:D6"/>
    <mergeCell ref="B8:B9"/>
    <mergeCell ref="M13:N13"/>
    <mergeCell ref="M19:N19"/>
    <mergeCell ref="M20:N20"/>
    <mergeCell ref="M28:N28"/>
    <mergeCell ref="M17:N17"/>
    <mergeCell ref="B18:B29"/>
    <mergeCell ref="B11:D12"/>
    <mergeCell ref="B16:B17"/>
    <mergeCell ref="M26:N26"/>
    <mergeCell ref="M25:N25"/>
    <mergeCell ref="M29:N29"/>
    <mergeCell ref="M27:N27"/>
    <mergeCell ref="M16:N16"/>
    <mergeCell ref="M21:N21"/>
    <mergeCell ref="M22:N22"/>
    <mergeCell ref="M23:N23"/>
    <mergeCell ref="M24:N24"/>
    <mergeCell ref="B10:X10"/>
    <mergeCell ref="M14:N14"/>
    <mergeCell ref="M15:N15"/>
    <mergeCell ref="M18:N18"/>
    <mergeCell ref="B14:C14"/>
    <mergeCell ref="B15:C15"/>
  </mergeCells>
  <printOptions horizontalCentered="1"/>
  <pageMargins left="0" right="0" top="0" bottom="0" header="0" footer="0"/>
  <pageSetup paperSize="8" scale="53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ELDI</cp:lastModifiedBy>
  <cp:lastPrinted>2016-07-22T22:01:44Z</cp:lastPrinted>
  <dcterms:created xsi:type="dcterms:W3CDTF">2013-06-24T18:05:57Z</dcterms:created>
  <dcterms:modified xsi:type="dcterms:W3CDTF">2016-07-22T22:02:09Z</dcterms:modified>
</cp:coreProperties>
</file>