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defaultThemeVersion="124226"/>
  <bookViews>
    <workbookView xWindow="65416" yWindow="65416" windowWidth="20730" windowHeight="11310" tabRatio="439" activeTab="0"/>
  </bookViews>
  <sheets>
    <sheet name="ACTIVIDADES" sheetId="30" r:id="rId1"/>
  </sheets>
  <definedNames>
    <definedName name="_xlnm.Print_Area" localSheetId="0">'ACTIVIDADES'!$A$1:$AB$64</definedName>
    <definedName name="_xlnm.Print_Titles" localSheetId="0">'ACTIVIDADES'!$15:$17</definedName>
  </definedNames>
  <calcPr calcId="181029"/>
  <extLst/>
</workbook>
</file>

<file path=xl/comments1.xml><?xml version="1.0" encoding="utf-8"?>
<comments xmlns="http://schemas.openxmlformats.org/spreadsheetml/2006/main">
  <authors>
    <author>eduardo</author>
  </authors>
  <commentList>
    <comment ref="J22" authorId="0">
      <text>
        <r>
          <rPr>
            <b/>
            <sz val="9"/>
            <rFont val="Tahoma"/>
            <family val="2"/>
          </rPr>
          <t>eduardo:</t>
        </r>
        <r>
          <rPr>
            <sz val="9"/>
            <rFont val="Tahoma"/>
            <family val="2"/>
          </rPr>
          <t xml:space="preserve">
Se inlcuyen 2 laboratorios de tics
2 de gastronomia 
1 de mtto. nuevo</t>
        </r>
      </text>
    </comment>
    <comment ref="J48" authorId="0">
      <text>
        <r>
          <rPr>
            <b/>
            <sz val="9"/>
            <rFont val="Tahoma"/>
            <family val="2"/>
          </rPr>
          <t>eduardo:</t>
        </r>
        <r>
          <rPr>
            <sz val="9"/>
            <rFont val="Tahoma"/>
            <family val="2"/>
          </rPr>
          <t xml:space="preserve">
TRIPTICOS ENTREGADOS 
</t>
        </r>
      </text>
    </comment>
  </commentList>
</comments>
</file>

<file path=xl/sharedStrings.xml><?xml version="1.0" encoding="utf-8"?>
<sst xmlns="http://schemas.openxmlformats.org/spreadsheetml/2006/main" count="560" uniqueCount="343">
  <si>
    <t>Nombre del Indicador</t>
  </si>
  <si>
    <t>Método de Cálculo</t>
  </si>
  <si>
    <t>Frecuencia de Medición</t>
  </si>
  <si>
    <t>Cadena de Resultados</t>
  </si>
  <si>
    <t>Fuentes de Verificación</t>
  </si>
  <si>
    <t>Supuestos</t>
  </si>
  <si>
    <t>Bienio
Trienio
Cuatrienio</t>
  </si>
  <si>
    <t>Eficiencia
Calidad
Economía
Eficacia</t>
  </si>
  <si>
    <t xml:space="preserve">Eje del PED: </t>
  </si>
  <si>
    <r>
      <rPr>
        <b/>
        <sz val="8"/>
        <rFont val="Verdana"/>
        <family val="2"/>
      </rPr>
      <t>Grupo programatico:</t>
    </r>
    <r>
      <rPr>
        <sz val="8"/>
        <rFont val="Verdana"/>
        <family val="2"/>
      </rPr>
      <t xml:space="preserve">  </t>
    </r>
  </si>
  <si>
    <r>
      <rPr>
        <b/>
        <sz val="8"/>
        <color theme="1"/>
        <rFont val="Verdana"/>
        <family val="2"/>
      </rPr>
      <t>Objetivo:</t>
    </r>
    <r>
      <rPr>
        <sz val="8"/>
        <color theme="1"/>
        <rFont val="Verdana"/>
        <family val="2"/>
      </rPr>
      <t xml:space="preserve"> </t>
    </r>
  </si>
  <si>
    <r>
      <rPr>
        <b/>
        <sz val="8"/>
        <rFont val="Verdana"/>
        <family val="2"/>
      </rPr>
      <t>Programa Presupuestario:</t>
    </r>
    <r>
      <rPr>
        <sz val="8"/>
        <rFont val="Verdana"/>
        <family val="2"/>
      </rPr>
      <t xml:space="preserve"> </t>
    </r>
  </si>
  <si>
    <r>
      <rPr>
        <b/>
        <sz val="8"/>
        <rFont val="Verdana"/>
        <family val="2"/>
      </rPr>
      <t>Entidad Responsable:</t>
    </r>
    <r>
      <rPr>
        <sz val="8"/>
        <rFont val="Verdana"/>
        <family val="2"/>
      </rPr>
      <t xml:space="preserve"> </t>
    </r>
  </si>
  <si>
    <t>Unidad Responsable</t>
  </si>
  <si>
    <t>ACTIVIDADES</t>
  </si>
  <si>
    <t>DIRECCIÓN ACADEMICA</t>
  </si>
  <si>
    <t>LOS DOCENTES PARTICIPAN DE ACUERDO A LA DISPONIBILIDAD DE TIEMPO</t>
  </si>
  <si>
    <t>TOTAL</t>
  </si>
  <si>
    <t>CAPITULO</t>
  </si>
  <si>
    <t>DIRECCION DE ADMINISTRACION Y FINANZAS</t>
  </si>
  <si>
    <t>Metas trimestrales 2018</t>
  </si>
  <si>
    <t xml:space="preserve">DIRECCIÓN DE PLANEACION </t>
  </si>
  <si>
    <t xml:space="preserve">INFORME DE FUNCIONAMIENTO </t>
  </si>
  <si>
    <t xml:space="preserve">PROYECTOS IMPLEMENTADOS </t>
  </si>
  <si>
    <t xml:space="preserve">CENTROS DE COMPUTO EQUIPADOS </t>
  </si>
  <si>
    <t xml:space="preserve">PROYECTO EJECUTADO </t>
  </si>
  <si>
    <t>ALUMNOS CAPACITADOS EN MANEJO DE TICS</t>
  </si>
  <si>
    <t xml:space="preserve">TUTORIAS IMPARTIDAS </t>
  </si>
  <si>
    <t xml:space="preserve">BECAS IMPLEMENTADAS </t>
  </si>
  <si>
    <t>DIRECCIÓN VINCULACIÓN</t>
  </si>
  <si>
    <t xml:space="preserve">JEFE DEL DEPARTAMENTO DE PRENSA Y DIFUSIÓN </t>
  </si>
  <si>
    <t>ACTIVIDADES DEPORTIVAS</t>
  </si>
  <si>
    <t>ALUMNOS PARTICIPANTES</t>
  </si>
  <si>
    <t>EXPEDIENTES</t>
  </si>
  <si>
    <t>BECAS OTORGADAS A ALUMNOS DE ORIGEN INDIGENA</t>
  </si>
  <si>
    <t>COTIZACIONES</t>
  </si>
  <si>
    <t>PROGRAMA DE TRAYECTORIA</t>
  </si>
  <si>
    <t>PROGRAMA DE EGRESADOS</t>
  </si>
  <si>
    <t>PROGRAMA DE DIFUSIÓN</t>
  </si>
  <si>
    <t>NÚMERO DE FICHAS SOLICITADAS</t>
  </si>
  <si>
    <t>NÚMERO DE ALUMNOS CON DESCUENTO</t>
  </si>
  <si>
    <t>ALUMNOS BENEFICIADOS</t>
  </si>
  <si>
    <t>CONVENIOS FIRMADOS</t>
  </si>
  <si>
    <t>PROGRAMA DE SEGUIMIENTO</t>
  </si>
  <si>
    <t>ENCUESTAS DE SATISFACCIÓN</t>
  </si>
  <si>
    <t>EVENTOS LLEVADOS A CABO</t>
  </si>
  <si>
    <t xml:space="preserve">TRIMESTRAL </t>
  </si>
  <si>
    <t>1 Trimestre</t>
  </si>
  <si>
    <t>2 Trimestre</t>
  </si>
  <si>
    <t>3 Trimestre</t>
  </si>
  <si>
    <t>4 Trimestre</t>
  </si>
  <si>
    <t>CUESTIONARIOS APLICADOS</t>
  </si>
  <si>
    <t>GRUPOS VULNERABLES Y EQUIDAD DE GENERO</t>
  </si>
  <si>
    <t>EQUIDAD DE GENERO</t>
  </si>
  <si>
    <t xml:space="preserve">GRUPOS VULNERABLES </t>
  </si>
  <si>
    <t>GRUPOS VULNERABLES</t>
  </si>
  <si>
    <t>ALUMNOS DE ORIGEN INDIGENA</t>
  </si>
  <si>
    <t>ALUMNOS</t>
  </si>
  <si>
    <t>DOCENTES</t>
  </si>
  <si>
    <t>COMUNIDAD UNIVERSITARIA</t>
  </si>
  <si>
    <t>ADMINISTRATIVOS</t>
  </si>
  <si>
    <t>EGRESADOS</t>
  </si>
  <si>
    <t>EGREADOS</t>
  </si>
  <si>
    <t>Beneficiarios</t>
  </si>
  <si>
    <t>DOCENTES Y BANEFICIARIOS</t>
  </si>
  <si>
    <t xml:space="preserve">PORCENTAJE DE DOCENTES CAPACITADOS </t>
  </si>
  <si>
    <t xml:space="preserve">PORCENTAJE DE PROGRAMAS GESTIONADOS </t>
  </si>
  <si>
    <t xml:space="preserve">Calendarización del gastos </t>
  </si>
  <si>
    <t>PORCENTAJE DE CAPACITACIONES EN INNOVACION E INVESTIGACION</t>
  </si>
  <si>
    <t xml:space="preserve">DOCENTES CAPACITADOS </t>
  </si>
  <si>
    <t xml:space="preserve">DOCENTES Y BENEFICIARIOS </t>
  </si>
  <si>
    <t xml:space="preserve">PORCENTAJE DE INSTALACIONES EN FUNCIONAMIENTO </t>
  </si>
  <si>
    <t>PORCENTAJE DE TALLERES Y LABORATORIOS EN FUNCIONAMIENTO</t>
  </si>
  <si>
    <t xml:space="preserve">INSTALACIONES FUNCIONANDO </t>
  </si>
  <si>
    <t xml:space="preserve">TALLERES Y LABORATORIOS FUNCIONANDO </t>
  </si>
  <si>
    <t xml:space="preserve">PORCENTAJE DE CENTROS DE COMPUTO EQUIPADOS </t>
  </si>
  <si>
    <t>PORCENTAJE DE ALUMNOS CAPACITADOS EN MANEJO DE TICS</t>
  </si>
  <si>
    <t xml:space="preserve">ALUMNOS DESERTADOS </t>
  </si>
  <si>
    <t xml:space="preserve">PORCENTAJE DE TUTORIAS IMPARTIDAS </t>
  </si>
  <si>
    <t xml:space="preserve">SISTEMAS EN LAS AREAS DE LA UTA IMPLEMENTADOS </t>
  </si>
  <si>
    <t>PERSONAL ADMINISTRATIVO CAPACITADO</t>
  </si>
  <si>
    <t>ALUMNOS PARTICIPANTES EN EL TALLER DE "IGUALDAD LABORAL Y NO DISCRIMINACIÓN"</t>
  </si>
  <si>
    <t xml:space="preserve">PROGRAMAS DE INCLUSION IMPLEMENTADO </t>
  </si>
  <si>
    <t>PORCENTAJE DE BECAS OTORGADAS A ALUMNOS DE ORIGEN INDIGENA</t>
  </si>
  <si>
    <t>MANUAL DEL PROCESO REQUERIDO POR LA NORMA</t>
  </si>
  <si>
    <t>PORCENTAJE DE PROGRAMA DE FACTIBILIDAD</t>
  </si>
  <si>
    <t xml:space="preserve">PROGRAMAS DE FACTIBILDIAD ELABORADOS </t>
  </si>
  <si>
    <t>PORCENTAJE DE DIAGNOSTICO DE VIGENCIA DE DE LOS PE</t>
  </si>
  <si>
    <t xml:space="preserve">DIAGNOSTICO DE VIGENCIA REALIZADOS </t>
  </si>
  <si>
    <t>PORCENTAJE DE PROGRAMAS DE TRAYECTORIA DE EGRESADOS</t>
  </si>
  <si>
    <t xml:space="preserve">PROGRAMA DE TRAYECTORIA DE EGRESADO IMPLEMENTADO </t>
  </si>
  <si>
    <t>PORCENTAJE DE PROGRAMA DE DIFUSIÓN DE LA OFERTA EDUCATIVA</t>
  </si>
  <si>
    <t xml:space="preserve">PROGRAMA DE DIFUSION IMPLEMENTADO </t>
  </si>
  <si>
    <t xml:space="preserve">NUMERO DE FICHAS SOLICITADAS </t>
  </si>
  <si>
    <t>PORCENTAJE DE NÚMERO DE ALUMNOS CON DESCUENTO</t>
  </si>
  <si>
    <t xml:space="preserve">NUMERO DE ALUMNOS CON DESCUENTO </t>
  </si>
  <si>
    <t>PORCENTAJE DE DOCENTES QUE IMPARTEN TUTORIAS</t>
  </si>
  <si>
    <t xml:space="preserve">DOCENTES QUE IMPARTEN TUTORIAS </t>
  </si>
  <si>
    <t>NÚMERO DE ESTUDIANTES BENEFICIADOS POR TUTORIAS</t>
  </si>
  <si>
    <t>PORCENTAJE DE PROGRAMA DE SEGUIMIENTO</t>
  </si>
  <si>
    <t>PROGRAMA DE SEGUIMIENTO IMPLEMENTADO</t>
  </si>
  <si>
    <t>PORCENTAJE DE EVALUACION DE ALUMNOS EGRESADOS</t>
  </si>
  <si>
    <t xml:space="preserve">EVALUACION DE ALUMNOS EGRESADOS </t>
  </si>
  <si>
    <t xml:space="preserve">PORCENTAJE DE PRESENTACIONES CULTURALES </t>
  </si>
  <si>
    <t xml:space="preserve">PRESENTACIONES CULTURALES </t>
  </si>
  <si>
    <t>PORCENTAJE EN LA DIFUSION DE ACTIVIDADES DEPORTIVAS</t>
  </si>
  <si>
    <t xml:space="preserve">PROGRAMA  DE EGRESADO IMPLEMENTADO </t>
  </si>
  <si>
    <t xml:space="preserve">PORCENTAJE DE TALLERES IMPARTIDOS EN INCLUSION </t>
  </si>
  <si>
    <t xml:space="preserve">PORCENTAJE DE COTIZACIONES GESTIONADAS EN IGUALDAD LABORAL </t>
  </si>
  <si>
    <t xml:space="preserve">PORCENTAJE EN PROGRAMA DE INCLUSIÓN </t>
  </si>
  <si>
    <t>PORCENTAJE DE EXPEDIENTES ELABORADOS SOBRE EQUIDAD DE GENERO</t>
  </si>
  <si>
    <t xml:space="preserve">PORCENTAJE DE CUESTIONARIOS A DOCENTES APLICADOS PARA IDENTIFICAR DISCAPACIDADES </t>
  </si>
  <si>
    <t>PORCENTAJE DE CUESTIONARIOS APLICADOS EN ALUMNOS PARA IDENTIFICAR DISCAPACIDADES</t>
  </si>
  <si>
    <t>PORCENTAJE DE COTIZACIONES GESTIONADAS EN ISO</t>
  </si>
  <si>
    <t xml:space="preserve">PORCENTAJE DE TALLERES IMPLEMENTADOS EN NORMA ISO 9001 2008 </t>
  </si>
  <si>
    <t>PORCENTAJE DE LOS MANUALES DE PROCESOS EN  ISO 9001-2008</t>
  </si>
  <si>
    <t>PORCENTAJE DE PROGRAMAS DE EGRESADOS</t>
  </si>
  <si>
    <t>PORCENTAJE DE ALUMNOS ATENDIDOS POR EL PROGRAMA PSICOPEDAGOGICO</t>
  </si>
  <si>
    <t xml:space="preserve">PORCENTAJE DE CONFERENCIAS Y/O TALLERES EN  TEMAS PSICOPEDAGÓGICOS </t>
  </si>
  <si>
    <t xml:space="preserve">PORCENTAJE DE CONVENIOS FIRMADOS CON UNIVERSIDADES EXTRANJERAS  </t>
  </si>
  <si>
    <t>PORCENTAJE DE CONVENIOS FIRMADOS CON DEPENDECIAS</t>
  </si>
  <si>
    <t>PORCENTAJE DE ALUMNOS BECADOS EN ALIANZA DEL PACIFICO</t>
  </si>
  <si>
    <t xml:space="preserve">PORCENTAJE DE ALUMNOS BECADOS EN SUBES Y PROYECTA </t>
  </si>
  <si>
    <t xml:space="preserve">PORCENTAJE DE ALUMNOS PARTICIPANTES EN ACTIVIDADES CULTURALES </t>
  </si>
  <si>
    <t xml:space="preserve">PORCENTAJE DE ALUMNOS PARTICIPANTES EN ACTIVIDADES DEPORTIVAS </t>
  </si>
  <si>
    <t>PORCENTAJE DE EVENTOS REALIZADOS DE ACTIVIADES DEPORTIVAS</t>
  </si>
  <si>
    <t>EVENTOS REALIZADOS DE ACTIVIADES DEPORTIVAS</t>
  </si>
  <si>
    <t>ALUMNOS PARTICIPANTES  EN ACTIVIDADES DEPORTIVAS</t>
  </si>
  <si>
    <t>DIFUSION DE ACTIVIDADES DEPORTIVAS</t>
  </si>
  <si>
    <t xml:space="preserve">ALUMNOS PARTICIPANTES  EN ACTIVIDADES CULTURALES </t>
  </si>
  <si>
    <t>ALUMNOS BECADOS  EN SUBES Y PROYECTA</t>
  </si>
  <si>
    <t>ALUMNOS BECADOS EN ALIANZA DEL PACIFICO</t>
  </si>
  <si>
    <t>CONVENIOS FIRMADOS CON UNIVERSIDADES EXTRANJERAS</t>
  </si>
  <si>
    <t>CONVENIOS FIRMADOS CON DEPENDECIAS</t>
  </si>
  <si>
    <t>CONFERENCIA Y/O TALLERES IMPARTIDOS  EN  TEMAS PSICOPEDAGÓGICOS</t>
  </si>
  <si>
    <t>ALUMNOS ATENDIDOS EN EL PROGRAMA PSICOPEDAGOGICO</t>
  </si>
  <si>
    <t xml:space="preserve">TALLERES IMPARTIDOS  EN NORMA ISO 9001 2008 </t>
  </si>
  <si>
    <t>COTIZACIONES GESTIONADAS  EN ISO 9001</t>
  </si>
  <si>
    <t xml:space="preserve">ENCUESTAS APLICADAS  ALUMNOS ORIGINARIOS INDIGENAS </t>
  </si>
  <si>
    <t>CUESTIONARIOS APLICADOS  EN ALUMNOS PARA IDENTIFICAR DISCAPACIDADES</t>
  </si>
  <si>
    <t xml:space="preserve">CUESTIONARIOS APLICADOS EN DOCENTES  PARA IDENTIFICAR DISCAPACIDADES  </t>
  </si>
  <si>
    <t>EXPEDIENTES ELABORADOS  SOBRE EQUIDAD DE GENERO</t>
  </si>
  <si>
    <t>COTIZACIONES GESTIONADAS EN IGUALDAD LABORAL</t>
  </si>
  <si>
    <t>PORCENTAJE DE TALLERES IMPARTIDOS EN INCLUSION</t>
  </si>
  <si>
    <t xml:space="preserve">INFORME DE RENDICION DE CUENTAS </t>
  </si>
  <si>
    <t>DOCENTES BENEFICIADOS  EN INNOVACION E INVESTIGACION</t>
  </si>
  <si>
    <t>EXPEDIENTE DE CAPACITACION</t>
  </si>
  <si>
    <t xml:space="preserve">PROGRAMA EN OPERACIÓN </t>
  </si>
  <si>
    <t xml:space="preserve">EXPEDIENTES Y REPORTE DE CAPACITACIÓN </t>
  </si>
  <si>
    <t>EXPEDIENTES CAPACITACIONES</t>
  </si>
  <si>
    <t xml:space="preserve">ESTADÍSTICA CUATRIMESTRAL </t>
  </si>
  <si>
    <t>INFORME DE RENDICIÓN DE CUENTAS</t>
  </si>
  <si>
    <t>INFORME ANUAL ANTE EL CONSEJO</t>
  </si>
  <si>
    <t xml:space="preserve">EXPEDIENTE DE CAPACITACIÓN </t>
  </si>
  <si>
    <t xml:space="preserve">EXPEDIENTE DE TALLERES IMPARTIDOS </t>
  </si>
  <si>
    <t>EXPEDIENTE DE TALLER EJECUTADO</t>
  </si>
  <si>
    <t>PROGRAMA DE INCLUSIÓN IMPLEMENTADO</t>
  </si>
  <si>
    <t xml:space="preserve">ENCUESTAS APLICADAS </t>
  </si>
  <si>
    <t>BECAS OTORGADAS A ALUMNOS DE ORIGEN INDÍGENA</t>
  </si>
  <si>
    <t>MANUALES DE PROCESOS</t>
  </si>
  <si>
    <t>PROGRAMA ELABORADO</t>
  </si>
  <si>
    <t xml:space="preserve">DIAGNÓSTICOS ELABORADOS </t>
  </si>
  <si>
    <t xml:space="preserve">DOCENTES EN TUTORÍAS </t>
  </si>
  <si>
    <t xml:space="preserve">ALUMNOS BENEFICIADOS </t>
  </si>
  <si>
    <t>PROGRAMA PSICOPEDAGÓGICO</t>
  </si>
  <si>
    <t>EXPEDIENTE DE TALLERES Y/O CONFERENCIAS</t>
  </si>
  <si>
    <t xml:space="preserve">CONVENIOS FIRMADOS </t>
  </si>
  <si>
    <t xml:space="preserve">EVENTOS REALIZADOS </t>
  </si>
  <si>
    <t>LAS INSTITUCIONES ACCEDEN A ATENDER LAS PETICIONES DE RECURSOS</t>
  </si>
  <si>
    <t>SE ENCUENTRAN CAPACITADORES CON LOS CONOCIMIENTOS Y HABILIDADES REQUERIDOS.</t>
  </si>
  <si>
    <t xml:space="preserve">CORRECTA FUNCIONALIDAD DE LAS INSTALACIONES </t>
  </si>
  <si>
    <t xml:space="preserve">INSTALACIONES MODERNIZADAS DE ACUERDO A LAS NECESIDADES ACADÉMICAS </t>
  </si>
  <si>
    <t xml:space="preserve">FORTALECIMIENTO DEL EQUIPAMIENTO DE ACUERDO A LAS NECESIDADES EDUCATIVAS </t>
  </si>
  <si>
    <t xml:space="preserve">LOS ESTUDIANTES OBTIENEN CONOCIMIENTO EN EL USO DE LAS TECNOLOGÍAS DE LA INFORMACIÓN Y LA COMUNICACIÓN </t>
  </si>
  <si>
    <t xml:space="preserve">ESTUDIANTES COMPROMETIDOS CON LA CONCLUSIÓN DEL PROGRAMA EDUCATIVO </t>
  </si>
  <si>
    <t>ESTUDIANTES BENEFICIADOS CON LA IMPARTICIÓN DE TUTORÍAS</t>
  </si>
  <si>
    <t xml:space="preserve"> BECAS DISPONIBLES PARA EL MEJORAMIENTO ECONÓMICO DEL ALUMNO</t>
  </si>
  <si>
    <t>PRESENTACIÓN EFICIENTE EN RENDICIÓN DE CUENTAS APEGADA A LA LEY</t>
  </si>
  <si>
    <t xml:space="preserve">PERSONAL ADMINISTRATIVO Y DIRECTIVO CAPACITADO </t>
  </si>
  <si>
    <t xml:space="preserve">COMUNIDAD ESTUDIANTIL Y ADMINISTRATIVA CAPACITADA EN EL PROGRAMA INSTITUCIONAL DE INCLUSIÓN ATENDIENDO EQUIDAD DE GÉNERO Y LA NO VIOLENCIA GRUPOS VULNERABLES </t>
  </si>
  <si>
    <t>CASA CERTIFICADORA PARA LA IMPLEMENTACIÓN DE LA NORMA "IGUALDAD LABORAL Y NO DISCRIMINACIÓN" EN APEGO A LA NORMA NMX-R-025-SCFI2015"</t>
  </si>
  <si>
    <t>PROGRAMA "IGUALDAD LABORAL Y NO DISCRIMINACIÓN" A BENEFICIO DE ADMINISTRATIVOS Y SECTOR ESTUDIANTIL</t>
  </si>
  <si>
    <t>PERSONAS ATENDIDAS POR EL PROGRAMA IMPLEMENTADO SOBRE EQUIDAD DE GÉNERO</t>
  </si>
  <si>
    <t>PERSONAL IDENTIFICADO COMO DISCAPACIDAD Y APTITUDES SOBRESALIENTES</t>
  </si>
  <si>
    <t xml:space="preserve">ALUMNOS IDENTIFICADOS CON DISCAPACIDAD PARA LAS GENERACIÓN DE PROPUESTAS DE MEJORÍA </t>
  </si>
  <si>
    <t>IDENTIFICACIÓN DE ALUMNOS DE ORIGEN INDÍGENA PARA DETERMINAR ESTRATEGIAS DE APOYO</t>
  </si>
  <si>
    <t>ALUMNOS DE ORIGEN INDÍGENA BENEFICIADOS PARA SU MEJORAMIENTO EN EL DESEMPEÑO ACADÉMICO</t>
  </si>
  <si>
    <t xml:space="preserve">PROVEEDOR PARA LA IMPLEMENTACIÓN DEL PROCESO DE CERTIFICACIÓN </t>
  </si>
  <si>
    <t xml:space="preserve">DOCENTES Y ADMINISTRATIVOS CAPACITADOS EN EL PROCESO DE LA NORMA ISO 9001 2008 </t>
  </si>
  <si>
    <t xml:space="preserve">IMPLEMENTACIÓN DEL PROCESO DE CERTIFICACIÓN CON LA NORMA ISO 9001-2008 </t>
  </si>
  <si>
    <t xml:space="preserve">PROGRAMA DE TRABAJO APLICADO PARA LA INTEGRACIÓN DE ESTUDIOS DE FACTIBILIDAD </t>
  </si>
  <si>
    <t xml:space="preserve">DIAGNOSTICO DE LA VIGENCIA DE LOS PROGRAMAS EDUCATIVOS </t>
  </si>
  <si>
    <t>ESTUDIO DE TRAYECTORIA  EGRESADOS INTEGRADO</t>
  </si>
  <si>
    <t xml:space="preserve">ESTUDIO DE EGRESADOS ANUAL INTEGRADO </t>
  </si>
  <si>
    <t xml:space="preserve">PROGRAMA DE DIFUSIÓN DE CARRERAS APLICADO </t>
  </si>
  <si>
    <t>COBERTURA EN ATENCIÓN A LA POBLACIÓN OBJETIVO POR MEDIO DE PROGRAMA DE DIFUSIÓN</t>
  </si>
  <si>
    <t xml:space="preserve">ALUMNOS BENEFICIADOS INSCRITOS POR MEDIO DE LOS DESCUENTOS OTORGADOS </t>
  </si>
  <si>
    <t xml:space="preserve">PROGRAMA DE TUTORÍAS IMPLEMENTADO A TRAVÉS DEL CUERPO DOCENTE </t>
  </si>
  <si>
    <t xml:space="preserve">ALUMNOS BENEFICIADOS A TRAVÉS DE LAS TUTORÍAS IMPARTIDAS </t>
  </si>
  <si>
    <t>ALUMNOS ATENDIDOS POR MEDIO DEL PROGRAMA DE ATENCIÓN PSICOPEDAGÓGICA</t>
  </si>
  <si>
    <t xml:space="preserve">TALLERES Y CONFERENCIAS IMPARTIDAS DE TEMAS PSICOPEDAGÓGICOS </t>
  </si>
  <si>
    <t xml:space="preserve">ALUMNOS BENEFICIADOS POR MEDIO DE LOS CONVENIOS FIRMADOS </t>
  </si>
  <si>
    <t xml:space="preserve">ALUMNOS DE TSU BENEFICIADOS POR MEDIO DE LA APLICACIÓN DEL PROGRAMA DE SEGUIMIENTO DE EGRESADOS </t>
  </si>
  <si>
    <t>INFORMACIÓN VERAZ SOBRE EL SEGUIMIENTO DE EGRESADOS PARA SU MEJORAMIENTO DE SU CALIDAD EDUCATIVA Y LABORAL</t>
  </si>
  <si>
    <t xml:space="preserve">ALUMNOS BENEFICIADOS POR MEDIO DEL CONVENIO DE LA ALIANZA DEL PACIFICO </t>
  </si>
  <si>
    <t>ALUMNOS PROSPECTOS BENEFICIADOS POR MEDIO DEL CONVENIO DE LA ALIANZA DEL PACIFICO</t>
  </si>
  <si>
    <t>ALUMNOS VINCULADOS POR MEDIO DEL PLATAFORMA SUBES PROYECTA</t>
  </si>
  <si>
    <t>EVENTOS CULTURALES REALIZADOS EN BASE DE LA CORRECTA GESTIÓN</t>
  </si>
  <si>
    <t>PROMOCIÓN DE EVENTOS CULTURALES REALIZADA PARA EL CONOCIMIENTO DE LA COMUNIDAD ESTUDIANTIL</t>
  </si>
  <si>
    <t xml:space="preserve">ALUMNOS BENEFICIADOS POR MEDIO DE LAS CONVOCATORIAS EMITIDAS </t>
  </si>
  <si>
    <t xml:space="preserve">ACTIVIDADES DEPORTIVAS LLEVADAS A CABO A BENEFICIO DE LA COMUNIDAD ESTUDIANTIL </t>
  </si>
  <si>
    <t>EVENTOS REALIZADOS POR MEDIO DE LA CORRECTA PLANEACIÓN</t>
  </si>
  <si>
    <t>CA 1.1  IMPULSAR LA CAPACITACIÓN PERMANENTE DE LOS DOCENTES, PARA MEJOR EL MODELO EDUCATIVO</t>
  </si>
  <si>
    <t xml:space="preserve"> CA 1.2. GESTIONAR MAYORES RECURSOS PARA ROBUSTECER LOS PROGRAMAS DE FORMACIÓN</t>
  </si>
  <si>
    <t>CA 1.3. FOMENTAR LAS HABILIDADES Y ACTITUDES QUE ESTIMULEN LA INVESTIGACIÓN, CIENTÍFICA Y TECNOLÓGICA</t>
  </si>
  <si>
    <t xml:space="preserve"> C.2.1 ASEGURAR QUE LA INSTITUCIÓN DISPONGA DE INSTALACIONES ELÉCTRICAS E HIDROSANITARIAS</t>
  </si>
  <si>
    <t>C.2.2 MODERNIZAR EL EQUIPAMIENTO DE TALLERES,  LABORATORIOS E INSTALACIONES</t>
  </si>
  <si>
    <t>C.3.1 AMPLIACIÓN Y FORTALECIMIENTO DE LOS  EQUIPO DE CÓMPUTO, GARANTIZANDO LA ACTIVIDAD EN EL PLANTEL</t>
  </si>
  <si>
    <t>C.3.2  SE FORTALECERÁN LAS CAPACIDADES DEL ESTUDIANTE EN EL USO DE LAS TECNOLOGÍAS DE LA INFORMACIÓN Y LA COMUNICACIÓN</t>
  </si>
  <si>
    <t>C.4.1 IMPLEMENTACIÓN DE UN PROGRAMA DE ALERTA TEMPRANA PARA IDENTIFICAR LOS JÓVENES EN RIESGO DE DESERTAR</t>
  </si>
  <si>
    <t xml:space="preserve">C.4.2 SE FORTALECERÁ LA OPERACIÓN DE LOS SISTEMAS DE APOYO TUTORIAL </t>
  </si>
  <si>
    <t>C.4.3 SE GESTIONARÁN BECAS PARA SU MEJORAMIENTO ECONÓMICO</t>
  </si>
  <si>
    <t xml:space="preserve">C.5. 1 SE REALIZARA LA EFICIENTE RENDICIÓN DE CUENTAS </t>
  </si>
  <si>
    <t>C.5.2 SE REALIZARAN LA ADMINISTRACIÓN EFICIENTE DE LOS RECURSOS HUMANOS, FINANCIEROS, MATERIALES Y TECNOLÓGICOS PARA EL CUMPLIMIENTO DE LAS METAS CON UN SISTEMA EN LAS ÁREAS DE LA UNIVERSIDAD.</t>
  </si>
  <si>
    <t xml:space="preserve">C.5.3 SE CAPACITARA AL PERSONAL ADMINISTRATIVO Y DIRECTIVO </t>
  </si>
  <si>
    <t>C.6.1  SE APLICARAN TALLERES DE CONCIENTIZACIÓN ENFOCADO A ALUMNOS Y PERSONAL PARA LA EJECUCIÓN DEL PROGRAMA INSTITUCIONAL DE INCLUSIÓN ATENDIENDO EQUIDAD DE GÉNERO Y LA NO VIOLENCIA GRUPOS VULNERABLES</t>
  </si>
  <si>
    <t>C.6.2 SE GESTIONARA LA  CASA DE CERTIFICADORA PARA IMPLEMENTACIÓN DEL PROGRAMA INSTITUCIONAL DE "IGUALDAD LABORAL Y NO DISCRIMINACIÓN" EN APEGO A LA NORMA NMX-R-025-SCFI2015" ATENDIENDO TEMAS DE EQUIDAD DE GÉNERO Y LA NO VIOLENCIA HACIA GRUPOS VULNERABLES</t>
  </si>
  <si>
    <t>C.6.3 SE DARÁN A CONOCER LOS PRINCIPIOS EN BASE A LOS TALLERES DE CONCIENTIZACIÓN ENFOCADO A DOCENTES Y ADMINISTRATIVOS PARA LA EJECUCIÓN DEL PROGRAMA "IGUALDAD LABORAL Y NO DISCRIMINACIÓN" EN APEGO A LA NORMA NMX-R-025-SCFI 2015 ATENDIENDO TEMAS SOBRE EQUIDAD DE GÉNERO Y LA NO VIOLENCIA HACIA GRUPOS VULNERABLES</t>
  </si>
  <si>
    <t>C.6.4 SE IMPLEMENTARA EL PROGRAMA INSTITUCIONAL DE INCLUSIÓN "IGUALDAD LABORAL Y NO DISCRIMINACIÓN" EN APEGO A LA NORMA NMX-R-025-SCFI-2015 ATENDIENDO TEMAS EQUIDAD DE GÉNERO Y LA NO VIOLENCIA HACIA GRUPOS VULNERABLES</t>
  </si>
  <si>
    <t>C.6.5 SE REALIZARA EL EXPEDIENTE DE CADA PERSONA ATENDIDA POR EL PROGRAMA IMPLEMENTADO SOBRE EQUIDAD DE GÉNERO</t>
  </si>
  <si>
    <t>C.7.1 SE REALIZARA LA INCLUSIÓN EDUCATIVA Y ATENCIÓN A PERSONAS CON DISCAPACIDAD Y APTITUDES SOBRESALIENTES</t>
  </si>
  <si>
    <t>C.7.2 SE REALIZARA UN CUESTIONARIO SITUACIONAL DE LOS ALUMNOS   CON DISCAPACIDADES PARA IDENTIFICAR EL NÚMERO ACTUAL DE ALUMNOS CON EL OBJETIVO DE PODER GENERAR UNA ESTRATEGIA DE MEJORÍA.</t>
  </si>
  <si>
    <t>C.8.1 SE REALIZARA UNA ENCUESTA SITUACIONAL DEL NÚMERO DE ALUMNOS DE ORIGEN INDÍGENA DESCRIBIENDO LENGUA HABLANTE, REGIÓN DE ORIGEN, ASÍ COMO CARACTERÍSTICAS DE IMPORTANCIA PARA DETERMINAR INDICADORES REALES.</t>
  </si>
  <si>
    <t>C.8.2 GESTIÓN DE BECAS PARA ESTUDIANTES DE ORIGEN INDÍGENA PARA SU MEJORAMIENTO EN EL DESEMPEÑO ACADÉMICO.</t>
  </si>
  <si>
    <t>C.9.1 SE GESTIONARA LA COTIZACIÓN CON PROVEEDORES PARA VERIFICAR EL PRECIO, TIEMPO Y CONSULTORES IDÓNEOS PARA EL PROCESO DE CERTIFICACIÓN, ELIGIENDO EL INDISPENSABLE PARA REALIZAR EL PROCESO</t>
  </si>
  <si>
    <t>C.9.2 SE IMPLEMENTARAN LOS TALLERES PARA SENSIBILIZAR Y CONCIENTIZAR   AL PERSONAL SOBRE LA NORMA ISO 9001 2008 MOSTRANDO SENTIDO DE COOPERACIÓN Y PARTICIPACIÓN CON LA NORMA A IMPLEMENTAR.</t>
  </si>
  <si>
    <t>C.9.3 SE IMPLEMENTARA LA CERTIFICACIÓN ISO 9001-2008 DESDE LA REVISIÓN DE LOS PROCESOS PARA LA GENERACIÓN DE LOS MANUALES DE PROCEDIMIENTOS CON EL OBJETIVO DE ESTANDARIZAR LOS PROCESOS.</t>
  </si>
  <si>
    <t>C.10.1 SE IMPLEMENTARA EL PROGRAMA DE TRABAJO PARA PLANEAR LAS ACTIVIDADES DETERMINANDO RESPONSABLES Y LA ESTRUCTURA DE LA INFORMACIÓN NECESARIA CON LA FINALIDAD DE INTEGRAR LOS ESTUDIOS DE FACTIBILIDAD.</t>
  </si>
  <si>
    <t>C.10.2 SE REALIZARA EL DIAGNÓSTICO PARA VERIFICAR LA VIGENCIA DE LOS PROGRAMAS EDUCATIVOS DE LAS CARRERAS OFERTADAS</t>
  </si>
  <si>
    <t>C 10.3. SE REALIZARA EL ESTUDIO DE TRAYECTORIA DE LOS EGRESADOS A LAS DISTINTAS CARRERAS QUE SE OFERTAN</t>
  </si>
  <si>
    <t>C.10.4 SE REALIZARA EL ESTUDIO DE EGRESADOS DE FORMA ANUAL DE LAS DISTINTAS CARRERAS QUE SE OFERTAN</t>
  </si>
  <si>
    <t>C.11.1 SE REALIZARA EL PROGRAMA DE DIFUSIÓN DE CARRERAS EN EL NIVEL MEDIO SUPERIOR EN LA REGIÓN, DONDE SE PLANEA ACTIVIDADES, RECURSOS ECONÓMICOS Y HUMANOS PARA LOGRAR DIFUNDIR LA OFERTA EDUCATIVA.</t>
  </si>
  <si>
    <t>C.11.2 SE IMPLEMENTARA EL PROGRAMA DE DIFUSIÓN EN LOS SECTORES ESCOLARES DE EDUCACIÓN MEDIA SUPERIOR, PARTIENDO DE INFORMACIÓN PARA DIFUNDIR LA OFERTA EDUCATIVA</t>
  </si>
  <si>
    <t>C 11.3 SE REALIZARA  LA INSCRIPCIÓN APLICANDO DESCUENTOS ECONÓMICOS  EN LA INSCRIPCIÓN PARA NUEVOS ALUMNOS</t>
  </si>
  <si>
    <t>C.12.1 SE IMPLEMENTARA EL PROGRAMA DE TUTORÍAS ANUAL DE ACUERDO A LOS PLANES DE ESTUDIO CUATRIMESTRALES, ASIGNANDO LAS RESPONSABILIDAD A LOS DOCENTES DE TIEMPO COMPLETO</t>
  </si>
  <si>
    <t>C.12. 2 IMPLEMENTACIÓN DE TUTORÍAS POR PARTE DE LOS RESPONSABLES</t>
  </si>
  <si>
    <t>C.12.3 SE IMPLEMENTARA EL PROGRAMA DE ATENCIÓN PSICOPEDAGÓGICA ENFOCADA A LA ATENCIÓN ESTUDIANTIL</t>
  </si>
  <si>
    <t>C.12.4 SE IMPARTIRÁN  TALLERES Y CONFERENCIAS DE ACUERDO A LOS TEMAS PSICOPEDAGÓGICOS</t>
  </si>
  <si>
    <t>C.13.1 SE REALIZARA LA FIRMA DE CONVENIOS CON DEPENDENCIAS GUBERNAMENTALES, SECTOR EMPRESARIAL Y ORGANISMOS REGIONALES Y NACIONALES A BENEFICIO DE LOS ESTUDIANTES</t>
  </si>
  <si>
    <t>C.13.2  SE REALIZARA EL PROGRAMA ANUAL DE SEGUIMIENTO DE EGRESADOS DE LA CARRERA TSU PARA SU INSERCIÓN EN LA LICENCIATURA</t>
  </si>
  <si>
    <t>C.13.3 SE REALIZARA EL SEGUIMIENTO SITUACIONAL DEL EGRESADO  PARA MEJORAR SU CALIDAD EDUCATIVA Y LABORAL</t>
  </si>
  <si>
    <t>C. 14.1 SE REALIZARA LA GESTIÓN CON UNA UNIVERSIDAD EXTRANJERA POR MEDIO DE LA ALIANZA DEL PACIFICO, FIRMANDO UN CONVENIO DONDE POSTERIORMENTE SE ENVIARÁ LA SOLICITUD EN LA UNIVERSIDAD REQUIRIENDO LA AUTORIZACIÓN PARA ACEPTAR AL ESTUDIANTE EN EL PROCESO DE MOVILIDAD INTERNACIONAL</t>
  </si>
  <si>
    <t>C.14.2 POR MEDIO DE LA ALIANZA DEL PACIFICO, SE ENVIARÁ LA DOCUMENTACIÓN DE LOS ALUMNOS PROSPECTOS A AMEXCID PARA HACER EL FILTRO DE LOS ALUMNOS POSTULANTES, PARA LOS BENEFICIADOS SE LES SOLICITA LOS GASTOS DE TRASLADO POR PARTE DEL PAÍS EN CONVENIO</t>
  </si>
  <si>
    <t>C.14.3 SE REALIZARA EL PROCESO POR MEDIO DE LA PLATAFORMA SUBES (PROYECTA, DONDE SE OBTIENE EL PADRÓN DE BECAS QUE SE PUEDE PARTICIPAR, LOGRANDO UNA SOLICITUD DE BECAS A ESTADOS UNIDOS O EN SU CASO FRANCIA, DONDE LA PROPUESTA DEBE SER ACEPTADA PARA HACER LOS TRÁMITES CORRESPONDIENTES</t>
  </si>
  <si>
    <t>C.15.1 SE APLICARA LA CONVOCATORIA A LA COMUNIDAD UNIVERSITARIA, DONDE SE RECIBEN LAS SOLICITUDES DE LOS PARTICIPANTES PARA LA PLANEACIÓN Y GESTIÓN DE LOS RECURSOS MATERIALES, ECONÓMICOS Y HUMANOS EN EL DESARROLLO DEL EVENTO, INVITANDO ASÍ A LA COMUNIDAD ESTUDIANTIL A LA PRESENTACIÓN DEL EVENTO</t>
  </si>
  <si>
    <t>C. 15.2 PROMOCIÓN EN REDES SOCIALES, DE LAS ACTIVIDADES A REALIZAR, INVITANDO A LOS ALUMNOS A PARTICIPAR.</t>
  </si>
  <si>
    <t>C. 16.1  SE EMITIRÁN LAS CONVOCATORIAS CORRESPONDIENTE DE 3 DISCIPLINAS PARA RECIBIR SOLICITUDES DE LOS PARTICIPANTES, HACIENDO LA PLANEACIÓN Y LA GESTIÓN DE LOS RECURSOS HUMANOS, MATERIALES Y ECONÓMICOS PARA LLEVAR A CABO EL EVENTO</t>
  </si>
  <si>
    <t>C.16.2 SE REALIZARAN ACTIVIDADES DE PROMOCIÓN Y DIFUSIÓN A LA COMUNIDAD ESTUDIANTIL DE LAS ACTIVIDADES DEPORTIVAS A REALIZARSE.</t>
  </si>
  <si>
    <t>C.16.3 EJECUCIÓN DE EVENTOS DE ACUERDO A LA PLANEACIÓN EN LO QUE RESPECTA LA DISCIPLINA Y BASES DE PARTICIPACIÓN</t>
  </si>
  <si>
    <r>
      <t xml:space="preserve">Programa Estatal: </t>
    </r>
    <r>
      <rPr>
        <sz val="10"/>
        <rFont val="Verdana"/>
        <family val="2"/>
      </rPr>
      <t>Desarrollo social con equidad</t>
    </r>
  </si>
  <si>
    <r>
      <t xml:space="preserve">Dependencia Responsable: </t>
    </r>
    <r>
      <rPr>
        <sz val="10"/>
        <rFont val="Verdana"/>
        <family val="2"/>
      </rPr>
      <t>Universidad Tecnológica de Acapulco</t>
    </r>
  </si>
  <si>
    <r>
      <t xml:space="preserve">Sub Programa Presupuestario: </t>
    </r>
    <r>
      <rPr>
        <sz val="10"/>
        <rFont val="Verdana"/>
        <family val="2"/>
      </rPr>
      <t>Servicio educativo brindado</t>
    </r>
  </si>
  <si>
    <t>Insumo, Actividad, Producto, Resultado, Impacto</t>
  </si>
  <si>
    <t>(NUMERO DE DOCENTES CAPACITADOS/NO. DE DOCENTES PROGRAMADOS A CAPACITAR) *100</t>
  </si>
  <si>
    <t>PORCENTAJE DE ENCUESTAS APLICADAS PARA IDENTIFICAR ALUMNOS ORIGINARIOS INDÍGENAS</t>
  </si>
  <si>
    <t>ALUMNOS DE ORIGEN INDÍGENA</t>
  </si>
  <si>
    <t>(NUMERO DE CONVENIOS FIRMADOS/NUMERO DE CONVENIOS PROGRAMADOS)*100</t>
  </si>
  <si>
    <t>(NUMERO DE ALUMNOS BECADOS/NUMERO DE ALUMNOS PROGRAMADOS)*100</t>
  </si>
  <si>
    <t>(NÚMERO DE PRESENTACIONES/NÚMERO DE PRESENTACIONES PROGRAMADAS)*100</t>
  </si>
  <si>
    <t>(ALUMNOS PARTICIPANTES/TOTAL DE ALUMNOS) *100</t>
  </si>
  <si>
    <t xml:space="preserve">PORCENTAJE EN DESERCION ESCOLAR </t>
  </si>
  <si>
    <t xml:space="preserve"> (NÚMERO DE TUTORIAS IMPARTIDAS /NÚMERO DE TUTORIAS PROGRAMADAS) *100</t>
  </si>
  <si>
    <t>(NÚMERO DE BECAS A ALUMNOS DE ORIGEN INDIGENA/BECAS PROGRAMADAS) *100</t>
  </si>
  <si>
    <t>(CONFERENCIAS Y/O TALLERES /CONFERENCIAS Y/O TALLERES PROGRAMADOS) *100</t>
  </si>
  <si>
    <t>(PROGRAMAS IMPLEMENTADOS / PROGRAMAS PROGRAMADOS) *100</t>
  </si>
  <si>
    <t>(CAPACITACIONES EJERCIDAS/CAPACITACIONES PROGRAMADAS)  *100</t>
  </si>
  <si>
    <t>(NÚMERO DE INSTALACIONES FUNCIONALES/ NÚMERO DE INSTALACIONES PROGRAMADAS) *100</t>
  </si>
  <si>
    <t>(TALLERES Y LABORATORIOS EQUIPADOS/TOTAL DE LABORATORIOS) * 100</t>
  </si>
  <si>
    <t>(CENTROS DE COMPUTO ACTUALIZADOS /NÚMERO DE CENTROS DE COMPUTO PROGRAMADOS) * 100</t>
  </si>
  <si>
    <t>(NÚMERO DE ALUMNOS CAPACITADOS/NÚMERO DE ALUMNOS PROGRAMADOS) *100%</t>
  </si>
  <si>
    <t>(ALUMNOS DESERTADOS /NÚMERO DE ALUMNOS INSCRITOS) *100%</t>
  </si>
  <si>
    <t>PORCENTAJE DE BECAS  ENTREGADAS</t>
  </si>
  <si>
    <t>(NÚMERO DE BECAS  ENTREGADAS/ NÚMERO DE BECAS PROGRAMADAS) *100</t>
  </si>
  <si>
    <t>PORCENTAJE  DE INFORME DE RENDICION DE CUENTAS</t>
  </si>
  <si>
    <t>(INFORMES DE RENDICION DE CUENTAS ENTREGADOS/INFORMES DE RENDICION DE CUENTAS  POR NORMATIVA)*100</t>
  </si>
  <si>
    <t>PORCENTAJE DE PERSONAL ADMINISTRATIVO  CAPACITADO</t>
  </si>
  <si>
    <t>(NÚMERO DE PERSONAL ADMINISTRATIVO  CAPACITADO/ NÚMERO  DE PERSONAL ADMINISTRATIVO PROGRAMADO)*100</t>
  </si>
  <si>
    <t>(NÚMERO DE TALLERES REALIZADOS /NÚMERO DE TALLERES PROGRAMADOS)*100</t>
  </si>
  <si>
    <t>(NÚMERO DE COTIZACIONES GESTIONADAS /NÚMERO DE COTIZACIONES PROGRAMADAS) *100</t>
  </si>
  <si>
    <t>(NÚMERO DE PROGRAMAS IMPLEMENTADOS / NÚMERO DE PROGRAMAS PROGRAMADOS) *100</t>
  </si>
  <si>
    <t>(NUMERO DE EXPEDIENTES ELABORADOS /NUMERO DE EXPEDIENTES PROGRAMADOS) *100</t>
  </si>
  <si>
    <t>(NÚMERO DE CUESTIONARIOS APLICADOS /NÚMERO  DE CUESTIONARIOS PROGRAMADOS)*100</t>
  </si>
  <si>
    <t>(NÚMERO DE CUESTIONARIOS APLICADOS/NÚMERO DE CUESTIONARIOS PROGRAMADOS)*100</t>
  </si>
  <si>
    <t>(NÚMERO DE  ENCUESTAS APLICADAS/NÚMERO DE ENCUESTAS PROGRAMADOS)*100</t>
  </si>
  <si>
    <t>(NÚMERO DE COTIZACIÓNES GESTIONADAS /NÚMERO DE COTIZACIONES PROGRAMAS)*100</t>
  </si>
  <si>
    <t>(NÚMERO DE TALLERES IMPARTIDOS/ NÚMERO DE TALLERES PROGRAMADOS) *100</t>
  </si>
  <si>
    <t>(NÚMERO DE MANUALES GESTIONADOS Y/O ELABORADOS /NÚMERO DE MANUALES PROGRAMADOS)*100</t>
  </si>
  <si>
    <t>(NÚMERO DE PROGRAMA DE TRABAJO DE FACTIBILIDAD IMPLEMENTADOS/ NÚMERO DE PROGRAMAS PROGRAMADOS)*100</t>
  </si>
  <si>
    <t>(NÚMERO DE DIAGNOSTICOS ELABORADOS / NÚMERO DE DIAGNOSTICOS PROGRAMADOS)*100</t>
  </si>
  <si>
    <t>(NÚMERO DE PROGRAMAS DE TRAYECTORÍA REALIZADOS / NÚMERO DE PROGRAMAS DE TRAYECTORÍA PROGRAMADOS)*100</t>
  </si>
  <si>
    <t>(NÚMERO DE PROGRAMAS DE EGRESADOS REALIZADOS /PROGRAMA DE EGRESADOS PROGRAMADOS)*100</t>
  </si>
  <si>
    <t>(NÚMERO DE PROGRAMÁS DE DIFUSIÓN  DE LA OFERTA EDUCATIVA REALIZADOS / NÚMERO DE PROGRAMAS PROGRAMADOS) *100</t>
  </si>
  <si>
    <t>(NÚMERO DE ALUMNOS CON DESCUENTO/NÚMERO  TOTAL DE ALUMNOS) *100</t>
  </si>
  <si>
    <t>(NÚMERO DE DOCENTES QUE IMPARTEN TUTORIAS/ NÚMERO DE DOCENTES PROGRAMADOS A IMPARTIR TUTORIAS)*100</t>
  </si>
  <si>
    <t>PORCENAJE  DE ESTUDIANTES BENEFICIADOS CON TUTORIAS</t>
  </si>
  <si>
    <t>(NÚMERO DE ESTUDIANTES BENEFICIADOS DE TUTORIAS/NÚMERO TOTAL DE ALUMNOS)*100</t>
  </si>
  <si>
    <t>(NÚMERO DE ALUMNOS ATENDIDOS/ NÚMERO DE ALUMNOS PROGRAMADOS A ATENDER)*100</t>
  </si>
  <si>
    <t>(NÚMERO DE CONVENIOS FIRMADOS/NÚMERO DE CONVENIOS PROGRAMADOS A FIRMAR)*100</t>
  </si>
  <si>
    <t>(NÚMERO DE PROGRAMÁS DE SEGUIMIENTO REALIZADOS / NÚMERO DE PROGRAMÁS DE SEGUIMIENTO PROGRAMADO)*100</t>
  </si>
  <si>
    <t>(NÚMERO DE ALUMNOS EGRESADOS EVALUADOS /NÚMERO  DE ALUMNOS A EGRESA)*100</t>
  </si>
  <si>
    <t>(NUMERO DE ALUMNOS  PARTICIPANTES EN ACTIVIDADES DEPORTIVAS/NUMERO DE ALUMNOS PROGRAMADOS A PARTICIPAR)*100</t>
  </si>
  <si>
    <t>(NUMERO DE DIFUSION DE ACTIVIADES DEPORTIVAS /NUMERO DE DIFUSION DE ACTIVIDADES PROGRAMADOS )*100</t>
  </si>
  <si>
    <t>(NUMERO DE EVENTOS REALIZADOS /NUMERO DE EVENTOS PROGRAMADOS)*100</t>
  </si>
  <si>
    <t>COMUNIDAD UNIVERSITARIA Y POBLACIÓN DEL ESTADO DE GUERRERO</t>
  </si>
  <si>
    <r>
      <t xml:space="preserve">Objetivo: </t>
    </r>
    <r>
      <rPr>
        <sz val="10"/>
        <rFont val="Verdana"/>
        <family val="2"/>
      </rPr>
      <t>Mejorar y fortalecer los servicios educativos para una formación integral de los estudiantes con nuevas opciones de educación continua</t>
    </r>
  </si>
  <si>
    <t>(NUMERO DE  SISTEMAS EJECUTADOS/TOTAL DE SISTEMAS PROGRAMADOS A EJECUTAR) *100</t>
  </si>
  <si>
    <t>PORCENTAJE  PARTICIPANTES EN EL TALLER DE "IGUALDAD LABORAL Y NO DISCRIMINACIÓN"</t>
  </si>
  <si>
    <t>(NÚMERO DE  PARTICIPANTES/NÚMERO DE PARTICIPANTES PROGRAMADOS)*100</t>
  </si>
  <si>
    <t>PORCENTAJE DE ALUMNOS CON DIFUSION EDUCATIVA</t>
  </si>
  <si>
    <t xml:space="preserve">activdad </t>
  </si>
  <si>
    <t>LOS SISTEMAS CUMPLAN TODA LA NORMATIVA APLICABLE</t>
  </si>
  <si>
    <t>LOS PARTICIPANTES CONCIENTIZADOS POR MEDIO DE TALLERES EN EL PROGRAMA DE "IGUALDAD LABORAL Y NO DISCRIMINACIÓN" EN APEGO A LA NORMA NMX-R-025-SCFI 2015"</t>
  </si>
  <si>
    <t xml:space="preserve">PORCENTAJE DE EJECUCIÓN DE SISTEMAS EN EL AREA </t>
  </si>
  <si>
    <t>(NÚMERO DE ASPIRANTES IMPLEMENTADOS/NÚMERO DE ASPIRANTES PROGRAMADAS) *100</t>
  </si>
  <si>
    <t>DESCRIPCION</t>
  </si>
  <si>
    <t xml:space="preserve">PRESUPUESTO AUTORIZADO </t>
  </si>
  <si>
    <t>AMPLIACIONES</t>
  </si>
  <si>
    <t>PRESUPUESTO MODIFICADO</t>
  </si>
  <si>
    <t>SERVICIOS PERSONALES</t>
  </si>
  <si>
    <t>MATERIALES Y SUMINISTROS</t>
  </si>
  <si>
    <t>SERVICIOS GENERALES</t>
  </si>
  <si>
    <t>TRANSFERENCIAS ASIGNACIONES SUBSIDIOS Y OTRAS AYUDAS</t>
  </si>
  <si>
    <t>BIENES MUEBLES INMUEBLES E INTANGIBLES</t>
  </si>
  <si>
    <t>DEUDA PUBLICA</t>
  </si>
  <si>
    <t>1000/5000</t>
  </si>
  <si>
    <t>1000/2000</t>
  </si>
  <si>
    <t>1000/2000/3000</t>
  </si>
  <si>
    <t xml:space="preserve">CAPITULO </t>
  </si>
  <si>
    <t xml:space="preserve">COSTO </t>
  </si>
  <si>
    <t>1000/4000</t>
  </si>
  <si>
    <t>3000/2000</t>
  </si>
  <si>
    <r>
      <t>Programa Presupuestario:</t>
    </r>
    <r>
      <rPr>
        <b/>
        <sz val="8"/>
        <rFont val="Verdana"/>
        <family val="2"/>
      </rPr>
      <t xml:space="preserve"> </t>
    </r>
    <r>
      <rPr>
        <sz val="10"/>
        <rFont val="Verdana"/>
        <family val="2"/>
      </rPr>
      <t>Los estudiantes, investigadores y deportistas de los diferentes niveles del estado de guerrero, reciben una formación, preparación y apoyos de calidad.</t>
    </r>
  </si>
  <si>
    <t xml:space="preserve"> PROGRAMA OPERATIVO ANUAL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</si>
</sst>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5" formatCode="#,##0.0"/>
    <numFmt numFmtId="166" formatCode="_-[$$-80A]* #,##0.00_-;\-[$$-80A]* #,##0.00_-;_-[$$-80A]* &quot;-&quot;??_-;_-@_-"/>
    <numFmt numFmtId="167" formatCode="&quot;$&quot;#,##0.00;[Red]&quot;$&quot;#,##0.00"/>
  </numFmts>
  <fonts count="32">
    <font>
      <sz val="11"/>
      <color theme="1"/>
      <name val="Calibri"/>
      <family val="2"/>
      <scheme val="minor"/>
    </font>
    <font>
      <sz val="10"/>
      <name val="Arial"/>
      <family val="2"/>
    </font>
    <font>
      <b/>
      <sz val="8"/>
      <name val="Arial"/>
      <family val="2"/>
    </font>
    <font>
      <sz val="8"/>
      <name val="Arial"/>
      <family val="2"/>
    </font>
    <font>
      <sz val="16"/>
      <name val="Arial"/>
      <family val="2"/>
    </font>
    <font>
      <sz val="8"/>
      <name val="Arial Narrow"/>
      <family val="2"/>
    </font>
    <font>
      <b/>
      <sz val="8"/>
      <name val="Verdana"/>
      <family val="2"/>
    </font>
    <font>
      <sz val="8"/>
      <name val="Verdana"/>
      <family val="2"/>
    </font>
    <font>
      <sz val="8"/>
      <color theme="1"/>
      <name val="Verdana"/>
      <family val="2"/>
    </font>
    <font>
      <b/>
      <sz val="8"/>
      <color theme="1"/>
      <name val="Verdana"/>
      <family val="2"/>
    </font>
    <font>
      <b/>
      <sz val="11"/>
      <color theme="0"/>
      <name val="Verdana"/>
      <family val="2"/>
    </font>
    <font>
      <sz val="14"/>
      <name val="Verdana"/>
      <family val="2"/>
    </font>
    <font>
      <b/>
      <sz val="12"/>
      <name val="Verdana"/>
      <family val="2"/>
    </font>
    <font>
      <b/>
      <sz val="14"/>
      <name val="Verdana"/>
      <family val="2"/>
    </font>
    <font>
      <b/>
      <sz val="11"/>
      <color theme="1"/>
      <name val="Calibri"/>
      <family val="2"/>
      <scheme val="minor"/>
    </font>
    <font>
      <sz val="9"/>
      <name val="Arial"/>
      <family val="2"/>
    </font>
    <font>
      <b/>
      <sz val="9"/>
      <name val="Tahoma"/>
      <family val="2"/>
    </font>
    <font>
      <sz val="9"/>
      <name val="Tahoma"/>
      <family val="2"/>
    </font>
    <font>
      <b/>
      <sz val="10"/>
      <name val="Arial"/>
      <family val="2"/>
    </font>
    <font>
      <sz val="7"/>
      <name val="Verdana"/>
      <family val="2"/>
    </font>
    <font>
      <sz val="16"/>
      <name val="Verdana"/>
      <family val="2"/>
    </font>
    <font>
      <sz val="7"/>
      <name val="Arial Narrow"/>
      <family val="2"/>
    </font>
    <font>
      <sz val="10"/>
      <name val="Verdana"/>
      <family val="2"/>
    </font>
    <font>
      <sz val="8"/>
      <color theme="1" tint="0.04998999834060669"/>
      <name val="Verdana"/>
      <family val="2"/>
    </font>
    <font>
      <b/>
      <sz val="11"/>
      <name val="Arial"/>
      <family val="2"/>
    </font>
    <font>
      <sz val="11"/>
      <name val="Calibri"/>
      <family val="2"/>
      <scheme val="minor"/>
    </font>
    <font>
      <b/>
      <sz val="12"/>
      <color rgb="FF0000FF"/>
      <name val="Arial"/>
      <family val="2"/>
    </font>
    <font>
      <sz val="11"/>
      <name val="Arial"/>
      <family val="2"/>
    </font>
    <font>
      <b/>
      <sz val="9"/>
      <name val="Verdana"/>
      <family val="2"/>
    </font>
    <font>
      <b/>
      <sz val="10"/>
      <name val="Verdana"/>
      <family val="2"/>
    </font>
    <font>
      <sz val="10"/>
      <name val="Arial Narrow"/>
      <family val="2"/>
    </font>
    <font>
      <b/>
      <sz val="8"/>
      <name val="Calibri"/>
      <family val="2"/>
    </font>
  </fonts>
  <fills count="31">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theme="4" tint="0.5999900102615356"/>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5" tint="-0.24997000396251678"/>
        <bgColor indexed="64"/>
      </patternFill>
    </fill>
    <fill>
      <patternFill patternType="solid">
        <fgColor theme="1" tint="0.49998000264167786"/>
        <bgColor indexed="64"/>
      </patternFill>
    </fill>
    <fill>
      <patternFill patternType="solid">
        <fgColor rgb="FFF9A9CB"/>
        <bgColor indexed="64"/>
      </patternFill>
    </fill>
    <fill>
      <patternFill patternType="solid">
        <fgColor rgb="FFBAFCEC"/>
        <bgColor indexed="64"/>
      </patternFill>
    </fill>
    <fill>
      <patternFill patternType="solid">
        <fgColor rgb="FFF6F5B8"/>
        <bgColor indexed="64"/>
      </patternFill>
    </fill>
    <fill>
      <patternFill patternType="solid">
        <fgColor rgb="FFD9D9D9"/>
        <bgColor indexed="64"/>
      </patternFill>
    </fill>
    <fill>
      <patternFill patternType="solid">
        <fgColor rgb="FFC9C49F"/>
        <bgColor indexed="64"/>
      </patternFill>
    </fill>
    <fill>
      <patternFill patternType="solid">
        <fgColor rgb="FFFB9F8D"/>
        <bgColor indexed="64"/>
      </patternFill>
    </fill>
    <fill>
      <patternFill patternType="solid">
        <fgColor rgb="FFAEA9F5"/>
        <bgColor indexed="64"/>
      </patternFill>
    </fill>
    <fill>
      <patternFill patternType="solid">
        <fgColor theme="6" tint="0.5999900102615356"/>
        <bgColor indexed="64"/>
      </patternFill>
    </fill>
    <fill>
      <patternFill patternType="solid">
        <fgColor rgb="FFFFFF00"/>
        <bgColor indexed="64"/>
      </patternFill>
    </fill>
    <fill>
      <patternFill patternType="solid">
        <fgColor theme="9" tint="-0.24997000396251678"/>
        <bgColor indexed="64"/>
      </patternFill>
    </fill>
    <fill>
      <patternFill patternType="solid">
        <fgColor rgb="FF99FFCC"/>
        <bgColor indexed="64"/>
      </patternFill>
    </fill>
    <fill>
      <patternFill patternType="solid">
        <fgColor rgb="FF00B0F0"/>
        <bgColor indexed="64"/>
      </patternFill>
    </fill>
    <fill>
      <patternFill patternType="solid">
        <fgColor rgb="FF04DDE8"/>
        <bgColor indexed="64"/>
      </patternFill>
    </fill>
    <fill>
      <patternFill patternType="solid">
        <fgColor theme="0" tint="-0.24997000396251678"/>
        <bgColor indexed="64"/>
      </patternFill>
    </fill>
    <fill>
      <patternFill patternType="solid">
        <fgColor theme="8" tint="-0.4999699890613556"/>
        <bgColor indexed="64"/>
      </patternFill>
    </fill>
  </fills>
  <borders count="18">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top/>
      <bottom/>
    </border>
    <border>
      <left style="medium"/>
      <right/>
      <top style="medium"/>
      <bottom style="medium"/>
    </border>
    <border>
      <left style="medium"/>
      <right style="medium"/>
      <top style="medium"/>
      <bottom style="medium"/>
    </border>
    <border>
      <left/>
      <right/>
      <top style="medium"/>
      <bottom style="medium"/>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right style="thin"/>
      <top style="thin"/>
      <bottom style="thin"/>
    </border>
    <border>
      <left style="thin"/>
      <right style="thin"/>
      <top/>
      <bottom/>
    </border>
    <border>
      <left/>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4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5" fillId="0" borderId="0">
      <alignment/>
      <protection/>
    </xf>
  </cellStyleXfs>
  <cellXfs count="312">
    <xf numFmtId="0" fontId="0" fillId="0" borderId="0" xfId="0"/>
    <xf numFmtId="0" fontId="0" fillId="0" borderId="0" xfId="0"/>
    <xf numFmtId="0" fontId="2"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3" fontId="3" fillId="2" borderId="0" xfId="0" applyNumberFormat="1" applyFont="1" applyFill="1" applyAlignment="1">
      <alignment horizontal="center"/>
    </xf>
    <xf numFmtId="0" fontId="1" fillId="2" borderId="0" xfId="0" applyFont="1" applyFill="1" applyAlignment="1">
      <alignment horizontal="left"/>
    </xf>
    <xf numFmtId="0" fontId="1" fillId="2" borderId="0" xfId="0" applyFont="1" applyFill="1"/>
    <xf numFmtId="3" fontId="1" fillId="2" borderId="0" xfId="0" applyNumberFormat="1" applyFont="1" applyFill="1"/>
    <xf numFmtId="0" fontId="4" fillId="2" borderId="0" xfId="0" applyFont="1" applyFill="1" applyAlignment="1">
      <alignment horizontal="center"/>
    </xf>
    <xf numFmtId="0" fontId="0" fillId="0" borderId="0" xfId="0" applyBorder="1"/>
    <xf numFmtId="165" fontId="7" fillId="2" borderId="0" xfId="0" applyNumberFormat="1" applyFont="1" applyFill="1" applyAlignment="1">
      <alignment horizontal="center" vertical="center" wrapText="1"/>
    </xf>
    <xf numFmtId="165" fontId="7" fillId="2" borderId="0" xfId="0" applyNumberFormat="1" applyFont="1" applyFill="1" applyAlignment="1">
      <alignment vertical="center" wrapText="1"/>
    </xf>
    <xf numFmtId="165" fontId="8" fillId="0" borderId="0" xfId="0" applyNumberFormat="1" applyFont="1" applyAlignment="1">
      <alignment vertical="center" wrapText="1"/>
    </xf>
    <xf numFmtId="1" fontId="7" fillId="3" borderId="1" xfId="0" applyNumberFormat="1" applyFont="1" applyFill="1" applyBorder="1" applyAlignment="1">
      <alignment horizontal="center" vertical="center" wrapText="1"/>
    </xf>
    <xf numFmtId="165" fontId="7" fillId="4" borderId="1" xfId="0" applyNumberFormat="1" applyFont="1" applyFill="1" applyBorder="1" applyAlignment="1">
      <alignment horizontal="left" vertical="center" wrapText="1"/>
    </xf>
    <xf numFmtId="165" fontId="7" fillId="5"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165" fontId="7" fillId="5" borderId="1" xfId="0" applyNumberFormat="1" applyFont="1" applyFill="1" applyBorder="1" applyAlignment="1">
      <alignment horizontal="left" vertical="center" wrapText="1"/>
    </xf>
    <xf numFmtId="165" fontId="7" fillId="6" borderId="1" xfId="0" applyNumberFormat="1" applyFont="1" applyFill="1" applyBorder="1" applyAlignment="1">
      <alignment horizontal="left" vertical="center" wrapText="1"/>
    </xf>
    <xf numFmtId="165" fontId="7" fillId="6" borderId="1" xfId="0" applyNumberFormat="1" applyFont="1" applyFill="1" applyBorder="1" applyAlignment="1">
      <alignment horizontal="center" vertical="center" textRotation="90" wrapText="1"/>
    </xf>
    <xf numFmtId="165" fontId="7" fillId="3" borderId="1" xfId="0" applyNumberFormat="1" applyFont="1" applyFill="1" applyBorder="1" applyAlignment="1">
      <alignment horizontal="center" vertical="center" wrapText="1"/>
    </xf>
    <xf numFmtId="165" fontId="7" fillId="7" borderId="1" xfId="0" applyNumberFormat="1" applyFont="1" applyFill="1" applyBorder="1" applyAlignment="1">
      <alignment horizontal="center" vertical="center" wrapText="1"/>
    </xf>
    <xf numFmtId="165" fontId="7" fillId="7" borderId="1" xfId="0" applyNumberFormat="1" applyFont="1" applyFill="1" applyBorder="1" applyAlignment="1">
      <alignment horizontal="left" vertical="center" wrapText="1"/>
    </xf>
    <xf numFmtId="165" fontId="7" fillId="7" borderId="1" xfId="0" applyNumberFormat="1" applyFont="1" applyFill="1" applyBorder="1" applyAlignment="1">
      <alignment horizontal="center" vertical="center" textRotation="90" wrapText="1"/>
    </xf>
    <xf numFmtId="0" fontId="11" fillId="2" borderId="0" xfId="21" applyFont="1" applyFill="1" applyAlignment="1">
      <alignment vertical="center"/>
      <protection/>
    </xf>
    <xf numFmtId="0" fontId="13" fillId="2" borderId="0" xfId="21" applyFont="1" applyFill="1">
      <alignment/>
      <protection/>
    </xf>
    <xf numFmtId="0" fontId="11" fillId="2" borderId="0" xfId="21" applyFont="1" applyFill="1">
      <alignment/>
      <protection/>
    </xf>
    <xf numFmtId="44" fontId="0" fillId="0" borderId="0" xfId="0" applyNumberFormat="1"/>
    <xf numFmtId="44" fontId="0" fillId="0" borderId="0" xfId="22" applyFont="1"/>
    <xf numFmtId="0" fontId="0" fillId="8" borderId="0" xfId="0" applyFill="1"/>
    <xf numFmtId="165" fontId="6" fillId="3"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textRotation="90" wrapText="1"/>
    </xf>
    <xf numFmtId="165" fontId="7" fillId="4" borderId="1" xfId="0" applyNumberFormat="1" applyFont="1" applyFill="1" applyBorder="1" applyAlignment="1">
      <alignment horizontal="center" vertical="center" textRotation="90" wrapText="1"/>
    </xf>
    <xf numFmtId="165" fontId="7" fillId="9" borderId="1" xfId="0" applyNumberFormat="1" applyFont="1" applyFill="1" applyBorder="1" applyAlignment="1">
      <alignment horizontal="left" vertical="center" wrapText="1"/>
    </xf>
    <xf numFmtId="165" fontId="7" fillId="9" borderId="1" xfId="0" applyNumberFormat="1" applyFont="1" applyFill="1" applyBorder="1" applyAlignment="1">
      <alignment horizontal="center" vertical="center" wrapText="1"/>
    </xf>
    <xf numFmtId="0" fontId="0" fillId="0" borderId="0" xfId="0" applyFill="1" applyBorder="1"/>
    <xf numFmtId="165" fontId="7" fillId="0" borderId="0"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165" fontId="7" fillId="11" borderId="1" xfId="0" applyNumberFormat="1" applyFont="1" applyFill="1" applyBorder="1" applyAlignment="1">
      <alignment horizontal="left" vertical="center" wrapText="1"/>
    </xf>
    <xf numFmtId="165" fontId="7" fillId="11" borderId="1" xfId="0" applyNumberFormat="1" applyFont="1" applyFill="1" applyBorder="1" applyAlignment="1">
      <alignment horizontal="center" vertical="center" wrapText="1"/>
    </xf>
    <xf numFmtId="165" fontId="7" fillId="12" borderId="2" xfId="0" applyNumberFormat="1" applyFont="1" applyFill="1" applyBorder="1" applyAlignment="1">
      <alignment horizontal="center" vertical="center" wrapText="1"/>
    </xf>
    <xf numFmtId="165" fontId="7" fillId="11" borderId="1" xfId="0" applyNumberFormat="1" applyFont="1" applyFill="1" applyBorder="1" applyAlignment="1">
      <alignment horizontal="center" vertical="center" textRotation="90" wrapText="1"/>
    </xf>
    <xf numFmtId="165" fontId="7" fillId="10" borderId="1" xfId="0" applyNumberFormat="1" applyFont="1" applyFill="1" applyBorder="1" applyAlignment="1">
      <alignment horizontal="center" vertical="center" textRotation="90" wrapText="1"/>
    </xf>
    <xf numFmtId="165" fontId="7" fillId="12" borderId="1" xfId="0" applyNumberFormat="1" applyFont="1" applyFill="1" applyBorder="1" applyAlignment="1">
      <alignment horizontal="center" vertical="center" textRotation="90" wrapText="1"/>
    </xf>
    <xf numFmtId="165" fontId="7" fillId="10" borderId="2" xfId="0" applyNumberFormat="1" applyFont="1" applyFill="1" applyBorder="1" applyAlignment="1">
      <alignment horizontal="left" vertical="center" wrapText="1"/>
    </xf>
    <xf numFmtId="165" fontId="7" fillId="12" borderId="2" xfId="0" applyNumberFormat="1" applyFont="1" applyFill="1" applyBorder="1" applyAlignment="1">
      <alignment horizontal="left" vertical="center" wrapText="1"/>
    </xf>
    <xf numFmtId="0" fontId="0" fillId="13" borderId="0" xfId="0" applyFill="1"/>
    <xf numFmtId="0" fontId="0" fillId="14" borderId="0" xfId="0" applyFill="1"/>
    <xf numFmtId="0" fontId="0" fillId="15" borderId="0" xfId="0" applyFill="1"/>
    <xf numFmtId="0" fontId="7" fillId="11"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165" fontId="7" fillId="12" borderId="2" xfId="0" applyNumberFormat="1" applyFont="1" applyFill="1" applyBorder="1" applyAlignment="1">
      <alignment vertical="center" wrapText="1"/>
    </xf>
    <xf numFmtId="165" fontId="7" fillId="16" borderId="1" xfId="0" applyNumberFormat="1" applyFont="1" applyFill="1" applyBorder="1" applyAlignment="1">
      <alignment horizontal="left" vertical="center" wrapText="1"/>
    </xf>
    <xf numFmtId="0" fontId="7" fillId="16" borderId="1" xfId="0" applyFont="1" applyFill="1" applyBorder="1" applyAlignment="1">
      <alignment horizontal="center" vertical="center" wrapText="1"/>
    </xf>
    <xf numFmtId="165" fontId="7" fillId="16" borderId="1" xfId="0" applyNumberFormat="1" applyFont="1" applyFill="1" applyBorder="1" applyAlignment="1">
      <alignment horizontal="center" vertical="center" textRotation="90" wrapText="1"/>
    </xf>
    <xf numFmtId="165" fontId="7" fillId="17" borderId="2"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textRotation="90" wrapText="1"/>
    </xf>
    <xf numFmtId="165" fontId="7" fillId="17" borderId="2" xfId="0" applyNumberFormat="1" applyFont="1" applyFill="1" applyBorder="1" applyAlignment="1">
      <alignment horizontal="left" vertical="center" wrapText="1"/>
    </xf>
    <xf numFmtId="0" fontId="7" fillId="17" borderId="1" xfId="0" applyFont="1" applyFill="1" applyBorder="1" applyAlignment="1">
      <alignment horizontal="center" vertical="center" wrapText="1"/>
    </xf>
    <xf numFmtId="165" fontId="7" fillId="18" borderId="1" xfId="0" applyNumberFormat="1" applyFont="1" applyFill="1" applyBorder="1" applyAlignment="1">
      <alignment horizontal="left" vertical="center" wrapText="1"/>
    </xf>
    <xf numFmtId="165" fontId="7" fillId="18" borderId="2" xfId="0" applyNumberFormat="1" applyFont="1" applyFill="1" applyBorder="1" applyAlignment="1">
      <alignment horizontal="center" vertical="center" wrapText="1"/>
    </xf>
    <xf numFmtId="165" fontId="7" fillId="18" borderId="1" xfId="0" applyNumberFormat="1" applyFont="1" applyFill="1" applyBorder="1" applyAlignment="1">
      <alignment horizontal="center" vertical="center" textRotation="90" wrapText="1"/>
    </xf>
    <xf numFmtId="0" fontId="7" fillId="18" borderId="1" xfId="0" applyFont="1" applyFill="1" applyBorder="1" applyAlignment="1">
      <alignment horizontal="center" vertical="center" wrapText="1"/>
    </xf>
    <xf numFmtId="3" fontId="5" fillId="18" borderId="1" xfId="0" applyNumberFormat="1" applyFont="1" applyFill="1" applyBorder="1" applyAlignment="1">
      <alignment horizontal="center" vertical="center"/>
    </xf>
    <xf numFmtId="165" fontId="7" fillId="19" borderId="1" xfId="0" applyNumberFormat="1" applyFont="1" applyFill="1" applyBorder="1" applyAlignment="1">
      <alignment horizontal="center" vertical="center" wrapText="1"/>
    </xf>
    <xf numFmtId="165" fontId="7" fillId="19" borderId="1" xfId="0" applyNumberFormat="1" applyFont="1" applyFill="1" applyBorder="1" applyAlignment="1">
      <alignment horizontal="center" vertical="center" textRotation="90" wrapText="1"/>
    </xf>
    <xf numFmtId="165" fontId="7" fillId="19" borderId="2" xfId="0" applyNumberFormat="1" applyFont="1" applyFill="1" applyBorder="1" applyAlignment="1">
      <alignment horizontal="left" vertical="center" wrapText="1"/>
    </xf>
    <xf numFmtId="3" fontId="7" fillId="19" borderId="1" xfId="20" applyNumberFormat="1" applyFont="1" applyFill="1" applyBorder="1" applyAlignment="1">
      <alignment horizontal="center" vertical="center" wrapText="1"/>
    </xf>
    <xf numFmtId="0" fontId="7" fillId="19"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7" fillId="19" borderId="1" xfId="0" applyFont="1" applyFill="1" applyBorder="1" applyAlignment="1">
      <alignment horizontal="center" vertical="center"/>
    </xf>
    <xf numFmtId="3" fontId="5" fillId="19" borderId="1" xfId="20" applyNumberFormat="1" applyFont="1" applyFill="1" applyBorder="1" applyAlignment="1">
      <alignment horizontal="center" vertical="center" wrapText="1"/>
    </xf>
    <xf numFmtId="165" fontId="7" fillId="20" borderId="1" xfId="0" applyNumberFormat="1" applyFont="1" applyFill="1" applyBorder="1" applyAlignment="1">
      <alignment horizontal="center" vertical="center" wrapText="1"/>
    </xf>
    <xf numFmtId="165" fontId="7" fillId="20" borderId="1" xfId="0" applyNumberFormat="1" applyFont="1" applyFill="1" applyBorder="1" applyAlignment="1">
      <alignment horizontal="center" vertical="center" textRotation="90" wrapText="1"/>
    </xf>
    <xf numFmtId="165" fontId="7" fillId="20" borderId="2" xfId="0" applyNumberFormat="1" applyFont="1" applyFill="1" applyBorder="1" applyAlignment="1">
      <alignment horizontal="left" vertical="center" wrapText="1"/>
    </xf>
    <xf numFmtId="0" fontId="7" fillId="20" borderId="1" xfId="0" applyFont="1" applyFill="1" applyBorder="1" applyAlignment="1">
      <alignment horizontal="center" vertical="center" wrapText="1"/>
    </xf>
    <xf numFmtId="3" fontId="7" fillId="20" borderId="1" xfId="0" applyNumberFormat="1" applyFont="1" applyFill="1" applyBorder="1" applyAlignment="1">
      <alignment horizontal="center" vertical="center"/>
    </xf>
    <xf numFmtId="165" fontId="7" fillId="21" borderId="1" xfId="0" applyNumberFormat="1" applyFont="1" applyFill="1" applyBorder="1" applyAlignment="1">
      <alignment horizontal="center" vertical="center" wrapText="1"/>
    </xf>
    <xf numFmtId="165" fontId="7" fillId="21" borderId="2" xfId="0" applyNumberFormat="1" applyFont="1" applyFill="1" applyBorder="1" applyAlignment="1">
      <alignment horizontal="center" vertical="center" wrapText="1"/>
    </xf>
    <xf numFmtId="165" fontId="7" fillId="21" borderId="3" xfId="0" applyNumberFormat="1" applyFont="1" applyFill="1" applyBorder="1" applyAlignment="1">
      <alignment horizontal="center" vertical="center" textRotation="90" wrapText="1"/>
    </xf>
    <xf numFmtId="165" fontId="7" fillId="21" borderId="2" xfId="0" applyNumberFormat="1" applyFont="1" applyFill="1" applyBorder="1" applyAlignment="1">
      <alignment horizontal="left" vertical="center" wrapText="1"/>
    </xf>
    <xf numFmtId="165" fontId="7" fillId="21" borderId="1" xfId="0" applyNumberFormat="1" applyFont="1" applyFill="1" applyBorder="1" applyAlignment="1">
      <alignment horizontal="center" vertical="center" textRotation="90" wrapText="1"/>
    </xf>
    <xf numFmtId="165" fontId="7" fillId="22" borderId="1" xfId="0" applyNumberFormat="1" applyFont="1" applyFill="1" applyBorder="1" applyAlignment="1">
      <alignment horizontal="center" vertical="center" wrapText="1"/>
    </xf>
    <xf numFmtId="165" fontId="7" fillId="22" borderId="2" xfId="0" applyNumberFormat="1" applyFont="1" applyFill="1" applyBorder="1" applyAlignment="1">
      <alignment horizontal="center" vertical="center" wrapText="1"/>
    </xf>
    <xf numFmtId="165" fontId="7" fillId="22" borderId="1" xfId="0" applyNumberFormat="1" applyFont="1" applyFill="1" applyBorder="1" applyAlignment="1">
      <alignment horizontal="center" vertical="center" textRotation="90" wrapText="1"/>
    </xf>
    <xf numFmtId="165" fontId="7" fillId="22" borderId="2" xfId="0" applyNumberFormat="1" applyFont="1" applyFill="1" applyBorder="1" applyAlignment="1">
      <alignment horizontal="left" vertical="center" wrapText="1"/>
    </xf>
    <xf numFmtId="165" fontId="19" fillId="7" borderId="2" xfId="0" applyNumberFormat="1" applyFont="1" applyFill="1" applyBorder="1" applyAlignment="1">
      <alignment horizontal="center" vertical="center" wrapText="1"/>
    </xf>
    <xf numFmtId="165" fontId="19" fillId="6" borderId="2" xfId="0" applyNumberFormat="1" applyFont="1" applyFill="1" applyBorder="1" applyAlignment="1">
      <alignment horizontal="center" vertical="center" wrapText="1"/>
    </xf>
    <xf numFmtId="165" fontId="19" fillId="5" borderId="2" xfId="0" applyNumberFormat="1" applyFont="1" applyFill="1" applyBorder="1" applyAlignment="1">
      <alignment horizontal="center" vertical="center" wrapText="1"/>
    </xf>
    <xf numFmtId="165" fontId="19" fillId="4" borderId="2" xfId="0" applyNumberFormat="1" applyFont="1" applyFill="1" applyBorder="1" applyAlignment="1">
      <alignment horizontal="center" vertical="center" wrapText="1"/>
    </xf>
    <xf numFmtId="165" fontId="19" fillId="9" borderId="2" xfId="0" applyNumberFormat="1" applyFont="1" applyFill="1" applyBorder="1" applyAlignment="1">
      <alignment horizontal="center" vertical="center" wrapText="1"/>
    </xf>
    <xf numFmtId="3" fontId="19" fillId="11" borderId="1" xfId="0" applyNumberFormat="1" applyFont="1" applyFill="1" applyBorder="1" applyAlignment="1">
      <alignment horizontal="center" vertical="center"/>
    </xf>
    <xf numFmtId="3" fontId="19" fillId="10" borderId="1" xfId="0" applyNumberFormat="1" applyFont="1" applyFill="1" applyBorder="1" applyAlignment="1">
      <alignment horizontal="center" vertical="center"/>
    </xf>
    <xf numFmtId="3" fontId="21" fillId="12" borderId="1" xfId="0" applyNumberFormat="1" applyFont="1" applyFill="1" applyBorder="1" applyAlignment="1">
      <alignment horizontal="center" vertical="center"/>
    </xf>
    <xf numFmtId="0" fontId="19" fillId="17"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3" fontId="19" fillId="19" borderId="1" xfId="20" applyNumberFormat="1" applyFont="1" applyFill="1" applyBorder="1" applyAlignment="1">
      <alignment horizontal="center" vertical="center" wrapText="1"/>
    </xf>
    <xf numFmtId="165" fontId="19" fillId="21" borderId="1" xfId="0" applyNumberFormat="1" applyFont="1" applyFill="1" applyBorder="1" applyAlignment="1">
      <alignment horizontal="center" vertical="center" wrapText="1"/>
    </xf>
    <xf numFmtId="165" fontId="19" fillId="22" borderId="1" xfId="0" applyNumberFormat="1" applyFont="1" applyFill="1" applyBorder="1" applyAlignment="1">
      <alignment horizontal="center" vertical="center" wrapText="1"/>
    </xf>
    <xf numFmtId="0" fontId="1" fillId="23" borderId="0" xfId="0" applyFont="1" applyFill="1" applyAlignment="1">
      <alignment horizontal="left"/>
    </xf>
    <xf numFmtId="165" fontId="7" fillId="23" borderId="0" xfId="0" applyNumberFormat="1" applyFont="1" applyFill="1" applyAlignment="1">
      <alignment horizontal="center" vertical="center" wrapText="1"/>
    </xf>
    <xf numFmtId="0" fontId="0" fillId="23" borderId="0" xfId="0" applyFill="1"/>
    <xf numFmtId="165" fontId="7" fillId="16" borderId="1" xfId="0" applyNumberFormat="1" applyFont="1" applyFill="1" applyBorder="1" applyAlignment="1">
      <alignment horizontal="center" vertical="center" wrapText="1"/>
    </xf>
    <xf numFmtId="165" fontId="20" fillId="8" borderId="0" xfId="0" applyNumberFormat="1" applyFont="1" applyFill="1" applyBorder="1" applyAlignment="1">
      <alignment horizontal="center" vertical="center" wrapText="1"/>
    </xf>
    <xf numFmtId="165" fontId="7" fillId="8" borderId="0" xfId="0" applyNumberFormat="1" applyFont="1" applyFill="1" applyBorder="1" applyAlignment="1">
      <alignment horizontal="center" vertical="center" wrapText="1"/>
    </xf>
    <xf numFmtId="42" fontId="5" fillId="11" borderId="1" xfId="0" applyNumberFormat="1" applyFont="1" applyFill="1" applyBorder="1" applyAlignment="1">
      <alignment horizontal="center" vertical="center" wrapText="1"/>
    </xf>
    <xf numFmtId="3" fontId="5" fillId="11" borderId="1" xfId="0" applyNumberFormat="1" applyFont="1" applyFill="1" applyBorder="1" applyAlignment="1">
      <alignment horizontal="center" vertical="center" wrapText="1" shrinkToFit="1"/>
    </xf>
    <xf numFmtId="3" fontId="5" fillId="11"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3" fontId="7" fillId="20" borderId="1" xfId="0" applyNumberFormat="1" applyFont="1" applyFill="1" applyBorder="1" applyAlignment="1">
      <alignment vertical="center"/>
    </xf>
    <xf numFmtId="165" fontId="6" fillId="3" borderId="1" xfId="0" applyNumberFormat="1" applyFont="1" applyFill="1" applyBorder="1" applyAlignment="1">
      <alignment horizontal="center" vertical="center" wrapText="1"/>
    </xf>
    <xf numFmtId="0" fontId="12" fillId="2" borderId="0" xfId="21" applyFont="1" applyFill="1" applyAlignment="1">
      <alignment horizontal="left"/>
      <protection/>
    </xf>
    <xf numFmtId="4" fontId="6" fillId="8" borderId="0" xfId="20" applyNumberFormat="1" applyFont="1" applyFill="1" applyBorder="1" applyAlignment="1">
      <alignment horizontal="center" vertical="center" wrapText="1"/>
    </xf>
    <xf numFmtId="165" fontId="23" fillId="7" borderId="2" xfId="0" applyNumberFormat="1" applyFont="1" applyFill="1" applyBorder="1" applyAlignment="1">
      <alignment horizontal="center" vertical="center" wrapText="1"/>
    </xf>
    <xf numFmtId="165" fontId="23" fillId="6" borderId="2" xfId="0" applyNumberFormat="1" applyFont="1" applyFill="1" applyBorder="1" applyAlignment="1">
      <alignment horizontal="center" vertical="center" wrapText="1"/>
    </xf>
    <xf numFmtId="165" fontId="23" fillId="6" borderId="4" xfId="0" applyNumberFormat="1" applyFont="1" applyFill="1" applyBorder="1" applyAlignment="1">
      <alignment horizontal="center" vertical="center" wrapText="1"/>
    </xf>
    <xf numFmtId="165" fontId="23" fillId="5" borderId="2" xfId="0" applyNumberFormat="1" applyFont="1" applyFill="1" applyBorder="1" applyAlignment="1">
      <alignment horizontal="center" vertical="center" wrapText="1"/>
    </xf>
    <xf numFmtId="165" fontId="23" fillId="4" borderId="2" xfId="0" applyNumberFormat="1" applyFont="1" applyFill="1" applyBorder="1" applyAlignment="1">
      <alignment horizontal="center" vertical="center" wrapText="1"/>
    </xf>
    <xf numFmtId="165" fontId="23" fillId="9" borderId="2" xfId="0" applyNumberFormat="1" applyFont="1" applyFill="1" applyBorder="1" applyAlignment="1">
      <alignment horizontal="center" vertical="center" wrapText="1"/>
    </xf>
    <xf numFmtId="3" fontId="23" fillId="11" borderId="1" xfId="20"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3" fillId="17" borderId="1" xfId="0" applyFont="1" applyFill="1" applyBorder="1" applyAlignment="1">
      <alignment horizontal="center" vertical="center" wrapText="1"/>
    </xf>
    <xf numFmtId="3" fontId="23" fillId="18" borderId="1" xfId="0" applyNumberFormat="1" applyFont="1" applyFill="1" applyBorder="1" applyAlignment="1">
      <alignment horizontal="center" vertical="center" wrapText="1"/>
    </xf>
    <xf numFmtId="0" fontId="23" fillId="18" borderId="1" xfId="0" applyFont="1" applyFill="1" applyBorder="1" applyAlignment="1">
      <alignment horizontal="center" vertical="center" wrapText="1"/>
    </xf>
    <xf numFmtId="0" fontId="23" fillId="19" borderId="1"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1" borderId="1" xfId="0" applyFont="1" applyFill="1" applyBorder="1" applyAlignment="1">
      <alignment horizontal="center" vertical="center" wrapText="1"/>
    </xf>
    <xf numFmtId="165" fontId="23" fillId="22" borderId="1" xfId="0" applyNumberFormat="1" applyFont="1" applyFill="1" applyBorder="1" applyAlignment="1">
      <alignment horizontal="center" vertical="center" wrapText="1"/>
    </xf>
    <xf numFmtId="165" fontId="23" fillId="22" borderId="2" xfId="0" applyNumberFormat="1" applyFont="1" applyFill="1" applyBorder="1" applyAlignment="1">
      <alignment horizontal="center" vertical="center" wrapText="1"/>
    </xf>
    <xf numFmtId="44" fontId="7" fillId="4" borderId="1" xfId="0" applyNumberFormat="1" applyFont="1" applyFill="1" applyBorder="1" applyAlignment="1">
      <alignment horizontal="center" vertical="center" wrapText="1"/>
    </xf>
    <xf numFmtId="44" fontId="5" fillId="19" borderId="1" xfId="20" applyNumberFormat="1" applyFont="1" applyFill="1" applyBorder="1" applyAlignment="1">
      <alignment horizontal="center" vertical="center" wrapText="1"/>
    </xf>
    <xf numFmtId="44" fontId="5" fillId="21" borderId="1" xfId="0" applyNumberFormat="1" applyFont="1" applyFill="1" applyBorder="1" applyAlignment="1">
      <alignment horizontal="center" vertical="center"/>
    </xf>
    <xf numFmtId="44" fontId="5" fillId="22" borderId="1" xfId="0" applyNumberFormat="1" applyFont="1" applyFill="1" applyBorder="1" applyAlignment="1">
      <alignment horizontal="center" vertical="center"/>
    </xf>
    <xf numFmtId="44" fontId="7" fillId="5" borderId="1" xfId="0" applyNumberFormat="1" applyFont="1" applyFill="1" applyBorder="1" applyAlignment="1">
      <alignment horizontal="center" vertical="center" wrapText="1"/>
    </xf>
    <xf numFmtId="0" fontId="1" fillId="2" borderId="0" xfId="0" applyFont="1" applyFill="1" applyAlignment="1">
      <alignment horizontal="right"/>
    </xf>
    <xf numFmtId="165" fontId="7" fillId="2" borderId="0" xfId="0" applyNumberFormat="1" applyFont="1" applyFill="1" applyAlignment="1">
      <alignment horizontal="right" vertical="center" wrapText="1"/>
    </xf>
    <xf numFmtId="165" fontId="8" fillId="0" borderId="0" xfId="0" applyNumberFormat="1" applyFont="1" applyAlignment="1">
      <alignment horizontal="right" vertical="center" wrapText="1"/>
    </xf>
    <xf numFmtId="165" fontId="7" fillId="0" borderId="0" xfId="0" applyNumberFormat="1" applyFont="1" applyFill="1" applyBorder="1" applyAlignment="1">
      <alignment horizontal="right" vertical="center" wrapText="1"/>
    </xf>
    <xf numFmtId="44" fontId="5" fillId="17" borderId="1" xfId="0" applyNumberFormat="1" applyFont="1" applyFill="1" applyBorder="1" applyAlignment="1">
      <alignment horizontal="right" vertical="center"/>
    </xf>
    <xf numFmtId="0" fontId="0" fillId="0" borderId="0" xfId="0" applyAlignment="1">
      <alignment horizontal="right"/>
    </xf>
    <xf numFmtId="44" fontId="7" fillId="7" borderId="1" xfId="0" applyNumberFormat="1" applyFont="1" applyFill="1" applyBorder="1" applyAlignment="1">
      <alignment horizontal="center" vertical="center" wrapText="1"/>
    </xf>
    <xf numFmtId="44" fontId="5" fillId="12" borderId="1" xfId="0" applyNumberFormat="1" applyFont="1" applyFill="1" applyBorder="1" applyAlignment="1">
      <alignment horizontal="center" vertical="center"/>
    </xf>
    <xf numFmtId="44" fontId="7" fillId="9"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xf>
    <xf numFmtId="44" fontId="5" fillId="11" borderId="1" xfId="0" applyNumberFormat="1" applyFont="1" applyFill="1" applyBorder="1" applyAlignment="1">
      <alignment horizontal="center" vertical="center"/>
    </xf>
    <xf numFmtId="44" fontId="5" fillId="16" borderId="1" xfId="0" applyNumberFormat="1" applyFont="1" applyFill="1" applyBorder="1" applyAlignment="1">
      <alignment horizontal="center" vertical="center"/>
    </xf>
    <xf numFmtId="44" fontId="5" fillId="20" borderId="1" xfId="0" applyNumberFormat="1" applyFont="1" applyFill="1" applyBorder="1" applyAlignment="1">
      <alignment horizontal="center" vertical="center"/>
    </xf>
    <xf numFmtId="165" fontId="7" fillId="9" borderId="1" xfId="0" applyNumberFormat="1" applyFont="1" applyFill="1" applyBorder="1" applyAlignment="1">
      <alignment horizontal="center" vertical="center" textRotation="90" wrapText="1"/>
    </xf>
    <xf numFmtId="0" fontId="0" fillId="0" borderId="0" xfId="0" applyFill="1"/>
    <xf numFmtId="44" fontId="0" fillId="0" borderId="0" xfId="0" applyNumberFormat="1" applyFill="1" applyAlignment="1">
      <alignment horizontal="right"/>
    </xf>
    <xf numFmtId="0" fontId="0" fillId="0" borderId="0" xfId="0" applyFill="1" applyAlignment="1">
      <alignment horizontal="right"/>
    </xf>
    <xf numFmtId="0" fontId="5" fillId="0" borderId="0" xfId="0" applyFont="1" applyFill="1" applyBorder="1" applyAlignment="1">
      <alignment horizontal="center" vertical="center" wrapText="1"/>
    </xf>
    <xf numFmtId="44" fontId="7" fillId="6" borderId="1" xfId="0" applyNumberFormat="1" applyFont="1" applyFill="1" applyBorder="1" applyAlignment="1">
      <alignment horizontal="center" vertical="center" wrapText="1"/>
    </xf>
    <xf numFmtId="44" fontId="5" fillId="18" borderId="1" xfId="0" applyNumberFormat="1" applyFont="1" applyFill="1" applyBorder="1" applyAlignment="1">
      <alignment horizontal="center" vertical="center"/>
    </xf>
    <xf numFmtId="44" fontId="5" fillId="10" borderId="1" xfId="0" applyNumberFormat="1" applyFont="1" applyFill="1" applyBorder="1" applyAlignment="1">
      <alignment horizontal="center" vertical="center"/>
    </xf>
    <xf numFmtId="44" fontId="5" fillId="17"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14" fillId="0" borderId="0" xfId="0" applyFont="1"/>
    <xf numFmtId="3" fontId="14" fillId="0" borderId="0" xfId="0" applyNumberFormat="1" applyFont="1" applyAlignment="1">
      <alignment horizontal="center" vertical="center"/>
    </xf>
    <xf numFmtId="165" fontId="7" fillId="11" borderId="2" xfId="0" applyNumberFormat="1" applyFont="1" applyFill="1" applyBorder="1" applyAlignment="1">
      <alignment horizontal="left" vertical="center" wrapText="1"/>
    </xf>
    <xf numFmtId="165" fontId="7" fillId="11" borderId="2"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2" fillId="2" borderId="0" xfId="21" applyFont="1" applyFill="1" applyAlignment="1">
      <alignment horizontal="left"/>
      <protection/>
    </xf>
    <xf numFmtId="0" fontId="12" fillId="2" borderId="0" xfId="21" applyFont="1" applyFill="1" applyAlignment="1">
      <alignment/>
      <protection/>
    </xf>
    <xf numFmtId="0" fontId="12" fillId="2" borderId="0" xfId="21" applyFont="1" applyFill="1" applyAlignment="1">
      <alignment wrapText="1"/>
      <protection/>
    </xf>
    <xf numFmtId="0" fontId="12" fillId="2" borderId="0" xfId="21" applyFont="1" applyFill="1" applyAlignment="1">
      <alignment vertical="center"/>
      <protection/>
    </xf>
    <xf numFmtId="0" fontId="24" fillId="0" borderId="5" xfId="0" applyFont="1" applyBorder="1" applyAlignment="1">
      <alignment horizontal="center" vertical="center"/>
    </xf>
    <xf numFmtId="43" fontId="24" fillId="0" borderId="6" xfId="2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xf>
    <xf numFmtId="0" fontId="25" fillId="0" borderId="8" xfId="0" applyFont="1" applyFill="1" applyBorder="1"/>
    <xf numFmtId="43" fontId="1" fillId="0" borderId="8" xfId="20" applyFont="1" applyBorder="1"/>
    <xf numFmtId="43" fontId="1" fillId="0" borderId="9" xfId="20" applyFont="1" applyBorder="1"/>
    <xf numFmtId="0" fontId="25" fillId="0" borderId="1" xfId="0" applyFont="1" applyFill="1" applyBorder="1"/>
    <xf numFmtId="43" fontId="1" fillId="0" borderId="1" xfId="20" applyFont="1" applyFill="1" applyBorder="1"/>
    <xf numFmtId="43" fontId="1" fillId="0" borderId="1" xfId="20" applyFont="1" applyBorder="1"/>
    <xf numFmtId="43" fontId="1" fillId="0" borderId="10" xfId="20" applyFont="1" applyBorder="1"/>
    <xf numFmtId="0" fontId="25" fillId="0" borderId="1" xfId="0" applyFont="1" applyFill="1" applyBorder="1" applyAlignment="1">
      <alignment wrapText="1"/>
    </xf>
    <xf numFmtId="0" fontId="1" fillId="0" borderId="11" xfId="0" applyFont="1" applyBorder="1"/>
    <xf numFmtId="43" fontId="18" fillId="0" borderId="12" xfId="20" applyFont="1" applyFill="1" applyBorder="1"/>
    <xf numFmtId="43" fontId="26" fillId="0" borderId="12" xfId="20" applyFont="1" applyBorder="1"/>
    <xf numFmtId="43" fontId="26" fillId="0" borderId="13" xfId="20" applyFont="1" applyBorder="1"/>
    <xf numFmtId="43" fontId="0" fillId="0" borderId="0" xfId="0" applyNumberFormat="1"/>
    <xf numFmtId="0" fontId="24" fillId="0" borderId="7" xfId="0" applyFont="1" applyBorder="1" applyAlignment="1">
      <alignment horizontal="center" vertical="center" wrapText="1"/>
    </xf>
    <xf numFmtId="49" fontId="1" fillId="0" borderId="14" xfId="20" applyNumberFormat="1" applyFont="1" applyBorder="1" applyAlignment="1">
      <alignment horizontal="center"/>
    </xf>
    <xf numFmtId="49" fontId="1" fillId="0" borderId="15" xfId="20" applyNumberFormat="1" applyFont="1" applyFill="1" applyBorder="1" applyAlignment="1">
      <alignment horizontal="center"/>
    </xf>
    <xf numFmtId="0" fontId="0" fillId="24" borderId="1" xfId="0" applyFill="1" applyBorder="1"/>
    <xf numFmtId="43" fontId="0" fillId="24" borderId="1" xfId="0" applyNumberFormat="1" applyFill="1" applyBorder="1"/>
    <xf numFmtId="0" fontId="0" fillId="6" borderId="0" xfId="0" applyFill="1" applyBorder="1"/>
    <xf numFmtId="0" fontId="0" fillId="23" borderId="0" xfId="0" applyFill="1" applyBorder="1"/>
    <xf numFmtId="166" fontId="0" fillId="0" borderId="0" xfId="0" applyNumberFormat="1"/>
    <xf numFmtId="0" fontId="0" fillId="25" borderId="0" xfId="0" applyFill="1"/>
    <xf numFmtId="44" fontId="0" fillId="24" borderId="1" xfId="22" applyFont="1" applyFill="1" applyBorder="1"/>
    <xf numFmtId="0" fontId="0" fillId="26" borderId="0" xfId="0" applyFill="1"/>
    <xf numFmtId="0" fontId="0" fillId="27" borderId="0" xfId="0" applyFill="1"/>
    <xf numFmtId="44" fontId="0" fillId="27" borderId="0" xfId="22" applyFont="1" applyFill="1"/>
    <xf numFmtId="44" fontId="0" fillId="24" borderId="1" xfId="0" applyNumberFormat="1" applyFill="1" applyBorder="1"/>
    <xf numFmtId="0" fontId="0" fillId="28" borderId="0" xfId="0" applyFill="1"/>
    <xf numFmtId="43" fontId="27" fillId="0" borderId="1" xfId="20" applyFont="1" applyBorder="1"/>
    <xf numFmtId="165" fontId="22" fillId="3" borderId="1" xfId="0" applyNumberFormat="1" applyFont="1" applyFill="1" applyBorder="1" applyAlignment="1">
      <alignment horizontal="center" vertical="center" wrapText="1"/>
    </xf>
    <xf numFmtId="165" fontId="22" fillId="3" borderId="16" xfId="0" applyNumberFormat="1" applyFont="1" applyFill="1" applyBorder="1" applyAlignment="1">
      <alignment horizontal="center" vertical="center" wrapText="1"/>
    </xf>
    <xf numFmtId="167" fontId="14" fillId="0" borderId="0" xfId="0" applyNumberFormat="1" applyFont="1" applyAlignment="1">
      <alignment horizontal="right" vertical="center" wrapText="1"/>
    </xf>
    <xf numFmtId="165" fontId="22" fillId="7" borderId="1" xfId="0" applyNumberFormat="1" applyFont="1" applyFill="1" applyBorder="1" applyAlignment="1">
      <alignment horizontal="center" vertical="center" wrapText="1"/>
    </xf>
    <xf numFmtId="165" fontId="22" fillId="6" borderId="1" xfId="0" applyNumberFormat="1" applyFont="1" applyFill="1" applyBorder="1" applyAlignment="1">
      <alignment horizontal="center" vertical="center" wrapText="1"/>
    </xf>
    <xf numFmtId="165" fontId="22" fillId="5" borderId="1"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165" fontId="22" fillId="9" borderId="1" xfId="0" applyNumberFormat="1" applyFont="1" applyFill="1" applyBorder="1" applyAlignment="1">
      <alignment horizontal="center" vertical="center" wrapText="1"/>
    </xf>
    <xf numFmtId="3" fontId="30" fillId="11" borderId="1" xfId="0" applyNumberFormat="1" applyFont="1" applyFill="1" applyBorder="1" applyAlignment="1">
      <alignment horizontal="center" vertical="center"/>
    </xf>
    <xf numFmtId="3" fontId="22" fillId="10" borderId="1" xfId="0" applyNumberFormat="1" applyFont="1" applyFill="1" applyBorder="1" applyAlignment="1">
      <alignment horizontal="center" vertical="center"/>
    </xf>
    <xf numFmtId="3" fontId="30" fillId="10" borderId="1" xfId="0" applyNumberFormat="1" applyFont="1" applyFill="1" applyBorder="1" applyAlignment="1">
      <alignment horizontal="center" vertical="center"/>
    </xf>
    <xf numFmtId="0" fontId="30" fillId="10" borderId="1" xfId="0" applyFont="1" applyFill="1" applyBorder="1" applyAlignment="1">
      <alignment horizontal="center" vertical="center"/>
    </xf>
    <xf numFmtId="3" fontId="30" fillId="12" borderId="1" xfId="0" applyNumberFormat="1" applyFont="1" applyFill="1" applyBorder="1" applyAlignment="1">
      <alignment horizontal="center" vertical="center"/>
    </xf>
    <xf numFmtId="0" fontId="30" fillId="12" borderId="1" xfId="0" applyFont="1" applyFill="1" applyBorder="1" applyAlignment="1">
      <alignment horizontal="center" vertical="center"/>
    </xf>
    <xf numFmtId="3" fontId="30" fillId="16" borderId="1" xfId="0" applyNumberFormat="1" applyFont="1" applyFill="1" applyBorder="1" applyAlignment="1">
      <alignment horizontal="center" vertical="center"/>
    </xf>
    <xf numFmtId="0" fontId="30" fillId="16" borderId="1" xfId="0" applyFont="1" applyFill="1" applyBorder="1" applyAlignment="1">
      <alignment horizontal="center" vertical="center"/>
    </xf>
    <xf numFmtId="3" fontId="30" fillId="17" borderId="1" xfId="0" applyNumberFormat="1" applyFont="1" applyFill="1" applyBorder="1" applyAlignment="1">
      <alignment horizontal="center" vertical="center"/>
    </xf>
    <xf numFmtId="0" fontId="30" fillId="17" borderId="1" xfId="0" applyFont="1" applyFill="1" applyBorder="1" applyAlignment="1">
      <alignment horizontal="center" vertical="center"/>
    </xf>
    <xf numFmtId="0" fontId="30" fillId="11" borderId="1" xfId="0" applyFont="1" applyFill="1" applyBorder="1" applyAlignment="1">
      <alignment horizontal="center" vertical="center"/>
    </xf>
    <xf numFmtId="3" fontId="30" fillId="18" borderId="1" xfId="0" applyNumberFormat="1" applyFont="1" applyFill="1" applyBorder="1" applyAlignment="1">
      <alignment horizontal="center" vertical="center"/>
    </xf>
    <xf numFmtId="0" fontId="30" fillId="18" borderId="1" xfId="0" applyFont="1" applyFill="1" applyBorder="1" applyAlignment="1">
      <alignment horizontal="center" vertical="center"/>
    </xf>
    <xf numFmtId="3" fontId="30" fillId="19" borderId="1" xfId="0" applyNumberFormat="1" applyFont="1" applyFill="1" applyBorder="1" applyAlignment="1">
      <alignment horizontal="center" vertical="center"/>
    </xf>
    <xf numFmtId="0" fontId="30" fillId="19" borderId="1" xfId="0" applyFont="1" applyFill="1" applyBorder="1" applyAlignment="1">
      <alignment horizontal="center" vertical="center"/>
    </xf>
    <xf numFmtId="3" fontId="30" fillId="19" borderId="1" xfId="20" applyNumberFormat="1" applyFont="1" applyFill="1" applyBorder="1" applyAlignment="1">
      <alignment horizontal="center" vertical="center" wrapText="1"/>
    </xf>
    <xf numFmtId="3" fontId="30" fillId="20" borderId="1" xfId="0" applyNumberFormat="1" applyFont="1" applyFill="1" applyBorder="1" applyAlignment="1">
      <alignment horizontal="center" vertical="center"/>
    </xf>
    <xf numFmtId="0" fontId="30" fillId="20" borderId="1" xfId="0" applyFont="1" applyFill="1" applyBorder="1" applyAlignment="1">
      <alignment horizontal="center" vertical="center"/>
    </xf>
    <xf numFmtId="3" fontId="22" fillId="20" borderId="1" xfId="0" applyNumberFormat="1" applyFont="1" applyFill="1" applyBorder="1" applyAlignment="1">
      <alignment vertical="center"/>
    </xf>
    <xf numFmtId="3" fontId="30" fillId="21" borderId="1" xfId="0" applyNumberFormat="1" applyFont="1" applyFill="1" applyBorder="1" applyAlignment="1">
      <alignment horizontal="center" vertical="center"/>
    </xf>
    <xf numFmtId="0" fontId="30" fillId="21" borderId="1" xfId="0" applyFont="1" applyFill="1" applyBorder="1" applyAlignment="1">
      <alignment horizontal="center" vertical="center"/>
    </xf>
    <xf numFmtId="3" fontId="30" fillId="22" borderId="1" xfId="0" applyNumberFormat="1" applyFont="1" applyFill="1" applyBorder="1" applyAlignment="1">
      <alignment horizontal="center" vertical="center"/>
    </xf>
    <xf numFmtId="0" fontId="30" fillId="22" borderId="1" xfId="0" applyFont="1" applyFill="1" applyBorder="1" applyAlignment="1">
      <alignment horizontal="center" vertical="center"/>
    </xf>
    <xf numFmtId="166" fontId="1" fillId="7" borderId="1" xfId="0" applyNumberFormat="1" applyFont="1" applyFill="1" applyBorder="1" applyAlignment="1">
      <alignment horizontal="right" vertical="center" wrapText="1"/>
    </xf>
    <xf numFmtId="44" fontId="1" fillId="7" borderId="1" xfId="0" applyNumberFormat="1" applyFont="1" applyFill="1" applyBorder="1" applyAlignment="1">
      <alignment horizontal="center" vertical="center" wrapText="1"/>
    </xf>
    <xf numFmtId="44" fontId="1" fillId="7" borderId="2" xfId="0" applyNumberFormat="1" applyFont="1" applyFill="1" applyBorder="1" applyAlignment="1">
      <alignment horizontal="center" vertical="center" wrapText="1"/>
    </xf>
    <xf numFmtId="44" fontId="1" fillId="7" borderId="1" xfId="0" applyNumberFormat="1" applyFont="1" applyFill="1" applyBorder="1" applyAlignment="1">
      <alignment horizontal="right" vertical="center" wrapText="1"/>
    </xf>
    <xf numFmtId="44" fontId="1" fillId="6" borderId="1" xfId="0" applyNumberFormat="1" applyFont="1" applyFill="1" applyBorder="1" applyAlignment="1">
      <alignment horizontal="right" vertical="center" wrapText="1"/>
    </xf>
    <xf numFmtId="44" fontId="1" fillId="6" borderId="1" xfId="0" applyNumberFormat="1" applyFont="1" applyFill="1" applyBorder="1" applyAlignment="1">
      <alignment horizontal="center" vertical="center" wrapText="1"/>
    </xf>
    <xf numFmtId="44" fontId="1" fillId="6" borderId="2" xfId="0" applyNumberFormat="1" applyFont="1" applyFill="1" applyBorder="1" applyAlignment="1">
      <alignment horizontal="center" vertical="center" wrapText="1"/>
    </xf>
    <xf numFmtId="44" fontId="1" fillId="5" borderId="1" xfId="0" applyNumberFormat="1" applyFont="1" applyFill="1" applyBorder="1" applyAlignment="1">
      <alignment horizontal="right" vertical="center" wrapText="1"/>
    </xf>
    <xf numFmtId="44" fontId="1" fillId="5" borderId="1" xfId="0" applyNumberFormat="1" applyFont="1" applyFill="1" applyBorder="1" applyAlignment="1">
      <alignment horizontal="center" vertical="center" wrapText="1"/>
    </xf>
    <xf numFmtId="44" fontId="1" fillId="5" borderId="2" xfId="0" applyNumberFormat="1" applyFont="1" applyFill="1" applyBorder="1" applyAlignment="1">
      <alignment horizontal="center" vertical="center" wrapText="1"/>
    </xf>
    <xf numFmtId="44" fontId="1" fillId="4" borderId="1" xfId="0" applyNumberFormat="1" applyFont="1" applyFill="1" applyBorder="1" applyAlignment="1">
      <alignment horizontal="right" vertical="center" wrapText="1"/>
    </xf>
    <xf numFmtId="44" fontId="1" fillId="4" borderId="1" xfId="0" applyNumberFormat="1" applyFont="1" applyFill="1" applyBorder="1" applyAlignment="1">
      <alignment horizontal="center" vertical="center" wrapText="1"/>
    </xf>
    <xf numFmtId="44" fontId="1" fillId="4" borderId="2" xfId="0" applyNumberFormat="1" applyFont="1" applyFill="1" applyBorder="1" applyAlignment="1">
      <alignment horizontal="center" vertical="center" wrapText="1"/>
    </xf>
    <xf numFmtId="44" fontId="1" fillId="9" borderId="1" xfId="0" applyNumberFormat="1" applyFont="1" applyFill="1" applyBorder="1" applyAlignment="1">
      <alignment horizontal="right" vertical="center" wrapText="1"/>
    </xf>
    <xf numFmtId="44" fontId="1" fillId="9" borderId="1" xfId="0" applyNumberFormat="1" applyFont="1" applyFill="1" applyBorder="1" applyAlignment="1">
      <alignment horizontal="center" vertical="center" wrapText="1"/>
    </xf>
    <xf numFmtId="44" fontId="1" fillId="9" borderId="2" xfId="0" applyNumberFormat="1" applyFont="1" applyFill="1" applyBorder="1" applyAlignment="1">
      <alignment horizontal="center" vertical="center" wrapText="1"/>
    </xf>
    <xf numFmtId="44" fontId="1" fillId="11" borderId="1" xfId="0" applyNumberFormat="1" applyFont="1" applyFill="1" applyBorder="1" applyAlignment="1">
      <alignment horizontal="right" vertical="center"/>
    </xf>
    <xf numFmtId="44" fontId="1" fillId="11" borderId="1" xfId="0" applyNumberFormat="1" applyFont="1" applyFill="1" applyBorder="1" applyAlignment="1">
      <alignment horizontal="center" vertical="center"/>
    </xf>
    <xf numFmtId="44" fontId="1" fillId="11" borderId="2" xfId="0" applyNumberFormat="1" applyFont="1" applyFill="1" applyBorder="1" applyAlignment="1">
      <alignment horizontal="center" vertical="center"/>
    </xf>
    <xf numFmtId="44" fontId="1" fillId="10" borderId="1" xfId="0" applyNumberFormat="1" applyFont="1" applyFill="1" applyBorder="1" applyAlignment="1">
      <alignment horizontal="right" vertical="center"/>
    </xf>
    <xf numFmtId="44" fontId="1" fillId="10" borderId="1" xfId="0" applyNumberFormat="1" applyFont="1" applyFill="1" applyBorder="1" applyAlignment="1">
      <alignment horizontal="center" vertical="center"/>
    </xf>
    <xf numFmtId="44" fontId="1" fillId="10" borderId="2" xfId="0" applyNumberFormat="1" applyFont="1" applyFill="1" applyBorder="1" applyAlignment="1">
      <alignment horizontal="center" vertical="center"/>
    </xf>
    <xf numFmtId="44" fontId="1" fillId="12" borderId="1" xfId="0" applyNumberFormat="1" applyFont="1" applyFill="1" applyBorder="1" applyAlignment="1">
      <alignment horizontal="right" vertical="center"/>
    </xf>
    <xf numFmtId="44" fontId="1" fillId="12" borderId="1" xfId="0" applyNumberFormat="1" applyFont="1" applyFill="1" applyBorder="1" applyAlignment="1">
      <alignment horizontal="center" vertical="center"/>
    </xf>
    <xf numFmtId="44" fontId="1" fillId="12" borderId="2" xfId="0" applyNumberFormat="1" applyFont="1" applyFill="1" applyBorder="1" applyAlignment="1">
      <alignment horizontal="center" vertical="center"/>
    </xf>
    <xf numFmtId="44" fontId="1" fillId="16" borderId="1" xfId="0" applyNumberFormat="1" applyFont="1" applyFill="1" applyBorder="1" applyAlignment="1">
      <alignment horizontal="center" vertical="center"/>
    </xf>
    <xf numFmtId="44" fontId="1" fillId="16" borderId="1" xfId="0" applyNumberFormat="1" applyFont="1" applyFill="1" applyBorder="1" applyAlignment="1">
      <alignment horizontal="right" vertical="center"/>
    </xf>
    <xf numFmtId="44" fontId="1" fillId="16" borderId="2" xfId="0" applyNumberFormat="1" applyFont="1" applyFill="1" applyBorder="1" applyAlignment="1">
      <alignment horizontal="center" vertical="center"/>
    </xf>
    <xf numFmtId="44" fontId="1" fillId="17" borderId="1" xfId="0" applyNumberFormat="1" applyFont="1" applyFill="1" applyBorder="1" applyAlignment="1">
      <alignment horizontal="right" vertical="center"/>
    </xf>
    <xf numFmtId="44" fontId="1" fillId="17" borderId="1" xfId="0" applyNumberFormat="1" applyFont="1" applyFill="1" applyBorder="1" applyAlignment="1">
      <alignment horizontal="center" vertical="center"/>
    </xf>
    <xf numFmtId="44" fontId="1" fillId="17" borderId="2" xfId="0" applyNumberFormat="1" applyFont="1" applyFill="1" applyBorder="1" applyAlignment="1">
      <alignment horizontal="center" vertical="center"/>
    </xf>
    <xf numFmtId="44" fontId="1" fillId="17" borderId="2" xfId="0" applyNumberFormat="1" applyFont="1" applyFill="1" applyBorder="1" applyAlignment="1">
      <alignment horizontal="right" vertical="center"/>
    </xf>
    <xf numFmtId="44" fontId="1" fillId="18" borderId="1" xfId="0" applyNumberFormat="1" applyFont="1" applyFill="1" applyBorder="1" applyAlignment="1">
      <alignment horizontal="right" vertical="center"/>
    </xf>
    <xf numFmtId="44" fontId="1" fillId="18" borderId="1" xfId="0" applyNumberFormat="1" applyFont="1" applyFill="1" applyBorder="1" applyAlignment="1">
      <alignment horizontal="center" vertical="center"/>
    </xf>
    <xf numFmtId="44" fontId="1" fillId="18" borderId="2" xfId="0" applyNumberFormat="1" applyFont="1" applyFill="1" applyBorder="1" applyAlignment="1">
      <alignment horizontal="center" vertical="center"/>
    </xf>
    <xf numFmtId="44" fontId="1" fillId="19" borderId="1" xfId="0" applyNumberFormat="1" applyFont="1" applyFill="1" applyBorder="1" applyAlignment="1">
      <alignment horizontal="right" vertical="center"/>
    </xf>
    <xf numFmtId="44" fontId="1" fillId="19" borderId="1" xfId="0" applyNumberFormat="1" applyFont="1" applyFill="1" applyBorder="1" applyAlignment="1">
      <alignment horizontal="center" vertical="center"/>
    </xf>
    <xf numFmtId="44" fontId="1" fillId="19" borderId="2" xfId="0" applyNumberFormat="1" applyFont="1" applyFill="1" applyBorder="1" applyAlignment="1">
      <alignment horizontal="center" vertical="center"/>
    </xf>
    <xf numFmtId="44" fontId="1" fillId="19" borderId="1" xfId="20" applyNumberFormat="1" applyFont="1" applyFill="1" applyBorder="1" applyAlignment="1">
      <alignment horizontal="right" vertical="center" wrapText="1"/>
    </xf>
    <xf numFmtId="44" fontId="1" fillId="19" borderId="1" xfId="20" applyNumberFormat="1" applyFont="1" applyFill="1" applyBorder="1" applyAlignment="1">
      <alignment horizontal="center" vertical="center" wrapText="1"/>
    </xf>
    <xf numFmtId="44" fontId="1" fillId="19" borderId="2" xfId="20" applyNumberFormat="1" applyFont="1" applyFill="1" applyBorder="1" applyAlignment="1">
      <alignment horizontal="center" vertical="center" wrapText="1"/>
    </xf>
    <xf numFmtId="44" fontId="1" fillId="20" borderId="1" xfId="0" applyNumberFormat="1" applyFont="1" applyFill="1" applyBorder="1" applyAlignment="1">
      <alignment horizontal="right" vertical="center"/>
    </xf>
    <xf numFmtId="44" fontId="1" fillId="20" borderId="1" xfId="0" applyNumberFormat="1" applyFont="1" applyFill="1" applyBorder="1" applyAlignment="1">
      <alignment horizontal="center" vertical="center"/>
    </xf>
    <xf numFmtId="44" fontId="1" fillId="20" borderId="2" xfId="0" applyNumberFormat="1" applyFont="1" applyFill="1" applyBorder="1" applyAlignment="1">
      <alignment horizontal="center" vertical="center"/>
    </xf>
    <xf numFmtId="44" fontId="1" fillId="21" borderId="1" xfId="0" applyNumberFormat="1" applyFont="1" applyFill="1" applyBorder="1" applyAlignment="1">
      <alignment horizontal="right" vertical="center"/>
    </xf>
    <xf numFmtId="44" fontId="1" fillId="21" borderId="1" xfId="0" applyNumberFormat="1" applyFont="1" applyFill="1" applyBorder="1" applyAlignment="1">
      <alignment horizontal="center" vertical="center"/>
    </xf>
    <xf numFmtId="44" fontId="1" fillId="21" borderId="2" xfId="0" applyNumberFormat="1" applyFont="1" applyFill="1" applyBorder="1" applyAlignment="1">
      <alignment horizontal="center" vertical="center"/>
    </xf>
    <xf numFmtId="44" fontId="1" fillId="22" borderId="1" xfId="0" applyNumberFormat="1" applyFont="1" applyFill="1" applyBorder="1" applyAlignment="1">
      <alignment horizontal="right" vertical="center"/>
    </xf>
    <xf numFmtId="44" fontId="1" fillId="22" borderId="1" xfId="0" applyNumberFormat="1" applyFont="1" applyFill="1" applyBorder="1" applyAlignment="1">
      <alignment horizontal="center" vertical="center"/>
    </xf>
    <xf numFmtId="44" fontId="1" fillId="22" borderId="2" xfId="0" applyNumberFormat="1" applyFont="1" applyFill="1" applyBorder="1" applyAlignment="1">
      <alignment horizontal="center" vertical="center"/>
    </xf>
    <xf numFmtId="165" fontId="6" fillId="29" borderId="1" xfId="0" applyNumberFormat="1" applyFont="1" applyFill="1" applyBorder="1" applyAlignment="1">
      <alignment horizontal="center" vertical="center" textRotation="90" wrapText="1"/>
    </xf>
    <xf numFmtId="165" fontId="10" fillId="30" borderId="8" xfId="0" applyNumberFormat="1" applyFont="1" applyFill="1" applyBorder="1" applyAlignment="1" applyProtection="1">
      <alignment horizontal="center" vertical="center" wrapText="1"/>
      <protection locked="0"/>
    </xf>
    <xf numFmtId="165" fontId="28" fillId="3" borderId="1" xfId="0" applyNumberFormat="1" applyFont="1" applyFill="1" applyBorder="1" applyAlignment="1">
      <alignment horizontal="center" vertical="center" wrapText="1"/>
    </xf>
    <xf numFmtId="165" fontId="28" fillId="3" borderId="3" xfId="0" applyNumberFormat="1" applyFont="1" applyFill="1" applyBorder="1" applyAlignment="1">
      <alignment horizontal="center" vertical="center" wrapText="1"/>
    </xf>
    <xf numFmtId="165" fontId="28" fillId="3" borderId="8"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165" fontId="6" fillId="3" borderId="8" xfId="0" applyNumberFormat="1" applyFont="1" applyFill="1" applyBorder="1" applyAlignment="1">
      <alignment horizontal="center" vertical="center" wrapText="1"/>
    </xf>
    <xf numFmtId="165" fontId="28" fillId="3" borderId="2" xfId="0" applyNumberFormat="1" applyFont="1" applyFill="1" applyBorder="1" applyAlignment="1">
      <alignment horizontal="center" vertical="center" wrapText="1"/>
    </xf>
    <xf numFmtId="165" fontId="28" fillId="3" borderId="17" xfId="0" applyNumberFormat="1" applyFont="1" applyFill="1" applyBorder="1" applyAlignment="1">
      <alignment horizontal="center" vertical="center" wrapText="1"/>
    </xf>
    <xf numFmtId="0" fontId="12" fillId="2" borderId="0" xfId="21" applyFont="1" applyFill="1" applyAlignment="1">
      <alignment horizontal="left" wrapText="1"/>
      <protection/>
    </xf>
    <xf numFmtId="0" fontId="12" fillId="2" borderId="0" xfId="21" applyFont="1" applyFill="1" applyAlignment="1">
      <alignment horizontal="left"/>
      <protection/>
    </xf>
    <xf numFmtId="0" fontId="12" fillId="2" borderId="0" xfId="21" applyFont="1" applyFill="1" applyAlignment="1">
      <alignment horizontal="left" vertical="center"/>
      <protection/>
    </xf>
    <xf numFmtId="165" fontId="6" fillId="2" borderId="0" xfId="0" applyNumberFormat="1" applyFont="1" applyFill="1" applyAlignment="1">
      <alignment horizontal="left" vertical="center" wrapText="1"/>
    </xf>
    <xf numFmtId="165" fontId="7" fillId="2" borderId="0" xfId="0" applyNumberFormat="1" applyFont="1" applyFill="1" applyAlignment="1">
      <alignment horizontal="left" vertical="center" wrapText="1"/>
    </xf>
    <xf numFmtId="165" fontId="8" fillId="0" borderId="0" xfId="0" applyNumberFormat="1" applyFont="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Millares" xfId="20"/>
    <cellStyle name="Normal 5" xfId="21"/>
    <cellStyle name="Moneda" xfId="22"/>
    <cellStyle name="Normal 6 4" xfId="23"/>
    <cellStyle name="Normal 15" xfId="24"/>
    <cellStyle name="Normal 2 2" xfId="25"/>
    <cellStyle name="Porcentual 2" xfId="26"/>
    <cellStyle name="Normal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microsoft.com/office/2007/relationships/hdphoto" Target="../media/hdphoto1.wdp"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1171575</xdr:colOff>
      <xdr:row>68</xdr:row>
      <xdr:rowOff>47625</xdr:rowOff>
    </xdr:from>
    <xdr:to>
      <xdr:col>26</xdr:col>
      <xdr:colOff>419100</xdr:colOff>
      <xdr:row>72</xdr:row>
      <xdr:rowOff>942975</xdr:rowOff>
    </xdr:to>
    <xdr:pic>
      <xdr:nvPicPr>
        <xdr:cNvPr id="4" name="Imagen 3"/>
        <xdr:cNvPicPr preferRelativeResize="1">
          <a:picLocks noChangeAspect="1"/>
        </xdr:cNvPicPr>
      </xdr:nvPicPr>
      <xdr:blipFill>
        <a:blip r:embed="rId1">
          <a:extLst>
            <a:ext uri="{BEBA8EAE-BF5A-486C-A8C5-ECC9F3942E4B}">
              <a14:imgProps xmlns:a14="http://schemas.microsoft.com/office/drawing/2010/main">
                <a14:imgLayer xmlns:r="http://schemas.openxmlformats.org/officeDocument/2006/relationships" r:embed="rId2">
                  <a14:imgEffect>
                    <a14:sharpenSoften amount="50000"/>
                  </a14:imgEffect>
                </a14:imgLayer>
              </a14:imgProps>
            </a:ext>
          </a:extLst>
        </a:blip>
        <a:srcRect r="24382"/>
        <a:stretch>
          <a:fillRect/>
        </a:stretch>
      </xdr:blipFill>
      <xdr:spPr>
        <a:xfrm>
          <a:off x="4229100" y="48301275"/>
          <a:ext cx="15097125" cy="28003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Y443"/>
  <sheetViews>
    <sheetView tabSelected="1" zoomScale="90" zoomScaleNormal="90" zoomScaleSheetLayoutView="85" workbookViewId="0" topLeftCell="A9">
      <selection activeCell="F19" sqref="F19"/>
    </sheetView>
  </sheetViews>
  <sheetFormatPr defaultColWidth="11.421875" defaultRowHeight="15"/>
  <cols>
    <col min="1" max="1" width="3.140625" style="1" customWidth="1"/>
    <col min="2" max="2" width="4.28125" style="1" customWidth="1"/>
    <col min="3" max="3" width="3.57421875" style="20" bestFit="1" customWidth="1"/>
    <col min="4" max="4" width="34.8515625" style="1" customWidth="1"/>
    <col min="5" max="5" width="18.00390625" style="1" customWidth="1"/>
    <col min="6" max="6" width="17.28125" style="1" customWidth="1"/>
    <col min="7" max="7" width="20.57421875" style="1" customWidth="1"/>
    <col min="8" max="8" width="20.28125" style="106" customWidth="1"/>
    <col min="9" max="9" width="14.140625" style="1" customWidth="1"/>
    <col min="10" max="10" width="8.57421875" style="1" customWidth="1"/>
    <col min="11" max="12" width="8.421875" style="1" customWidth="1"/>
    <col min="13" max="13" width="9.00390625" style="1" customWidth="1"/>
    <col min="14" max="18" width="11.421875" style="1" hidden="1" customWidth="1"/>
    <col min="19" max="19" width="11.00390625" style="1" hidden="1" customWidth="1"/>
    <col min="20" max="20" width="9.28125" style="1" customWidth="1"/>
    <col min="21" max="21" width="17.7109375" style="1" customWidth="1"/>
    <col min="22" max="22" width="16.57421875" style="154" customWidth="1"/>
    <col min="23" max="23" width="16.8515625" style="1" customWidth="1"/>
    <col min="24" max="24" width="15.57421875" style="1" customWidth="1"/>
    <col min="25" max="25" width="18.00390625" style="1" customWidth="1"/>
    <col min="26" max="26" width="19.00390625" style="1" customWidth="1"/>
    <col min="27" max="27" width="20.00390625" style="1" customWidth="1"/>
    <col min="28" max="28" width="30.140625" style="1" customWidth="1"/>
    <col min="29" max="29" width="11.421875" style="1" customWidth="1"/>
    <col min="30" max="30" width="12.57421875" style="1" customWidth="1"/>
    <col min="31" max="31" width="8.8515625" style="1" customWidth="1"/>
    <col min="32" max="32" width="14.421875" style="1" customWidth="1"/>
    <col min="33" max="33" width="17.28125" style="1" customWidth="1"/>
    <col min="34" max="34" width="15.421875" style="1" customWidth="1"/>
    <col min="35" max="35" width="28.421875" style="1" customWidth="1"/>
    <col min="36" max="36" width="18.421875" style="1" customWidth="1"/>
    <col min="37" max="37" width="18.140625" style="1" customWidth="1"/>
    <col min="38" max="39" width="19.28125" style="1" customWidth="1"/>
    <col min="40" max="40" width="17.140625" style="1" customWidth="1"/>
    <col min="41" max="41" width="20.140625" style="1" customWidth="1"/>
    <col min="42" max="42" width="18.7109375" style="1" customWidth="1"/>
    <col min="43" max="43" width="16.00390625" style="1" bestFit="1" customWidth="1"/>
    <col min="44" max="44" width="18.421875" style="1" customWidth="1"/>
    <col min="45" max="45" width="16.00390625" style="1" bestFit="1" customWidth="1"/>
    <col min="46" max="46" width="16.8515625" style="1" customWidth="1"/>
    <col min="47" max="47" width="16.57421875" style="1" customWidth="1"/>
    <col min="48" max="48" width="16.00390625" style="1" bestFit="1" customWidth="1"/>
    <col min="49" max="16384" width="11.421875" style="1" customWidth="1"/>
  </cols>
  <sheetData>
    <row r="1" spans="2:28" ht="16.5" customHeight="1" hidden="1">
      <c r="B1" s="2"/>
      <c r="C1" s="19"/>
      <c r="D1" s="3"/>
      <c r="E1" s="4"/>
      <c r="F1" s="5"/>
      <c r="G1" s="5"/>
      <c r="H1" s="104"/>
      <c r="I1" s="6"/>
      <c r="J1" s="8"/>
      <c r="K1" s="8"/>
      <c r="L1" s="8"/>
      <c r="M1" s="8"/>
      <c r="N1" s="8"/>
      <c r="O1" s="8"/>
      <c r="P1" s="8"/>
      <c r="Q1" s="8"/>
      <c r="R1" s="7"/>
      <c r="S1" s="7"/>
      <c r="T1" s="7"/>
      <c r="U1" s="7"/>
      <c r="V1" s="149"/>
      <c r="W1" s="7"/>
      <c r="X1" s="7"/>
      <c r="Y1" s="7"/>
      <c r="Z1" s="7"/>
      <c r="AA1" s="9"/>
      <c r="AB1" s="9"/>
    </row>
    <row r="2" spans="2:28" ht="15.75" customHeight="1" hidden="1">
      <c r="B2" s="309" t="s">
        <v>8</v>
      </c>
      <c r="C2" s="310"/>
      <c r="D2" s="310"/>
      <c r="E2" s="310"/>
      <c r="F2" s="310"/>
      <c r="G2" s="310"/>
      <c r="H2" s="310"/>
      <c r="I2" s="310"/>
      <c r="J2" s="310"/>
      <c r="K2" s="310"/>
      <c r="L2" s="310"/>
      <c r="M2" s="310"/>
      <c r="N2" s="12"/>
      <c r="O2" s="12"/>
      <c r="P2" s="12"/>
      <c r="Q2" s="12"/>
      <c r="R2" s="12"/>
      <c r="S2" s="12"/>
      <c r="T2" s="12"/>
      <c r="U2" s="12"/>
      <c r="V2" s="150"/>
      <c r="W2" s="12"/>
      <c r="X2" s="12"/>
      <c r="Y2" s="12"/>
      <c r="Z2" s="12"/>
      <c r="AA2" s="12"/>
      <c r="AB2" s="12"/>
    </row>
    <row r="3" spans="2:28" ht="15" customHeight="1" hidden="1">
      <c r="B3" s="310" t="s">
        <v>9</v>
      </c>
      <c r="C3" s="310"/>
      <c r="D3" s="310"/>
      <c r="E3" s="310"/>
      <c r="F3" s="310"/>
      <c r="G3" s="310"/>
      <c r="H3" s="310"/>
      <c r="I3" s="310"/>
      <c r="J3" s="310"/>
      <c r="K3" s="310"/>
      <c r="L3" s="310"/>
      <c r="M3" s="310"/>
      <c r="N3" s="12"/>
      <c r="O3" s="12"/>
      <c r="P3" s="12"/>
      <c r="Q3" s="12"/>
      <c r="R3" s="12"/>
      <c r="S3" s="12"/>
      <c r="T3" s="12"/>
      <c r="U3" s="12"/>
      <c r="V3" s="150"/>
      <c r="W3" s="12"/>
      <c r="X3" s="12"/>
      <c r="Y3" s="12"/>
      <c r="Z3" s="12"/>
      <c r="AA3" s="12"/>
      <c r="AB3" s="12"/>
    </row>
    <row r="4" spans="2:28" ht="14.25" customHeight="1" hidden="1">
      <c r="B4" s="311" t="s">
        <v>10</v>
      </c>
      <c r="C4" s="311"/>
      <c r="D4" s="311"/>
      <c r="E4" s="311"/>
      <c r="F4" s="311"/>
      <c r="G4" s="311"/>
      <c r="H4" s="311"/>
      <c r="I4" s="311"/>
      <c r="J4" s="311"/>
      <c r="K4" s="311"/>
      <c r="L4" s="311"/>
      <c r="M4" s="311"/>
      <c r="N4" s="13"/>
      <c r="O4" s="13"/>
      <c r="P4" s="13"/>
      <c r="Q4" s="13"/>
      <c r="R4" s="13"/>
      <c r="S4" s="13"/>
      <c r="T4" s="13"/>
      <c r="U4" s="13"/>
      <c r="V4" s="151"/>
      <c r="W4" s="13"/>
      <c r="X4" s="13"/>
      <c r="Y4" s="13"/>
      <c r="Z4" s="13"/>
      <c r="AA4" s="13"/>
      <c r="AB4" s="13"/>
    </row>
    <row r="5" spans="2:28" ht="17.25" customHeight="1" hidden="1">
      <c r="B5" s="310" t="s">
        <v>11</v>
      </c>
      <c r="C5" s="310"/>
      <c r="D5" s="310"/>
      <c r="E5" s="310"/>
      <c r="F5" s="310"/>
      <c r="G5" s="310"/>
      <c r="H5" s="310"/>
      <c r="I5" s="310"/>
      <c r="J5" s="310"/>
      <c r="K5" s="310"/>
      <c r="L5" s="310"/>
      <c r="M5" s="310"/>
      <c r="N5" s="12"/>
      <c r="O5" s="12"/>
      <c r="P5" s="12"/>
      <c r="Q5" s="12"/>
      <c r="R5" s="12"/>
      <c r="S5" s="12"/>
      <c r="T5" s="12"/>
      <c r="U5" s="12"/>
      <c r="V5" s="150"/>
      <c r="W5" s="12"/>
      <c r="X5" s="12"/>
      <c r="Y5" s="12"/>
      <c r="Z5" s="12"/>
      <c r="AA5" s="12"/>
      <c r="AB5" s="12"/>
    </row>
    <row r="6" spans="2:28" ht="9.75" customHeight="1" hidden="1">
      <c r="B6" s="310" t="s">
        <v>12</v>
      </c>
      <c r="C6" s="310"/>
      <c r="D6" s="310"/>
      <c r="E6" s="310"/>
      <c r="F6" s="310"/>
      <c r="G6" s="310"/>
      <c r="H6" s="310"/>
      <c r="I6" s="310"/>
      <c r="J6" s="310"/>
      <c r="K6" s="310"/>
      <c r="L6" s="310"/>
      <c r="M6" s="310"/>
      <c r="N6" s="12"/>
      <c r="O6" s="12"/>
      <c r="P6" s="12"/>
      <c r="Q6" s="12"/>
      <c r="R6" s="12"/>
      <c r="S6" s="12"/>
      <c r="T6" s="12"/>
      <c r="U6" s="12"/>
      <c r="V6" s="150"/>
      <c r="W6" s="12"/>
      <c r="X6" s="12"/>
      <c r="Y6" s="12"/>
      <c r="Z6" s="12"/>
      <c r="AA6" s="12"/>
      <c r="AB6" s="12"/>
    </row>
    <row r="7" spans="2:28" ht="13.5" customHeight="1" hidden="1">
      <c r="B7" s="11"/>
      <c r="C7" s="11"/>
      <c r="D7" s="11"/>
      <c r="E7" s="11"/>
      <c r="F7" s="11"/>
      <c r="G7" s="11"/>
      <c r="H7" s="105"/>
      <c r="I7" s="11"/>
      <c r="J7" s="11"/>
      <c r="K7" s="11"/>
      <c r="L7" s="11"/>
      <c r="M7" s="11"/>
      <c r="N7" s="11"/>
      <c r="O7" s="11"/>
      <c r="P7" s="11"/>
      <c r="Q7" s="11"/>
      <c r="R7" s="11"/>
      <c r="S7" s="11"/>
      <c r="T7" s="11"/>
      <c r="U7" s="11"/>
      <c r="V7" s="150"/>
      <c r="W7" s="11"/>
      <c r="X7" s="11"/>
      <c r="Y7" s="11"/>
      <c r="Z7" s="11"/>
      <c r="AA7" s="11"/>
      <c r="AB7" s="11"/>
    </row>
    <row r="8" spans="2:28" ht="12.75" customHeight="1" hidden="1">
      <c r="B8" s="11"/>
      <c r="C8" s="11"/>
      <c r="D8" s="11"/>
      <c r="E8" s="11"/>
      <c r="F8" s="11"/>
      <c r="G8" s="11"/>
      <c r="H8" s="105"/>
      <c r="I8" s="11"/>
      <c r="J8" s="11"/>
      <c r="K8" s="11"/>
      <c r="L8" s="11"/>
      <c r="M8" s="11"/>
      <c r="N8" s="11"/>
      <c r="O8" s="11"/>
      <c r="P8" s="11"/>
      <c r="Q8" s="11"/>
      <c r="R8" s="11"/>
      <c r="S8" s="11"/>
      <c r="T8" s="11"/>
      <c r="U8" s="11"/>
      <c r="V8" s="150"/>
      <c r="W8" s="11"/>
      <c r="X8" s="11"/>
      <c r="Y8" s="11"/>
      <c r="Z8" s="11"/>
      <c r="AA8" s="11"/>
      <c r="AB8" s="11"/>
    </row>
    <row r="9" spans="1:77" ht="18">
      <c r="A9" s="28"/>
      <c r="B9" s="308" t="s">
        <v>259</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181"/>
      <c r="AD9" s="181"/>
      <c r="AE9" s="181"/>
      <c r="AF9" s="181"/>
      <c r="AG9" s="181"/>
      <c r="AH9" s="181"/>
      <c r="AI9" s="181"/>
      <c r="AJ9" s="181"/>
      <c r="AK9" s="181"/>
      <c r="AL9" s="181"/>
      <c r="AM9" s="181"/>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row>
    <row r="10" spans="1:77" ht="18.75" customHeight="1">
      <c r="A10" s="29"/>
      <c r="B10" s="306" t="s">
        <v>341</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180"/>
      <c r="AD10" s="180"/>
      <c r="AE10" s="180"/>
      <c r="AF10" s="180"/>
      <c r="AG10" s="180"/>
      <c r="AH10" s="180"/>
      <c r="AI10" s="180"/>
      <c r="AJ10" s="180"/>
      <c r="AK10" s="180"/>
      <c r="AL10" s="180"/>
      <c r="AM10" s="180"/>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8">
      <c r="A11" s="29"/>
      <c r="B11" s="179" t="s">
        <v>261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18">
      <c r="A12" s="29"/>
      <c r="B12" s="307" t="s">
        <v>314</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123"/>
      <c r="AD12" s="123"/>
      <c r="AE12" s="123"/>
      <c r="AF12" s="178"/>
      <c r="AG12" s="178"/>
      <c r="AH12" s="123"/>
      <c r="AI12" s="123"/>
      <c r="AJ12" s="123"/>
      <c r="AK12" s="123"/>
      <c r="AL12" s="123"/>
      <c r="AM12" s="178"/>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8">
      <c r="A13" s="30"/>
      <c r="B13" s="307" t="s">
        <v>260</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179"/>
      <c r="AD13" s="179"/>
      <c r="AE13" s="179"/>
      <c r="AF13" s="179"/>
      <c r="AG13" s="179"/>
      <c r="AH13" s="179"/>
      <c r="AI13" s="179"/>
      <c r="AJ13" s="179"/>
      <c r="AK13" s="179"/>
      <c r="AL13" s="179"/>
      <c r="AM13" s="179"/>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2:28" s="39" customFormat="1" ht="15.75" customHeight="1">
      <c r="B14" s="40"/>
      <c r="C14" s="40"/>
      <c r="D14" s="108"/>
      <c r="E14" s="109"/>
      <c r="F14" s="124"/>
      <c r="G14" s="124"/>
      <c r="H14" s="109"/>
      <c r="I14" s="109"/>
      <c r="J14" s="109"/>
      <c r="K14" s="40"/>
      <c r="L14" s="40"/>
      <c r="M14" s="40"/>
      <c r="N14" s="40"/>
      <c r="O14" s="40"/>
      <c r="P14" s="40"/>
      <c r="Q14" s="40"/>
      <c r="R14" s="40"/>
      <c r="S14" s="40"/>
      <c r="T14" s="40"/>
      <c r="U14" s="40"/>
      <c r="V14" s="152"/>
      <c r="W14" s="40"/>
      <c r="X14" s="40"/>
      <c r="Y14" s="40"/>
      <c r="Z14" s="40"/>
      <c r="AA14" s="40"/>
      <c r="AB14" s="40"/>
    </row>
    <row r="15" spans="2:28" ht="30.75" customHeight="1">
      <c r="B15" s="297" t="s">
        <v>342</v>
      </c>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row>
    <row r="16" spans="2:28" ht="25.5" customHeight="1">
      <c r="B16" s="298" t="s">
        <v>14</v>
      </c>
      <c r="C16" s="298"/>
      <c r="D16" s="298"/>
      <c r="E16" s="298" t="s">
        <v>13</v>
      </c>
      <c r="F16" s="299" t="s">
        <v>0</v>
      </c>
      <c r="G16" s="298" t="s">
        <v>1</v>
      </c>
      <c r="H16" s="298" t="s">
        <v>2</v>
      </c>
      <c r="I16" s="302" t="s">
        <v>63</v>
      </c>
      <c r="J16" s="304" t="s">
        <v>20</v>
      </c>
      <c r="K16" s="305"/>
      <c r="L16" s="305"/>
      <c r="M16" s="305"/>
      <c r="N16" s="305"/>
      <c r="O16" s="305"/>
      <c r="P16" s="305"/>
      <c r="Q16" s="305"/>
      <c r="R16" s="305"/>
      <c r="S16" s="305"/>
      <c r="T16" s="305"/>
      <c r="U16" s="122" t="s">
        <v>3</v>
      </c>
      <c r="V16" s="301" t="s">
        <v>67</v>
      </c>
      <c r="W16" s="301"/>
      <c r="X16" s="301"/>
      <c r="Y16" s="301"/>
      <c r="Z16" s="301"/>
      <c r="AA16" s="301" t="s">
        <v>4</v>
      </c>
      <c r="AB16" s="301" t="s">
        <v>5</v>
      </c>
    </row>
    <row r="17" spans="2:31" ht="43.5" customHeight="1" thickBot="1">
      <c r="B17" s="298"/>
      <c r="C17" s="298"/>
      <c r="D17" s="298"/>
      <c r="E17" s="298"/>
      <c r="F17" s="300"/>
      <c r="G17" s="298"/>
      <c r="H17" s="298"/>
      <c r="I17" s="303"/>
      <c r="J17" s="24" t="s">
        <v>47</v>
      </c>
      <c r="K17" s="24" t="s">
        <v>48</v>
      </c>
      <c r="L17" s="24" t="s">
        <v>49</v>
      </c>
      <c r="M17" s="24" t="s">
        <v>50</v>
      </c>
      <c r="N17" s="14">
        <v>2012</v>
      </c>
      <c r="O17" s="14">
        <v>2013</v>
      </c>
      <c r="P17" s="14">
        <v>2014</v>
      </c>
      <c r="Q17" s="14">
        <v>2015</v>
      </c>
      <c r="R17" s="34" t="s">
        <v>6</v>
      </c>
      <c r="S17" s="34" t="s">
        <v>7</v>
      </c>
      <c r="T17" s="171" t="s">
        <v>17</v>
      </c>
      <c r="U17" s="24" t="s">
        <v>262</v>
      </c>
      <c r="V17" s="215" t="s">
        <v>47</v>
      </c>
      <c r="W17" s="215" t="s">
        <v>48</v>
      </c>
      <c r="X17" s="215" t="s">
        <v>49</v>
      </c>
      <c r="Y17" s="215" t="s">
        <v>50</v>
      </c>
      <c r="Z17" s="216"/>
      <c r="AA17" s="301"/>
      <c r="AB17" s="301"/>
      <c r="AD17" s="1" t="s">
        <v>338</v>
      </c>
      <c r="AE17" s="1" t="s">
        <v>337</v>
      </c>
    </row>
    <row r="18" spans="2:44" ht="67.5" customHeight="1" thickBot="1">
      <c r="B18" s="296" t="s">
        <v>14</v>
      </c>
      <c r="C18" s="27">
        <v>1.1</v>
      </c>
      <c r="D18" s="26" t="s">
        <v>212</v>
      </c>
      <c r="E18" s="25" t="s">
        <v>15</v>
      </c>
      <c r="F18" s="125" t="s">
        <v>65</v>
      </c>
      <c r="G18" s="125" t="s">
        <v>263</v>
      </c>
      <c r="H18" s="91" t="s">
        <v>46</v>
      </c>
      <c r="I18" s="125" t="s">
        <v>58</v>
      </c>
      <c r="J18" s="218">
        <v>0</v>
      </c>
      <c r="K18" s="218">
        <v>0</v>
      </c>
      <c r="L18" s="218">
        <v>0</v>
      </c>
      <c r="M18" s="218">
        <v>46</v>
      </c>
      <c r="N18" s="218"/>
      <c r="O18" s="218"/>
      <c r="P18" s="218"/>
      <c r="Q18" s="218"/>
      <c r="R18" s="218"/>
      <c r="S18" s="218"/>
      <c r="T18" s="218">
        <v>46</v>
      </c>
      <c r="U18" s="25" t="s">
        <v>69</v>
      </c>
      <c r="V18" s="246">
        <v>0</v>
      </c>
      <c r="W18" s="247">
        <v>0</v>
      </c>
      <c r="X18" s="247">
        <v>0</v>
      </c>
      <c r="Y18" s="248">
        <f>452000+AD18</f>
        <v>572263.01</v>
      </c>
      <c r="Z18" s="247">
        <f>SUM(V18:Y18)</f>
        <v>572263.01</v>
      </c>
      <c r="AA18" s="25" t="s">
        <v>146</v>
      </c>
      <c r="AB18" s="25" t="s">
        <v>16</v>
      </c>
      <c r="AC18" s="1" t="s">
        <v>319</v>
      </c>
      <c r="AD18" s="1">
        <v>120263.01</v>
      </c>
      <c r="AE18" s="1">
        <v>3000</v>
      </c>
      <c r="AJ18" s="182" t="s">
        <v>18</v>
      </c>
      <c r="AK18" s="183" t="s">
        <v>324</v>
      </c>
      <c r="AL18" s="184" t="s">
        <v>325</v>
      </c>
      <c r="AM18" s="199"/>
      <c r="AN18" s="185" t="s">
        <v>326</v>
      </c>
      <c r="AO18" s="184" t="s">
        <v>327</v>
      </c>
      <c r="AR18" s="155">
        <v>452000</v>
      </c>
    </row>
    <row r="19" spans="2:44" ht="51" customHeight="1">
      <c r="B19" s="296"/>
      <c r="C19" s="27">
        <v>1.2</v>
      </c>
      <c r="D19" s="26" t="s">
        <v>213</v>
      </c>
      <c r="E19" s="25" t="s">
        <v>15</v>
      </c>
      <c r="F19" s="125" t="s">
        <v>66</v>
      </c>
      <c r="G19" s="125" t="s">
        <v>274</v>
      </c>
      <c r="H19" s="91" t="s">
        <v>46</v>
      </c>
      <c r="I19" s="125" t="s">
        <v>64</v>
      </c>
      <c r="J19" s="218">
        <v>0</v>
      </c>
      <c r="K19" s="218">
        <v>1</v>
      </c>
      <c r="L19" s="218">
        <v>0</v>
      </c>
      <c r="M19" s="218">
        <v>0</v>
      </c>
      <c r="N19" s="218"/>
      <c r="O19" s="218"/>
      <c r="P19" s="218"/>
      <c r="Q19" s="218"/>
      <c r="R19" s="218"/>
      <c r="S19" s="218"/>
      <c r="T19" s="218">
        <v>1</v>
      </c>
      <c r="U19" s="25" t="s">
        <v>70</v>
      </c>
      <c r="V19" s="249">
        <v>0</v>
      </c>
      <c r="W19" s="247">
        <f>1283242.84+AD19+AG19</f>
        <v>2652587.4400000004</v>
      </c>
      <c r="X19" s="247">
        <v>0</v>
      </c>
      <c r="Y19" s="248">
        <v>0</v>
      </c>
      <c r="Z19" s="247">
        <f aca="true" t="shared" si="0" ref="Z19:Z20">SUM(V19:Y19)</f>
        <v>2652587.4400000004</v>
      </c>
      <c r="AA19" s="25" t="s">
        <v>147</v>
      </c>
      <c r="AB19" s="25" t="s">
        <v>168</v>
      </c>
      <c r="AC19" s="1" t="s">
        <v>319</v>
      </c>
      <c r="AD19" s="209">
        <v>120000</v>
      </c>
      <c r="AE19" s="1" t="s">
        <v>339</v>
      </c>
      <c r="AF19" s="210">
        <v>1254344.6</v>
      </c>
      <c r="AG19" s="198">
        <f>AF19-5000</f>
        <v>1249344.6</v>
      </c>
      <c r="AI19" s="208">
        <f>AD19+AD24+AD25+AD26+AD27+AD28+AD31+AD33+AD34+AD35+AD36+AD37+AD38+AD39+AD40+AD43+AD44+AD45+AD46+AD47+AD48+AD49+AD50+AD51+AD52+AD53+AD54+AD55+AD56+AD62+AD63+AD64</f>
        <v>2382710.87</v>
      </c>
      <c r="AJ19" s="200">
        <v>1000</v>
      </c>
      <c r="AK19" s="186" t="s">
        <v>328</v>
      </c>
      <c r="AL19" s="187">
        <v>20657424</v>
      </c>
      <c r="AM19" s="187"/>
      <c r="AN19" s="187">
        <f aca="true" t="shared" si="1" ref="AN19:AN24">+AO19-AL19</f>
        <v>2382710.8200000003</v>
      </c>
      <c r="AO19" s="188">
        <v>23040134.82</v>
      </c>
      <c r="AP19" s="198">
        <f>AN19+AN20+AN21+AN22+AN23</f>
        <v>6636904.8100000005</v>
      </c>
      <c r="AR19" s="155">
        <v>1283242.84</v>
      </c>
    </row>
    <row r="20" spans="2:44" ht="49.5" customHeight="1">
      <c r="B20" s="296"/>
      <c r="C20" s="27">
        <v>1.3</v>
      </c>
      <c r="D20" s="26" t="s">
        <v>214</v>
      </c>
      <c r="E20" s="25" t="s">
        <v>15</v>
      </c>
      <c r="F20" s="125" t="s">
        <v>68</v>
      </c>
      <c r="G20" s="125" t="s">
        <v>275</v>
      </c>
      <c r="H20" s="91" t="s">
        <v>46</v>
      </c>
      <c r="I20" s="125" t="s">
        <v>58</v>
      </c>
      <c r="J20" s="218">
        <v>0</v>
      </c>
      <c r="K20" s="218">
        <v>0</v>
      </c>
      <c r="L20" s="218">
        <v>0</v>
      </c>
      <c r="M20" s="218">
        <v>1</v>
      </c>
      <c r="N20" s="218"/>
      <c r="O20" s="218"/>
      <c r="P20" s="218"/>
      <c r="Q20" s="218"/>
      <c r="R20" s="218"/>
      <c r="S20" s="218"/>
      <c r="T20" s="218">
        <v>1</v>
      </c>
      <c r="U20" s="25" t="s">
        <v>145</v>
      </c>
      <c r="V20" s="249"/>
      <c r="W20" s="247"/>
      <c r="X20" s="247"/>
      <c r="Y20" s="248">
        <f>796000+AD20</f>
        <v>928500</v>
      </c>
      <c r="Z20" s="247">
        <f t="shared" si="0"/>
        <v>928500</v>
      </c>
      <c r="AA20" s="25" t="s">
        <v>148</v>
      </c>
      <c r="AB20" s="25" t="s">
        <v>169</v>
      </c>
      <c r="AC20" s="1" t="s">
        <v>319</v>
      </c>
      <c r="AD20" s="1">
        <v>132500</v>
      </c>
      <c r="AE20" s="1">
        <v>3000</v>
      </c>
      <c r="AH20" s="198">
        <f>AI20-AN20</f>
        <v>0</v>
      </c>
      <c r="AI20" s="202">
        <f>AF21+AF28+AF35+AF36+AF37+AF38+AF43+AF44+AF45+AF46+AF47+AF48+AF49+AF50+AF51+AF52+AF53+AF54+AF55+AF56+AF57+AF58+AF59+AF60+AF61+AF62+AF63+AF64</f>
        <v>934386.38</v>
      </c>
      <c r="AJ20" s="201">
        <v>2000</v>
      </c>
      <c r="AK20" s="189" t="s">
        <v>329</v>
      </c>
      <c r="AL20" s="190">
        <v>3026696</v>
      </c>
      <c r="AM20" s="190"/>
      <c r="AN20" s="191">
        <f t="shared" si="1"/>
        <v>934386.3799999999</v>
      </c>
      <c r="AO20" s="192">
        <v>3961082.38</v>
      </c>
      <c r="AP20" s="198">
        <f>AL25+AP19</f>
        <v>41400848.81</v>
      </c>
      <c r="AR20" s="155">
        <v>796000</v>
      </c>
    </row>
    <row r="21" spans="2:44" ht="69" customHeight="1">
      <c r="B21" s="296"/>
      <c r="C21" s="23">
        <v>2.1</v>
      </c>
      <c r="D21" s="22" t="s">
        <v>215</v>
      </c>
      <c r="E21" s="17" t="s">
        <v>15</v>
      </c>
      <c r="F21" s="126" t="s">
        <v>71</v>
      </c>
      <c r="G21" s="126" t="s">
        <v>276</v>
      </c>
      <c r="H21" s="92" t="s">
        <v>46</v>
      </c>
      <c r="I21" s="126" t="s">
        <v>59</v>
      </c>
      <c r="J21" s="219">
        <v>0</v>
      </c>
      <c r="K21" s="219">
        <v>0</v>
      </c>
      <c r="L21" s="219">
        <v>0</v>
      </c>
      <c r="M21" s="219">
        <v>5</v>
      </c>
      <c r="N21" s="219"/>
      <c r="O21" s="219"/>
      <c r="P21" s="219"/>
      <c r="Q21" s="219"/>
      <c r="R21" s="219"/>
      <c r="S21" s="219"/>
      <c r="T21" s="219">
        <v>5</v>
      </c>
      <c r="U21" s="17" t="s">
        <v>73</v>
      </c>
      <c r="V21" s="250"/>
      <c r="W21" s="251"/>
      <c r="X21" s="251"/>
      <c r="Y21" s="252">
        <f>624848+AD21+AF21</f>
        <v>831734.38</v>
      </c>
      <c r="Z21" s="251">
        <f aca="true" t="shared" si="2" ref="Z21:Z50">SUM(V21:Y21)</f>
        <v>831734.38</v>
      </c>
      <c r="AA21" s="17" t="s">
        <v>22</v>
      </c>
      <c r="AB21" s="17" t="s">
        <v>170</v>
      </c>
      <c r="AC21" s="1" t="s">
        <v>319</v>
      </c>
      <c r="AD21" s="1">
        <v>142500</v>
      </c>
      <c r="AE21" s="1" t="s">
        <v>340</v>
      </c>
      <c r="AF21" s="213">
        <v>64386.38</v>
      </c>
      <c r="AG21" s="31"/>
      <c r="AH21" s="198">
        <f>AN21-AI21</f>
        <v>0</v>
      </c>
      <c r="AI21" s="203">
        <f>AD18+AD20+AD21+AD29+AD32+AD41+AD42+AD57+AD58+AD59+AD60+AD61</f>
        <v>1235263.01</v>
      </c>
      <c r="AJ21" s="201">
        <v>3000</v>
      </c>
      <c r="AK21" s="189" t="s">
        <v>330</v>
      </c>
      <c r="AL21" s="191">
        <v>10422824</v>
      </c>
      <c r="AM21" s="191"/>
      <c r="AN21" s="191">
        <f t="shared" si="1"/>
        <v>1235263.0099999998</v>
      </c>
      <c r="AO21" s="192">
        <v>11658087.01</v>
      </c>
      <c r="AP21" s="198">
        <f>AP20-AO25</f>
        <v>5000</v>
      </c>
      <c r="AR21" s="167">
        <v>624848</v>
      </c>
    </row>
    <row r="22" spans="2:44" ht="64.5" customHeight="1">
      <c r="B22" s="296"/>
      <c r="C22" s="23">
        <v>2.2</v>
      </c>
      <c r="D22" s="22" t="s">
        <v>216</v>
      </c>
      <c r="E22" s="17" t="s">
        <v>15</v>
      </c>
      <c r="F22" s="127" t="s">
        <v>72</v>
      </c>
      <c r="G22" s="126" t="s">
        <v>277</v>
      </c>
      <c r="H22" s="92" t="s">
        <v>46</v>
      </c>
      <c r="I22" s="126" t="s">
        <v>59</v>
      </c>
      <c r="J22" s="219">
        <v>4</v>
      </c>
      <c r="K22" s="219">
        <v>4</v>
      </c>
      <c r="L22" s="219">
        <v>0</v>
      </c>
      <c r="M22" s="219">
        <v>4</v>
      </c>
      <c r="N22" s="219"/>
      <c r="O22" s="219"/>
      <c r="P22" s="219"/>
      <c r="Q22" s="219"/>
      <c r="R22" s="219"/>
      <c r="S22" s="219"/>
      <c r="T22" s="219">
        <v>12</v>
      </c>
      <c r="U22" s="17" t="s">
        <v>74</v>
      </c>
      <c r="V22" s="250">
        <v>598948.78</v>
      </c>
      <c r="W22" s="250">
        <f>205000+AF22</f>
        <v>410400</v>
      </c>
      <c r="X22" s="251"/>
      <c r="Y22" s="252">
        <v>173899.22</v>
      </c>
      <c r="Z22" s="251">
        <f t="shared" si="2"/>
        <v>1183248</v>
      </c>
      <c r="AA22" s="17" t="s">
        <v>23</v>
      </c>
      <c r="AB22" s="17" t="s">
        <v>171</v>
      </c>
      <c r="AC22" s="1" t="s">
        <v>319</v>
      </c>
      <c r="AE22" s="39">
        <v>5000</v>
      </c>
      <c r="AF22" s="204">
        <v>205400</v>
      </c>
      <c r="AG22" s="39"/>
      <c r="AI22" s="212">
        <f>AF19+AF39</f>
        <v>1468344.6</v>
      </c>
      <c r="AJ22" s="201">
        <v>4000</v>
      </c>
      <c r="AK22" s="193" t="s">
        <v>331</v>
      </c>
      <c r="AL22" s="191">
        <v>0</v>
      </c>
      <c r="AM22" s="191"/>
      <c r="AN22" s="214">
        <f t="shared" si="1"/>
        <v>1468344.6</v>
      </c>
      <c r="AO22" s="192">
        <v>1468344.6</v>
      </c>
      <c r="AP22" s="198">
        <f>AN22-AP21</f>
        <v>1463344.6</v>
      </c>
      <c r="AR22" s="167">
        <v>977848</v>
      </c>
    </row>
    <row r="23" spans="2:44" ht="69" customHeight="1">
      <c r="B23" s="296"/>
      <c r="C23" s="35">
        <v>3.1</v>
      </c>
      <c r="D23" s="21" t="s">
        <v>217</v>
      </c>
      <c r="E23" s="16" t="s">
        <v>15</v>
      </c>
      <c r="F23" s="128" t="s">
        <v>75</v>
      </c>
      <c r="G23" s="128" t="s">
        <v>278</v>
      </c>
      <c r="H23" s="93" t="s">
        <v>46</v>
      </c>
      <c r="I23" s="128" t="s">
        <v>57</v>
      </c>
      <c r="J23" s="220">
        <v>0</v>
      </c>
      <c r="K23" s="220">
        <v>0</v>
      </c>
      <c r="L23" s="220">
        <v>0</v>
      </c>
      <c r="M23" s="220">
        <v>2</v>
      </c>
      <c r="N23" s="220"/>
      <c r="O23" s="220"/>
      <c r="P23" s="220"/>
      <c r="Q23" s="220"/>
      <c r="R23" s="220"/>
      <c r="S23" s="220"/>
      <c r="T23" s="220">
        <v>2</v>
      </c>
      <c r="U23" s="16" t="s">
        <v>24</v>
      </c>
      <c r="V23" s="253"/>
      <c r="W23" s="254"/>
      <c r="X23" s="254"/>
      <c r="Y23" s="255">
        <f>224000+AF23</f>
        <v>429400</v>
      </c>
      <c r="Z23" s="254">
        <f t="shared" si="2"/>
        <v>429400</v>
      </c>
      <c r="AA23" s="16" t="s">
        <v>25</v>
      </c>
      <c r="AB23" s="16" t="s">
        <v>172</v>
      </c>
      <c r="AC23" s="1" t="s">
        <v>319</v>
      </c>
      <c r="AE23" s="39">
        <v>5000</v>
      </c>
      <c r="AF23" s="204">
        <v>205400</v>
      </c>
      <c r="AG23" s="39"/>
      <c r="AI23" s="202">
        <f>AF22+AF23+AF24</f>
        <v>616200</v>
      </c>
      <c r="AJ23" s="201">
        <v>5000</v>
      </c>
      <c r="AK23" s="193" t="s">
        <v>332</v>
      </c>
      <c r="AL23" s="191">
        <v>650000</v>
      </c>
      <c r="AM23" s="191"/>
      <c r="AN23" s="191">
        <f t="shared" si="1"/>
        <v>616200</v>
      </c>
      <c r="AO23" s="192">
        <v>1266200</v>
      </c>
      <c r="AR23" s="148">
        <v>224000</v>
      </c>
    </row>
    <row r="24" spans="2:44" ht="60.75" customHeight="1">
      <c r="B24" s="296"/>
      <c r="C24" s="35">
        <v>3.2</v>
      </c>
      <c r="D24" s="21" t="s">
        <v>218</v>
      </c>
      <c r="E24" s="16" t="s">
        <v>15</v>
      </c>
      <c r="F24" s="128" t="s">
        <v>76</v>
      </c>
      <c r="G24" s="128" t="s">
        <v>279</v>
      </c>
      <c r="H24" s="93" t="s">
        <v>46</v>
      </c>
      <c r="I24" s="128" t="s">
        <v>57</v>
      </c>
      <c r="J24" s="220">
        <v>80</v>
      </c>
      <c r="K24" s="220">
        <v>80</v>
      </c>
      <c r="L24" s="220">
        <v>0</v>
      </c>
      <c r="M24" s="220">
        <v>80</v>
      </c>
      <c r="N24" s="220"/>
      <c r="O24" s="220"/>
      <c r="P24" s="220"/>
      <c r="Q24" s="220"/>
      <c r="R24" s="220"/>
      <c r="S24" s="220"/>
      <c r="T24" s="220">
        <v>240</v>
      </c>
      <c r="U24" s="16" t="s">
        <v>26</v>
      </c>
      <c r="V24" s="254">
        <f>218333</f>
        <v>218333</v>
      </c>
      <c r="W24" s="254">
        <f>218333+AF24</f>
        <v>423733</v>
      </c>
      <c r="X24" s="254"/>
      <c r="Y24" s="255">
        <f>218334+AD24</f>
        <v>316044.87</v>
      </c>
      <c r="Z24" s="254">
        <f t="shared" si="2"/>
        <v>958110.87</v>
      </c>
      <c r="AA24" s="16" t="s">
        <v>149</v>
      </c>
      <c r="AB24" s="16" t="s">
        <v>173</v>
      </c>
      <c r="AC24" s="1" t="s">
        <v>319</v>
      </c>
      <c r="AD24" s="209">
        <v>97710.87</v>
      </c>
      <c r="AE24" s="39" t="s">
        <v>334</v>
      </c>
      <c r="AF24" s="204">
        <v>205400</v>
      </c>
      <c r="AG24" s="39"/>
      <c r="AI24" s="202"/>
      <c r="AJ24" s="201">
        <v>9000</v>
      </c>
      <c r="AK24" s="189" t="s">
        <v>333</v>
      </c>
      <c r="AL24" s="191">
        <v>7000</v>
      </c>
      <c r="AM24" s="191"/>
      <c r="AN24" s="191">
        <f t="shared" si="1"/>
        <v>-5000</v>
      </c>
      <c r="AO24" s="192">
        <v>2000</v>
      </c>
      <c r="AR24" s="148">
        <v>655000</v>
      </c>
    </row>
    <row r="25" spans="2:44" ht="60" customHeight="1" thickBot="1">
      <c r="B25" s="296"/>
      <c r="C25" s="36">
        <v>4.1</v>
      </c>
      <c r="D25" s="15" t="s">
        <v>219</v>
      </c>
      <c r="E25" s="18" t="s">
        <v>15</v>
      </c>
      <c r="F25" s="129" t="s">
        <v>270</v>
      </c>
      <c r="G25" s="129" t="s">
        <v>280</v>
      </c>
      <c r="H25" s="94" t="s">
        <v>46</v>
      </c>
      <c r="I25" s="129" t="s">
        <v>57</v>
      </c>
      <c r="J25" s="221">
        <v>25</v>
      </c>
      <c r="K25" s="221">
        <v>15</v>
      </c>
      <c r="L25" s="221">
        <v>0</v>
      </c>
      <c r="M25" s="221">
        <v>25</v>
      </c>
      <c r="N25" s="221"/>
      <c r="O25" s="221"/>
      <c r="P25" s="221"/>
      <c r="Q25" s="221"/>
      <c r="R25" s="221"/>
      <c r="S25" s="221"/>
      <c r="T25" s="221">
        <v>65</v>
      </c>
      <c r="U25" s="18" t="s">
        <v>77</v>
      </c>
      <c r="V25" s="256">
        <f>65000+41666.66</f>
        <v>106666.66</v>
      </c>
      <c r="W25" s="257">
        <f>35000+41666.66</f>
        <v>76666.66</v>
      </c>
      <c r="X25" s="257"/>
      <c r="Y25" s="258">
        <f>65000+41666.66</f>
        <v>106666.66</v>
      </c>
      <c r="Z25" s="257">
        <f t="shared" si="2"/>
        <v>289999.98</v>
      </c>
      <c r="AA25" s="18" t="s">
        <v>150</v>
      </c>
      <c r="AB25" s="18" t="s">
        <v>174</v>
      </c>
      <c r="AC25" s="1" t="s">
        <v>319</v>
      </c>
      <c r="AD25" s="209">
        <v>125000</v>
      </c>
      <c r="AE25" s="39">
        <v>1000</v>
      </c>
      <c r="AF25" s="39"/>
      <c r="AG25" s="39"/>
      <c r="AJ25" s="194"/>
      <c r="AK25" s="195" t="s">
        <v>17</v>
      </c>
      <c r="AL25" s="196">
        <f>SUM(AL19:AL24)</f>
        <v>34763944</v>
      </c>
      <c r="AM25" s="196"/>
      <c r="AN25" s="196">
        <f>SUM(AN19:AN24)</f>
        <v>6631904.8100000005</v>
      </c>
      <c r="AO25" s="197">
        <f>SUM(AO19:AO24)</f>
        <v>41395848.81</v>
      </c>
      <c r="AR25" s="144">
        <v>165000</v>
      </c>
    </row>
    <row r="26" spans="2:44" ht="55.5" customHeight="1">
      <c r="B26" s="296"/>
      <c r="C26" s="36">
        <v>4.2</v>
      </c>
      <c r="D26" s="15" t="s">
        <v>220</v>
      </c>
      <c r="E26" s="18" t="s">
        <v>15</v>
      </c>
      <c r="F26" s="129" t="s">
        <v>78</v>
      </c>
      <c r="G26" s="129" t="s">
        <v>271</v>
      </c>
      <c r="H26" s="94" t="s">
        <v>46</v>
      </c>
      <c r="I26" s="129" t="s">
        <v>57</v>
      </c>
      <c r="J26" s="221">
        <v>211</v>
      </c>
      <c r="K26" s="221">
        <v>211</v>
      </c>
      <c r="L26" s="221">
        <v>0</v>
      </c>
      <c r="M26" s="221">
        <v>211</v>
      </c>
      <c r="N26" s="221"/>
      <c r="O26" s="221"/>
      <c r="P26" s="221"/>
      <c r="Q26" s="221"/>
      <c r="R26" s="221"/>
      <c r="S26" s="221"/>
      <c r="T26" s="221">
        <v>633</v>
      </c>
      <c r="U26" s="18" t="s">
        <v>27</v>
      </c>
      <c r="V26" s="257">
        <v>5025000</v>
      </c>
      <c r="W26" s="257">
        <v>3250800</v>
      </c>
      <c r="X26" s="257"/>
      <c r="Y26" s="258">
        <f>6724200+AD26</f>
        <v>6844200</v>
      </c>
      <c r="Z26" s="257">
        <f t="shared" si="2"/>
        <v>15120000</v>
      </c>
      <c r="AA26" s="18" t="s">
        <v>150</v>
      </c>
      <c r="AB26" s="18" t="s">
        <v>175</v>
      </c>
      <c r="AC26" s="1" t="s">
        <v>319</v>
      </c>
      <c r="AD26" s="209">
        <v>120000</v>
      </c>
      <c r="AE26" s="39">
        <v>1000</v>
      </c>
      <c r="AF26" s="39"/>
      <c r="AG26" s="39"/>
      <c r="AR26" s="144">
        <v>15000000</v>
      </c>
    </row>
    <row r="27" spans="2:44" ht="49.5" customHeight="1">
      <c r="B27" s="296"/>
      <c r="C27" s="36">
        <v>4.3</v>
      </c>
      <c r="D27" s="15" t="s">
        <v>221</v>
      </c>
      <c r="E27" s="18" t="s">
        <v>15</v>
      </c>
      <c r="F27" s="129" t="s">
        <v>281</v>
      </c>
      <c r="G27" s="129" t="s">
        <v>282</v>
      </c>
      <c r="H27" s="94" t="s">
        <v>46</v>
      </c>
      <c r="I27" s="129" t="s">
        <v>57</v>
      </c>
      <c r="J27" s="221">
        <v>120</v>
      </c>
      <c r="K27" s="221">
        <v>120</v>
      </c>
      <c r="L27" s="221">
        <v>0</v>
      </c>
      <c r="M27" s="221">
        <v>120</v>
      </c>
      <c r="N27" s="221"/>
      <c r="O27" s="221"/>
      <c r="P27" s="221"/>
      <c r="Q27" s="221"/>
      <c r="R27" s="221"/>
      <c r="S27" s="221"/>
      <c r="T27" s="221">
        <v>360</v>
      </c>
      <c r="U27" s="18" t="s">
        <v>28</v>
      </c>
      <c r="V27" s="256">
        <f>10000+28333.33</f>
        <v>38333.33</v>
      </c>
      <c r="W27" s="256">
        <f>10000+28333.33</f>
        <v>38333.33</v>
      </c>
      <c r="X27" s="257"/>
      <c r="Y27" s="258">
        <f>5000+28333.33</f>
        <v>33333.33</v>
      </c>
      <c r="Z27" s="257">
        <f t="shared" si="2"/>
        <v>109999.99</v>
      </c>
      <c r="AA27" s="18" t="s">
        <v>150</v>
      </c>
      <c r="AB27" s="18" t="s">
        <v>176</v>
      </c>
      <c r="AC27" s="1" t="s">
        <v>319</v>
      </c>
      <c r="AD27" s="209">
        <v>85000</v>
      </c>
      <c r="AE27" s="39">
        <v>1000</v>
      </c>
      <c r="AF27" s="39"/>
      <c r="AG27" s="39"/>
      <c r="AR27" s="144">
        <v>25000</v>
      </c>
    </row>
    <row r="28" spans="2:44" ht="80.25" customHeight="1">
      <c r="B28" s="296"/>
      <c r="C28" s="162">
        <v>5.1</v>
      </c>
      <c r="D28" s="37" t="s">
        <v>222</v>
      </c>
      <c r="E28" s="38" t="s">
        <v>19</v>
      </c>
      <c r="F28" s="130" t="s">
        <v>283</v>
      </c>
      <c r="G28" s="130" t="s">
        <v>284</v>
      </c>
      <c r="H28" s="95" t="s">
        <v>46</v>
      </c>
      <c r="I28" s="130" t="s">
        <v>313</v>
      </c>
      <c r="J28" s="222">
        <v>1</v>
      </c>
      <c r="K28" s="222">
        <v>0</v>
      </c>
      <c r="L28" s="222">
        <v>1</v>
      </c>
      <c r="M28" s="222">
        <v>0</v>
      </c>
      <c r="N28" s="222"/>
      <c r="O28" s="222"/>
      <c r="P28" s="222"/>
      <c r="Q28" s="222"/>
      <c r="R28" s="222"/>
      <c r="S28" s="222"/>
      <c r="T28" s="222">
        <v>2</v>
      </c>
      <c r="U28" s="38" t="s">
        <v>144</v>
      </c>
      <c r="V28" s="259">
        <v>1090800</v>
      </c>
      <c r="W28" s="260">
        <f>1235800+AF28</f>
        <v>1320800</v>
      </c>
      <c r="X28" s="260"/>
      <c r="Y28" s="261">
        <f>2948424+AD28</f>
        <v>2998424</v>
      </c>
      <c r="Z28" s="260">
        <f t="shared" si="2"/>
        <v>5410024</v>
      </c>
      <c r="AA28" s="38" t="s">
        <v>151</v>
      </c>
      <c r="AB28" s="38" t="s">
        <v>177</v>
      </c>
      <c r="AC28" s="1" t="s">
        <v>319</v>
      </c>
      <c r="AD28" s="209">
        <v>50000</v>
      </c>
      <c r="AE28" s="1" t="s">
        <v>335</v>
      </c>
      <c r="AF28" s="213">
        <v>85000</v>
      </c>
      <c r="AR28" s="157">
        <v>5275024</v>
      </c>
    </row>
    <row r="29" spans="2:44" ht="81.75" customHeight="1">
      <c r="B29" s="296"/>
      <c r="C29" s="162">
        <v>5.2</v>
      </c>
      <c r="D29" s="37" t="s">
        <v>223</v>
      </c>
      <c r="E29" s="38" t="s">
        <v>19</v>
      </c>
      <c r="F29" s="130" t="s">
        <v>322</v>
      </c>
      <c r="G29" s="130" t="s">
        <v>315</v>
      </c>
      <c r="H29" s="95" t="s">
        <v>46</v>
      </c>
      <c r="I29" s="130" t="s">
        <v>59</v>
      </c>
      <c r="J29" s="222">
        <v>2</v>
      </c>
      <c r="K29" s="222">
        <v>2</v>
      </c>
      <c r="L29" s="222">
        <v>2</v>
      </c>
      <c r="M29" s="222">
        <v>2</v>
      </c>
      <c r="N29" s="222"/>
      <c r="O29" s="222"/>
      <c r="P29" s="222"/>
      <c r="Q29" s="222"/>
      <c r="R29" s="222"/>
      <c r="S29" s="222"/>
      <c r="T29" s="222">
        <v>8</v>
      </c>
      <c r="U29" s="38" t="s">
        <v>79</v>
      </c>
      <c r="V29" s="259">
        <f>1048245.29+AF29</f>
        <v>1103245.29</v>
      </c>
      <c r="W29" s="260">
        <f>1048245.29+AF29</f>
        <v>1103245.29</v>
      </c>
      <c r="X29" s="260">
        <f>1048245.29+AF29</f>
        <v>1103245.29</v>
      </c>
      <c r="Y29" s="261">
        <f>1048245.29+AF29</f>
        <v>1103245.29</v>
      </c>
      <c r="Z29" s="260">
        <f t="shared" si="2"/>
        <v>4412981.16</v>
      </c>
      <c r="AA29" s="38" t="s">
        <v>152</v>
      </c>
      <c r="AB29" s="38" t="s">
        <v>320</v>
      </c>
      <c r="AC29" s="1" t="s">
        <v>319</v>
      </c>
      <c r="AD29" s="32">
        <v>220000</v>
      </c>
      <c r="AE29" s="39">
        <v>3000</v>
      </c>
      <c r="AF29" s="205">
        <v>55000</v>
      </c>
      <c r="AG29" s="39"/>
      <c r="AR29" s="157">
        <v>4192981.16</v>
      </c>
    </row>
    <row r="30" spans="2:44" ht="90.75" customHeight="1">
      <c r="B30" s="296"/>
      <c r="C30" s="162">
        <v>5.3</v>
      </c>
      <c r="D30" s="37" t="s">
        <v>224</v>
      </c>
      <c r="E30" s="38" t="s">
        <v>21</v>
      </c>
      <c r="F30" s="130" t="s">
        <v>285</v>
      </c>
      <c r="G30" s="130" t="s">
        <v>286</v>
      </c>
      <c r="H30" s="95" t="s">
        <v>46</v>
      </c>
      <c r="I30" s="130" t="s">
        <v>60</v>
      </c>
      <c r="J30" s="222">
        <v>7</v>
      </c>
      <c r="K30" s="222">
        <v>7</v>
      </c>
      <c r="L30" s="222">
        <v>0</v>
      </c>
      <c r="M30" s="222">
        <v>8</v>
      </c>
      <c r="N30" s="222"/>
      <c r="O30" s="222"/>
      <c r="P30" s="222"/>
      <c r="Q30" s="222"/>
      <c r="R30" s="222"/>
      <c r="S30" s="222"/>
      <c r="T30" s="222">
        <v>22</v>
      </c>
      <c r="U30" s="38" t="s">
        <v>80</v>
      </c>
      <c r="V30" s="259">
        <v>230000</v>
      </c>
      <c r="W30" s="260">
        <v>55000</v>
      </c>
      <c r="X30" s="260"/>
      <c r="Y30" s="261">
        <v>165000</v>
      </c>
      <c r="Z30" s="260">
        <f t="shared" si="2"/>
        <v>450000</v>
      </c>
      <c r="AA30" s="38" t="s">
        <v>153</v>
      </c>
      <c r="AB30" s="38" t="s">
        <v>178</v>
      </c>
      <c r="AC30" s="1" t="s">
        <v>319</v>
      </c>
      <c r="AE30" s="39">
        <v>3000</v>
      </c>
      <c r="AF30" s="39"/>
      <c r="AG30" s="39"/>
      <c r="AR30" s="157">
        <v>450000</v>
      </c>
    </row>
    <row r="31" spans="2:44" ht="89.25" customHeight="1">
      <c r="B31" s="296" t="s">
        <v>14</v>
      </c>
      <c r="C31" s="45">
        <v>6.1</v>
      </c>
      <c r="D31" s="42" t="s">
        <v>225</v>
      </c>
      <c r="E31" s="43" t="s">
        <v>15</v>
      </c>
      <c r="F31" s="131" t="s">
        <v>107</v>
      </c>
      <c r="G31" s="132" t="s">
        <v>287</v>
      </c>
      <c r="H31" s="96" t="s">
        <v>46</v>
      </c>
      <c r="I31" s="132" t="s">
        <v>52</v>
      </c>
      <c r="J31" s="223">
        <v>0</v>
      </c>
      <c r="K31" s="223">
        <v>1</v>
      </c>
      <c r="L31" s="223">
        <v>0</v>
      </c>
      <c r="M31" s="223">
        <v>1</v>
      </c>
      <c r="N31" s="223">
        <v>1</v>
      </c>
      <c r="O31" s="223">
        <v>1</v>
      </c>
      <c r="P31" s="223">
        <v>1</v>
      </c>
      <c r="Q31" s="223">
        <v>1</v>
      </c>
      <c r="R31" s="223">
        <v>1</v>
      </c>
      <c r="S31" s="223">
        <v>1</v>
      </c>
      <c r="T31" s="223">
        <v>2</v>
      </c>
      <c r="U31" s="110" t="s">
        <v>143</v>
      </c>
      <c r="V31" s="262"/>
      <c r="W31" s="263">
        <f>25000+22500</f>
        <v>47500</v>
      </c>
      <c r="X31" s="263"/>
      <c r="Y31" s="264">
        <f>25000+22500</f>
        <v>47500</v>
      </c>
      <c r="Z31" s="263">
        <f t="shared" si="2"/>
        <v>95000</v>
      </c>
      <c r="AA31" s="53" t="s">
        <v>154</v>
      </c>
      <c r="AB31" s="53" t="s">
        <v>179</v>
      </c>
      <c r="AC31" s="1" t="s">
        <v>319</v>
      </c>
      <c r="AD31" s="209">
        <v>45000</v>
      </c>
      <c r="AE31" s="39">
        <v>1000</v>
      </c>
      <c r="AF31" s="39"/>
      <c r="AG31" s="39"/>
      <c r="AR31" s="159">
        <v>50000</v>
      </c>
    </row>
    <row r="32" spans="2:44" ht="111.75" customHeight="1">
      <c r="B32" s="296"/>
      <c r="C32" s="45">
        <v>6.2</v>
      </c>
      <c r="D32" s="42" t="s">
        <v>226</v>
      </c>
      <c r="E32" s="43" t="s">
        <v>15</v>
      </c>
      <c r="F32" s="132" t="s">
        <v>108</v>
      </c>
      <c r="G32" s="132" t="s">
        <v>288</v>
      </c>
      <c r="H32" s="96" t="s">
        <v>46</v>
      </c>
      <c r="I32" s="132" t="s">
        <v>52</v>
      </c>
      <c r="J32" s="223">
        <v>0</v>
      </c>
      <c r="K32" s="223">
        <v>1</v>
      </c>
      <c r="L32" s="223">
        <v>0</v>
      </c>
      <c r="M32" s="223">
        <v>0</v>
      </c>
      <c r="N32" s="223"/>
      <c r="O32" s="223"/>
      <c r="P32" s="223"/>
      <c r="Q32" s="223"/>
      <c r="R32" s="223"/>
      <c r="S32" s="223"/>
      <c r="T32" s="223">
        <v>1</v>
      </c>
      <c r="U32" s="111" t="s">
        <v>142</v>
      </c>
      <c r="V32" s="262"/>
      <c r="W32" s="263">
        <f>15000+AD32</f>
        <v>60000</v>
      </c>
      <c r="X32" s="263"/>
      <c r="Y32" s="264"/>
      <c r="Z32" s="263">
        <f t="shared" si="2"/>
        <v>60000</v>
      </c>
      <c r="AA32" s="53" t="s">
        <v>35</v>
      </c>
      <c r="AB32" s="53" t="s">
        <v>180</v>
      </c>
      <c r="AC32" s="1" t="s">
        <v>319</v>
      </c>
      <c r="AD32" s="1">
        <v>45000</v>
      </c>
      <c r="AE32" s="39">
        <v>3000</v>
      </c>
      <c r="AF32" s="39"/>
      <c r="AG32" s="39"/>
      <c r="AR32" s="159">
        <v>15000</v>
      </c>
    </row>
    <row r="33" spans="2:44" ht="120.75" customHeight="1">
      <c r="B33" s="296"/>
      <c r="C33" s="45">
        <v>6.3</v>
      </c>
      <c r="D33" s="42" t="s">
        <v>227</v>
      </c>
      <c r="E33" s="43" t="s">
        <v>15</v>
      </c>
      <c r="F33" s="131" t="s">
        <v>316</v>
      </c>
      <c r="G33" s="132" t="s">
        <v>317</v>
      </c>
      <c r="H33" s="96" t="s">
        <v>46</v>
      </c>
      <c r="I33" s="132" t="s">
        <v>52</v>
      </c>
      <c r="J33" s="223">
        <v>0</v>
      </c>
      <c r="K33" s="223">
        <v>0</v>
      </c>
      <c r="L33" s="223">
        <v>70</v>
      </c>
      <c r="M33" s="223">
        <v>0</v>
      </c>
      <c r="N33" s="223"/>
      <c r="O33" s="223"/>
      <c r="P33" s="223"/>
      <c r="Q33" s="223"/>
      <c r="R33" s="223"/>
      <c r="S33" s="223"/>
      <c r="T33" s="223">
        <v>70</v>
      </c>
      <c r="U33" s="112" t="s">
        <v>81</v>
      </c>
      <c r="V33" s="262"/>
      <c r="W33" s="263"/>
      <c r="X33" s="263">
        <f>910000+AD33</f>
        <v>1000000</v>
      </c>
      <c r="Y33" s="264"/>
      <c r="Z33" s="263">
        <f t="shared" si="2"/>
        <v>1000000</v>
      </c>
      <c r="AA33" s="53" t="s">
        <v>155</v>
      </c>
      <c r="AB33" s="53" t="s">
        <v>321</v>
      </c>
      <c r="AC33" s="1" t="s">
        <v>319</v>
      </c>
      <c r="AD33" s="209">
        <v>90000</v>
      </c>
      <c r="AE33" s="39">
        <v>1000</v>
      </c>
      <c r="AF33" s="39"/>
      <c r="AG33" s="39"/>
      <c r="AR33" s="159">
        <v>910000</v>
      </c>
    </row>
    <row r="34" spans="2:44" ht="81" customHeight="1">
      <c r="B34" s="296"/>
      <c r="C34" s="45">
        <v>6.4</v>
      </c>
      <c r="D34" s="42" t="s">
        <v>228</v>
      </c>
      <c r="E34" s="43" t="s">
        <v>15</v>
      </c>
      <c r="F34" s="131" t="s">
        <v>109</v>
      </c>
      <c r="G34" s="132" t="s">
        <v>289</v>
      </c>
      <c r="H34" s="96" t="s">
        <v>46</v>
      </c>
      <c r="I34" s="132" t="s">
        <v>52</v>
      </c>
      <c r="J34" s="223">
        <v>0</v>
      </c>
      <c r="K34" s="223">
        <v>0</v>
      </c>
      <c r="L34" s="223">
        <v>1</v>
      </c>
      <c r="M34" s="223">
        <v>0</v>
      </c>
      <c r="N34" s="223"/>
      <c r="O34" s="223"/>
      <c r="P34" s="223"/>
      <c r="Q34" s="223"/>
      <c r="R34" s="223"/>
      <c r="S34" s="223"/>
      <c r="T34" s="223">
        <v>1</v>
      </c>
      <c r="U34" s="112" t="s">
        <v>82</v>
      </c>
      <c r="V34" s="262"/>
      <c r="W34" s="263"/>
      <c r="X34" s="263">
        <f>175000+AD34</f>
        <v>265000</v>
      </c>
      <c r="Y34" s="264"/>
      <c r="Z34" s="263">
        <f t="shared" si="2"/>
        <v>265000</v>
      </c>
      <c r="AA34" s="53" t="s">
        <v>156</v>
      </c>
      <c r="AB34" s="53" t="s">
        <v>181</v>
      </c>
      <c r="AC34" s="1" t="s">
        <v>319</v>
      </c>
      <c r="AD34" s="209">
        <v>90000</v>
      </c>
      <c r="AE34" s="39">
        <v>1000</v>
      </c>
      <c r="AF34" s="39"/>
      <c r="AG34" s="39"/>
      <c r="AR34" s="159">
        <v>175000</v>
      </c>
    </row>
    <row r="35" spans="2:44" ht="69" customHeight="1">
      <c r="B35" s="296"/>
      <c r="C35" s="45">
        <v>6.5</v>
      </c>
      <c r="D35" s="42" t="s">
        <v>229</v>
      </c>
      <c r="E35" s="43" t="s">
        <v>15</v>
      </c>
      <c r="F35" s="131" t="s">
        <v>110</v>
      </c>
      <c r="G35" s="132" t="s">
        <v>290</v>
      </c>
      <c r="H35" s="96" t="s">
        <v>46</v>
      </c>
      <c r="I35" s="132" t="s">
        <v>53</v>
      </c>
      <c r="J35" s="223">
        <v>0</v>
      </c>
      <c r="K35" s="223">
        <v>0</v>
      </c>
      <c r="L35" s="223">
        <v>40</v>
      </c>
      <c r="M35" s="223">
        <v>40</v>
      </c>
      <c r="N35" s="223">
        <v>40</v>
      </c>
      <c r="O35" s="223">
        <v>40</v>
      </c>
      <c r="P35" s="223">
        <v>40</v>
      </c>
      <c r="Q35" s="223">
        <v>40</v>
      </c>
      <c r="R35" s="223">
        <v>40</v>
      </c>
      <c r="S35" s="223">
        <v>40</v>
      </c>
      <c r="T35" s="223">
        <v>80</v>
      </c>
      <c r="U35" s="112" t="s">
        <v>141</v>
      </c>
      <c r="V35" s="262"/>
      <c r="W35" s="263"/>
      <c r="X35" s="263">
        <f>115000+12500+22500</f>
        <v>150000</v>
      </c>
      <c r="Y35" s="264">
        <f>115000+12500+22500</f>
        <v>150000</v>
      </c>
      <c r="Z35" s="263">
        <f t="shared" si="2"/>
        <v>300000</v>
      </c>
      <c r="AA35" s="53" t="s">
        <v>33</v>
      </c>
      <c r="AB35" s="53" t="s">
        <v>182</v>
      </c>
      <c r="AC35" s="1" t="s">
        <v>319</v>
      </c>
      <c r="AD35" s="209">
        <v>25000</v>
      </c>
      <c r="AE35" s="1" t="s">
        <v>335</v>
      </c>
      <c r="AF35" s="213">
        <v>45000</v>
      </c>
      <c r="AR35" s="159">
        <v>230000</v>
      </c>
    </row>
    <row r="36" spans="2:44" ht="64.5" customHeight="1">
      <c r="B36" s="296"/>
      <c r="C36" s="46">
        <v>7.1</v>
      </c>
      <c r="D36" s="48" t="s">
        <v>230</v>
      </c>
      <c r="E36" s="41" t="s">
        <v>15</v>
      </c>
      <c r="F36" s="133" t="s">
        <v>111</v>
      </c>
      <c r="G36" s="133" t="s">
        <v>291</v>
      </c>
      <c r="H36" s="97" t="s">
        <v>46</v>
      </c>
      <c r="I36" s="133" t="s">
        <v>54</v>
      </c>
      <c r="J36" s="224">
        <v>0</v>
      </c>
      <c r="K36" s="224">
        <v>0</v>
      </c>
      <c r="L36" s="224">
        <v>75</v>
      </c>
      <c r="M36" s="224">
        <v>0</v>
      </c>
      <c r="N36" s="225"/>
      <c r="O36" s="225"/>
      <c r="P36" s="225"/>
      <c r="Q36" s="225"/>
      <c r="R36" s="226"/>
      <c r="S36" s="226"/>
      <c r="T36" s="226">
        <v>75</v>
      </c>
      <c r="U36" s="113" t="s">
        <v>140</v>
      </c>
      <c r="V36" s="265"/>
      <c r="W36" s="266"/>
      <c r="X36" s="266">
        <f>65000+AD36+AF36</f>
        <v>195000</v>
      </c>
      <c r="Y36" s="267"/>
      <c r="Z36" s="266">
        <f t="shared" si="2"/>
        <v>195000</v>
      </c>
      <c r="AA36" s="54" t="s">
        <v>51</v>
      </c>
      <c r="AB36" s="54" t="s">
        <v>183</v>
      </c>
      <c r="AC36" s="1" t="s">
        <v>319</v>
      </c>
      <c r="AD36" s="209">
        <v>95000</v>
      </c>
      <c r="AE36" s="1" t="s">
        <v>335</v>
      </c>
      <c r="AF36" s="213">
        <v>35000</v>
      </c>
      <c r="AR36" s="169">
        <v>65000</v>
      </c>
    </row>
    <row r="37" spans="2:44" ht="81.75" customHeight="1">
      <c r="B37" s="296"/>
      <c r="C37" s="46">
        <v>7.2</v>
      </c>
      <c r="D37" s="48" t="s">
        <v>231</v>
      </c>
      <c r="E37" s="41" t="s">
        <v>15</v>
      </c>
      <c r="F37" s="133" t="s">
        <v>112</v>
      </c>
      <c r="G37" s="133" t="s">
        <v>292</v>
      </c>
      <c r="H37" s="97" t="s">
        <v>46</v>
      </c>
      <c r="I37" s="133" t="s">
        <v>55</v>
      </c>
      <c r="J37" s="224">
        <v>0</v>
      </c>
      <c r="K37" s="224">
        <v>0</v>
      </c>
      <c r="L37" s="224">
        <v>200</v>
      </c>
      <c r="M37" s="224">
        <v>0</v>
      </c>
      <c r="N37" s="225"/>
      <c r="O37" s="225"/>
      <c r="P37" s="225"/>
      <c r="Q37" s="225"/>
      <c r="R37" s="226"/>
      <c r="S37" s="226"/>
      <c r="T37" s="226">
        <v>200</v>
      </c>
      <c r="U37" s="113" t="s">
        <v>139</v>
      </c>
      <c r="V37" s="265"/>
      <c r="W37" s="266"/>
      <c r="X37" s="266">
        <f>25000+AD37+AF37</f>
        <v>95000</v>
      </c>
      <c r="Y37" s="267"/>
      <c r="Z37" s="266">
        <f t="shared" si="2"/>
        <v>95000</v>
      </c>
      <c r="AA37" s="54" t="s">
        <v>51</v>
      </c>
      <c r="AB37" s="54" t="s">
        <v>184</v>
      </c>
      <c r="AC37" s="1" t="s">
        <v>319</v>
      </c>
      <c r="AD37" s="209">
        <v>45000</v>
      </c>
      <c r="AE37" s="1" t="s">
        <v>335</v>
      </c>
      <c r="AF37" s="213">
        <v>25000</v>
      </c>
      <c r="AR37" s="169">
        <v>25000</v>
      </c>
    </row>
    <row r="38" spans="2:44" ht="90" customHeight="1">
      <c r="B38" s="296"/>
      <c r="C38" s="47">
        <v>8.1</v>
      </c>
      <c r="D38" s="56" t="s">
        <v>232</v>
      </c>
      <c r="E38" s="44" t="s">
        <v>15</v>
      </c>
      <c r="F38" s="134" t="s">
        <v>264</v>
      </c>
      <c r="G38" s="134" t="s">
        <v>293</v>
      </c>
      <c r="H38" s="98" t="s">
        <v>46</v>
      </c>
      <c r="I38" s="134" t="s">
        <v>265</v>
      </c>
      <c r="J38" s="227">
        <v>0</v>
      </c>
      <c r="K38" s="227">
        <v>0</v>
      </c>
      <c r="L38" s="227">
        <v>200</v>
      </c>
      <c r="M38" s="227">
        <v>0</v>
      </c>
      <c r="N38" s="227"/>
      <c r="O38" s="227"/>
      <c r="P38" s="227"/>
      <c r="Q38" s="227"/>
      <c r="R38" s="228"/>
      <c r="S38" s="228"/>
      <c r="T38" s="228">
        <v>200</v>
      </c>
      <c r="U38" s="114" t="s">
        <v>138</v>
      </c>
      <c r="V38" s="268"/>
      <c r="W38" s="269"/>
      <c r="X38" s="269">
        <f>35000+AD38+AF38</f>
        <v>125000</v>
      </c>
      <c r="Y38" s="270"/>
      <c r="Z38" s="269">
        <f t="shared" si="2"/>
        <v>125000</v>
      </c>
      <c r="AA38" s="55" t="s">
        <v>157</v>
      </c>
      <c r="AB38" s="55" t="s">
        <v>185</v>
      </c>
      <c r="AC38" s="1" t="s">
        <v>319</v>
      </c>
      <c r="AD38" s="209">
        <v>75000</v>
      </c>
      <c r="AE38" s="1" t="s">
        <v>335</v>
      </c>
      <c r="AF38" s="213">
        <v>15000</v>
      </c>
      <c r="AR38" s="156">
        <v>35000</v>
      </c>
    </row>
    <row r="39" spans="2:44" ht="52.5" customHeight="1">
      <c r="B39" s="296"/>
      <c r="C39" s="47">
        <v>8.2</v>
      </c>
      <c r="D39" s="49" t="s">
        <v>233</v>
      </c>
      <c r="E39" s="44" t="s">
        <v>15</v>
      </c>
      <c r="F39" s="134" t="s">
        <v>83</v>
      </c>
      <c r="G39" s="134" t="s">
        <v>272</v>
      </c>
      <c r="H39" s="98" t="s">
        <v>46</v>
      </c>
      <c r="I39" s="134" t="s">
        <v>56</v>
      </c>
      <c r="J39" s="227">
        <v>0</v>
      </c>
      <c r="K39" s="227">
        <v>2</v>
      </c>
      <c r="L39" s="227">
        <v>0</v>
      </c>
      <c r="M39" s="227">
        <v>2</v>
      </c>
      <c r="N39" s="227"/>
      <c r="O39" s="227"/>
      <c r="P39" s="227"/>
      <c r="Q39" s="227"/>
      <c r="R39" s="228"/>
      <c r="S39" s="228"/>
      <c r="T39" s="228">
        <v>4</v>
      </c>
      <c r="U39" s="114" t="s">
        <v>34</v>
      </c>
      <c r="V39" s="268"/>
      <c r="W39" s="269">
        <f>12000+AF39</f>
        <v>226000</v>
      </c>
      <c r="X39" s="269"/>
      <c r="Y39" s="270">
        <f>10000+AD39</f>
        <v>130000</v>
      </c>
      <c r="Z39" s="269">
        <f t="shared" si="2"/>
        <v>356000</v>
      </c>
      <c r="AA39" s="55" t="s">
        <v>158</v>
      </c>
      <c r="AB39" s="55" t="s">
        <v>186</v>
      </c>
      <c r="AC39" s="1" t="s">
        <v>319</v>
      </c>
      <c r="AD39" s="209">
        <v>120000</v>
      </c>
      <c r="AE39" s="1" t="s">
        <v>339</v>
      </c>
      <c r="AF39" s="211">
        <v>214000</v>
      </c>
      <c r="AR39" s="156">
        <v>22000</v>
      </c>
    </row>
    <row r="40" spans="2:44" ht="80.25" customHeight="1">
      <c r="B40" s="296"/>
      <c r="C40" s="59">
        <v>9.1</v>
      </c>
      <c r="D40" s="57" t="s">
        <v>234</v>
      </c>
      <c r="E40" s="107" t="s">
        <v>15</v>
      </c>
      <c r="F40" s="135" t="s">
        <v>113</v>
      </c>
      <c r="G40" s="135" t="s">
        <v>294</v>
      </c>
      <c r="H40" s="100" t="s">
        <v>46</v>
      </c>
      <c r="I40" s="135" t="s">
        <v>59</v>
      </c>
      <c r="J40" s="229">
        <v>0</v>
      </c>
      <c r="K40" s="229">
        <v>1</v>
      </c>
      <c r="L40" s="229">
        <v>0</v>
      </c>
      <c r="M40" s="229">
        <v>0</v>
      </c>
      <c r="N40" s="229"/>
      <c r="O40" s="229"/>
      <c r="P40" s="229"/>
      <c r="Q40" s="229"/>
      <c r="R40" s="230"/>
      <c r="S40" s="230"/>
      <c r="T40" s="230">
        <v>1</v>
      </c>
      <c r="U40" s="115" t="s">
        <v>137</v>
      </c>
      <c r="V40" s="271"/>
      <c r="W40" s="272">
        <f>110000+AD40</f>
        <v>190000</v>
      </c>
      <c r="X40" s="271"/>
      <c r="Y40" s="273"/>
      <c r="Z40" s="271">
        <f t="shared" si="2"/>
        <v>190000</v>
      </c>
      <c r="AA40" s="58" t="s">
        <v>35</v>
      </c>
      <c r="AB40" s="58" t="s">
        <v>187</v>
      </c>
      <c r="AC40" s="1" t="s">
        <v>319</v>
      </c>
      <c r="AD40" s="209">
        <v>80000</v>
      </c>
      <c r="AE40" s="1">
        <v>1000</v>
      </c>
      <c r="AR40" s="160">
        <v>110000</v>
      </c>
    </row>
    <row r="41" spans="2:44" ht="80.25" customHeight="1">
      <c r="B41" s="296"/>
      <c r="C41" s="59">
        <v>9.2</v>
      </c>
      <c r="D41" s="57" t="s">
        <v>235</v>
      </c>
      <c r="E41" s="107" t="s">
        <v>15</v>
      </c>
      <c r="F41" s="135" t="s">
        <v>114</v>
      </c>
      <c r="G41" s="135" t="s">
        <v>295</v>
      </c>
      <c r="H41" s="100" t="s">
        <v>46</v>
      </c>
      <c r="I41" s="135" t="s">
        <v>59</v>
      </c>
      <c r="J41" s="229">
        <v>0</v>
      </c>
      <c r="K41" s="229">
        <v>2</v>
      </c>
      <c r="L41" s="229">
        <v>0</v>
      </c>
      <c r="M41" s="229">
        <v>0</v>
      </c>
      <c r="N41" s="229"/>
      <c r="O41" s="229"/>
      <c r="P41" s="229"/>
      <c r="Q41" s="229"/>
      <c r="R41" s="230"/>
      <c r="S41" s="230"/>
      <c r="T41" s="230">
        <v>2</v>
      </c>
      <c r="U41" s="115" t="s">
        <v>136</v>
      </c>
      <c r="V41" s="272"/>
      <c r="W41" s="271">
        <f>225000+AD41</f>
        <v>310000</v>
      </c>
      <c r="X41" s="271"/>
      <c r="Y41" s="273"/>
      <c r="Z41" s="271">
        <f t="shared" si="2"/>
        <v>310000</v>
      </c>
      <c r="AA41" s="58" t="s">
        <v>154</v>
      </c>
      <c r="AB41" s="58" t="s">
        <v>188</v>
      </c>
      <c r="AC41" s="1" t="s">
        <v>319</v>
      </c>
      <c r="AD41" s="1">
        <v>85000</v>
      </c>
      <c r="AE41" s="1">
        <v>3000</v>
      </c>
      <c r="AR41" s="160">
        <v>225000</v>
      </c>
    </row>
    <row r="42" spans="2:44" ht="81.75" customHeight="1">
      <c r="B42" s="296"/>
      <c r="C42" s="59">
        <v>9.3</v>
      </c>
      <c r="D42" s="57" t="s">
        <v>236</v>
      </c>
      <c r="E42" s="107" t="s">
        <v>15</v>
      </c>
      <c r="F42" s="135" t="s">
        <v>115</v>
      </c>
      <c r="G42" s="135" t="s">
        <v>296</v>
      </c>
      <c r="H42" s="100" t="s">
        <v>46</v>
      </c>
      <c r="I42" s="135" t="s">
        <v>59</v>
      </c>
      <c r="J42" s="229">
        <v>0</v>
      </c>
      <c r="K42" s="229">
        <v>0</v>
      </c>
      <c r="L42" s="229">
        <v>1</v>
      </c>
      <c r="M42" s="229">
        <v>0</v>
      </c>
      <c r="N42" s="229"/>
      <c r="O42" s="229"/>
      <c r="P42" s="229"/>
      <c r="Q42" s="229"/>
      <c r="R42" s="230"/>
      <c r="S42" s="230"/>
      <c r="T42" s="230">
        <v>1</v>
      </c>
      <c r="U42" s="115" t="s">
        <v>84</v>
      </c>
      <c r="V42" s="272"/>
      <c r="W42" s="271"/>
      <c r="X42" s="271">
        <f>652500+AD42</f>
        <v>727500</v>
      </c>
      <c r="Y42" s="273"/>
      <c r="Z42" s="271">
        <f t="shared" si="2"/>
        <v>727500</v>
      </c>
      <c r="AA42" s="58" t="s">
        <v>159</v>
      </c>
      <c r="AB42" s="58" t="s">
        <v>189</v>
      </c>
      <c r="AC42" s="1" t="s">
        <v>319</v>
      </c>
      <c r="AD42" s="1">
        <v>75000</v>
      </c>
      <c r="AE42" s="1">
        <v>3000</v>
      </c>
      <c r="AR42" s="160">
        <v>652500</v>
      </c>
    </row>
    <row r="43" spans="1:44" s="50" customFormat="1" ht="89.25" customHeight="1">
      <c r="A43" s="33"/>
      <c r="B43" s="296"/>
      <c r="C43" s="61">
        <v>10.1</v>
      </c>
      <c r="D43" s="62" t="s">
        <v>237</v>
      </c>
      <c r="E43" s="60" t="s">
        <v>15</v>
      </c>
      <c r="F43" s="136" t="s">
        <v>85</v>
      </c>
      <c r="G43" s="136" t="s">
        <v>297</v>
      </c>
      <c r="H43" s="99" t="s">
        <v>46</v>
      </c>
      <c r="I43" s="136" t="s">
        <v>57</v>
      </c>
      <c r="J43" s="231">
        <v>1</v>
      </c>
      <c r="K43" s="231">
        <v>0</v>
      </c>
      <c r="L43" s="231">
        <v>0</v>
      </c>
      <c r="M43" s="231">
        <v>0</v>
      </c>
      <c r="N43" s="231"/>
      <c r="O43" s="231"/>
      <c r="P43" s="231"/>
      <c r="Q43" s="231"/>
      <c r="R43" s="232"/>
      <c r="S43" s="232"/>
      <c r="T43" s="232">
        <v>1</v>
      </c>
      <c r="U43" s="116" t="s">
        <v>86</v>
      </c>
      <c r="V43" s="274">
        <f>115000+AD43+AF43</f>
        <v>275000</v>
      </c>
      <c r="W43" s="275"/>
      <c r="X43" s="275"/>
      <c r="Y43" s="276"/>
      <c r="Z43" s="275">
        <f t="shared" si="2"/>
        <v>275000</v>
      </c>
      <c r="AA43" s="63" t="s">
        <v>160</v>
      </c>
      <c r="AB43" s="63" t="s">
        <v>190</v>
      </c>
      <c r="AC43" s="1" t="s">
        <v>319</v>
      </c>
      <c r="AD43" s="209">
        <v>125000</v>
      </c>
      <c r="AE43" s="50" t="s">
        <v>335</v>
      </c>
      <c r="AF43" s="213">
        <v>35000</v>
      </c>
      <c r="AR43" s="170">
        <v>115000</v>
      </c>
    </row>
    <row r="44" spans="1:44" s="50" customFormat="1" ht="68.25" customHeight="1">
      <c r="A44" s="33"/>
      <c r="B44" s="296" t="s">
        <v>14</v>
      </c>
      <c r="C44" s="61">
        <v>10.2</v>
      </c>
      <c r="D44" s="62" t="s">
        <v>238</v>
      </c>
      <c r="E44" s="60" t="s">
        <v>15</v>
      </c>
      <c r="F44" s="136" t="s">
        <v>87</v>
      </c>
      <c r="G44" s="136" t="s">
        <v>298</v>
      </c>
      <c r="H44" s="99" t="s">
        <v>46</v>
      </c>
      <c r="I44" s="136" t="s">
        <v>57</v>
      </c>
      <c r="J44" s="231">
        <v>0</v>
      </c>
      <c r="K44" s="231">
        <v>0</v>
      </c>
      <c r="L44" s="231">
        <v>0</v>
      </c>
      <c r="M44" s="231">
        <v>1</v>
      </c>
      <c r="N44" s="231"/>
      <c r="O44" s="231"/>
      <c r="P44" s="231"/>
      <c r="Q44" s="231"/>
      <c r="R44" s="232"/>
      <c r="S44" s="232"/>
      <c r="T44" s="232">
        <v>1</v>
      </c>
      <c r="U44" s="116" t="s">
        <v>88</v>
      </c>
      <c r="V44" s="274"/>
      <c r="W44" s="275"/>
      <c r="X44" s="275"/>
      <c r="Y44" s="277">
        <f>230000+AD44+AF44</f>
        <v>430000</v>
      </c>
      <c r="Z44" s="274">
        <f t="shared" si="2"/>
        <v>430000</v>
      </c>
      <c r="AA44" s="63" t="s">
        <v>161</v>
      </c>
      <c r="AB44" s="63" t="s">
        <v>191</v>
      </c>
      <c r="AC44" s="1" t="s">
        <v>319</v>
      </c>
      <c r="AD44" s="209">
        <v>175000</v>
      </c>
      <c r="AE44" s="50" t="s">
        <v>335</v>
      </c>
      <c r="AF44" s="213">
        <v>25000</v>
      </c>
      <c r="AR44" s="153">
        <v>230000</v>
      </c>
    </row>
    <row r="45" spans="1:44" s="50" customFormat="1" ht="63">
      <c r="A45" s="33"/>
      <c r="B45" s="296"/>
      <c r="C45" s="61">
        <v>10.3</v>
      </c>
      <c r="D45" s="62" t="s">
        <v>239</v>
      </c>
      <c r="E45" s="60" t="s">
        <v>15</v>
      </c>
      <c r="F45" s="136" t="s">
        <v>89</v>
      </c>
      <c r="G45" s="136" t="s">
        <v>299</v>
      </c>
      <c r="H45" s="99" t="s">
        <v>46</v>
      </c>
      <c r="I45" s="136" t="s">
        <v>61</v>
      </c>
      <c r="J45" s="231">
        <v>0</v>
      </c>
      <c r="K45" s="231">
        <v>0</v>
      </c>
      <c r="L45" s="231">
        <v>0</v>
      </c>
      <c r="M45" s="231">
        <v>1</v>
      </c>
      <c r="N45" s="231"/>
      <c r="O45" s="231"/>
      <c r="P45" s="231"/>
      <c r="Q45" s="231"/>
      <c r="R45" s="232"/>
      <c r="S45" s="232"/>
      <c r="T45" s="232">
        <v>1</v>
      </c>
      <c r="U45" s="116" t="s">
        <v>90</v>
      </c>
      <c r="V45" s="274"/>
      <c r="W45" s="275"/>
      <c r="X45" s="275"/>
      <c r="Y45" s="277">
        <f>108000+AD45+AF45</f>
        <v>253000</v>
      </c>
      <c r="Z45" s="274">
        <f t="shared" si="2"/>
        <v>253000</v>
      </c>
      <c r="AA45" s="63" t="s">
        <v>36</v>
      </c>
      <c r="AB45" s="63" t="s">
        <v>192</v>
      </c>
      <c r="AC45" s="1" t="s">
        <v>319</v>
      </c>
      <c r="AD45" s="209">
        <v>120000</v>
      </c>
      <c r="AE45" s="50" t="s">
        <v>335</v>
      </c>
      <c r="AF45" s="213">
        <v>25000</v>
      </c>
      <c r="AR45" s="153">
        <v>108000</v>
      </c>
    </row>
    <row r="46" spans="2:44" ht="81" customHeight="1">
      <c r="B46" s="296"/>
      <c r="C46" s="61">
        <v>10.4</v>
      </c>
      <c r="D46" s="62" t="s">
        <v>240</v>
      </c>
      <c r="E46" s="60" t="s">
        <v>15</v>
      </c>
      <c r="F46" s="136" t="s">
        <v>116</v>
      </c>
      <c r="G46" s="136" t="s">
        <v>300</v>
      </c>
      <c r="H46" s="99" t="s">
        <v>46</v>
      </c>
      <c r="I46" s="136" t="s">
        <v>62</v>
      </c>
      <c r="J46" s="231">
        <v>0</v>
      </c>
      <c r="K46" s="231">
        <v>0</v>
      </c>
      <c r="L46" s="231">
        <v>0</v>
      </c>
      <c r="M46" s="231">
        <v>1</v>
      </c>
      <c r="N46" s="231"/>
      <c r="O46" s="231"/>
      <c r="P46" s="231"/>
      <c r="Q46" s="231"/>
      <c r="R46" s="232"/>
      <c r="S46" s="232"/>
      <c r="T46" s="232">
        <v>1</v>
      </c>
      <c r="U46" s="116" t="s">
        <v>106</v>
      </c>
      <c r="V46" s="274"/>
      <c r="W46" s="275"/>
      <c r="X46" s="275"/>
      <c r="Y46" s="277">
        <f>55000+AD46+AF46</f>
        <v>235000</v>
      </c>
      <c r="Z46" s="274">
        <f t="shared" si="2"/>
        <v>235000</v>
      </c>
      <c r="AA46" s="63" t="s">
        <v>37</v>
      </c>
      <c r="AB46" s="63" t="s">
        <v>193</v>
      </c>
      <c r="AC46" s="1" t="s">
        <v>319</v>
      </c>
      <c r="AD46" s="209">
        <v>145000</v>
      </c>
      <c r="AE46" s="50" t="s">
        <v>335</v>
      </c>
      <c r="AF46" s="213">
        <v>35000</v>
      </c>
      <c r="AG46" s="50"/>
      <c r="AR46" s="153">
        <v>55000</v>
      </c>
    </row>
    <row r="47" spans="2:44" ht="84" customHeight="1">
      <c r="B47" s="296"/>
      <c r="C47" s="45">
        <v>11.1</v>
      </c>
      <c r="D47" s="174" t="s">
        <v>241</v>
      </c>
      <c r="E47" s="175" t="s">
        <v>15</v>
      </c>
      <c r="F47" s="132" t="s">
        <v>91</v>
      </c>
      <c r="G47" s="132" t="s">
        <v>301</v>
      </c>
      <c r="H47" s="176" t="s">
        <v>46</v>
      </c>
      <c r="I47" s="132" t="s">
        <v>57</v>
      </c>
      <c r="J47" s="223">
        <v>1</v>
      </c>
      <c r="K47" s="223">
        <v>0</v>
      </c>
      <c r="L47" s="223">
        <v>0</v>
      </c>
      <c r="M47" s="223">
        <v>0</v>
      </c>
      <c r="N47" s="223"/>
      <c r="O47" s="223"/>
      <c r="P47" s="223"/>
      <c r="Q47" s="223"/>
      <c r="R47" s="233"/>
      <c r="S47" s="233"/>
      <c r="T47" s="233">
        <v>1</v>
      </c>
      <c r="U47" s="177" t="s">
        <v>92</v>
      </c>
      <c r="V47" s="262">
        <f>61000+AD47+AF47</f>
        <v>111000</v>
      </c>
      <c r="W47" s="263"/>
      <c r="X47" s="263"/>
      <c r="Y47" s="264"/>
      <c r="Z47" s="263">
        <f t="shared" si="2"/>
        <v>111000</v>
      </c>
      <c r="AA47" s="53" t="s">
        <v>38</v>
      </c>
      <c r="AB47" s="53" t="s">
        <v>194</v>
      </c>
      <c r="AC47" s="1" t="s">
        <v>319</v>
      </c>
      <c r="AD47" s="209">
        <v>25000</v>
      </c>
      <c r="AE47" s="50" t="s">
        <v>335</v>
      </c>
      <c r="AF47" s="213">
        <v>25000</v>
      </c>
      <c r="AG47" s="50"/>
      <c r="AR47" s="159">
        <v>61000</v>
      </c>
    </row>
    <row r="48" spans="2:44" ht="69" customHeight="1">
      <c r="B48" s="296"/>
      <c r="C48" s="45">
        <v>11.2</v>
      </c>
      <c r="D48" s="174" t="s">
        <v>242</v>
      </c>
      <c r="E48" s="175" t="s">
        <v>15</v>
      </c>
      <c r="F48" s="132" t="s">
        <v>318</v>
      </c>
      <c r="G48" s="132" t="s">
        <v>323</v>
      </c>
      <c r="H48" s="176" t="s">
        <v>46</v>
      </c>
      <c r="I48" s="132" t="s">
        <v>57</v>
      </c>
      <c r="J48" s="223">
        <v>750</v>
      </c>
      <c r="K48" s="223">
        <v>750</v>
      </c>
      <c r="L48" s="223">
        <v>0</v>
      </c>
      <c r="M48" s="223">
        <v>0</v>
      </c>
      <c r="N48" s="223"/>
      <c r="O48" s="223"/>
      <c r="P48" s="223"/>
      <c r="Q48" s="223"/>
      <c r="R48" s="233"/>
      <c r="S48" s="233"/>
      <c r="T48" s="233">
        <v>1500</v>
      </c>
      <c r="U48" s="177" t="s">
        <v>93</v>
      </c>
      <c r="V48" s="262">
        <f>20000+12500+17500</f>
        <v>50000</v>
      </c>
      <c r="W48" s="263">
        <f>20000+12500+17500</f>
        <v>50000</v>
      </c>
      <c r="X48" s="263"/>
      <c r="Y48" s="264"/>
      <c r="Z48" s="263">
        <f t="shared" si="2"/>
        <v>100000</v>
      </c>
      <c r="AA48" s="53" t="s">
        <v>39</v>
      </c>
      <c r="AB48" s="53" t="s">
        <v>195</v>
      </c>
      <c r="AC48" s="1" t="s">
        <v>319</v>
      </c>
      <c r="AD48" s="209">
        <v>25000</v>
      </c>
      <c r="AE48" s="50" t="s">
        <v>335</v>
      </c>
      <c r="AF48" s="213">
        <v>35000</v>
      </c>
      <c r="AG48" s="50"/>
      <c r="AR48" s="159">
        <v>40000</v>
      </c>
    </row>
    <row r="49" spans="2:44" ht="53.25" customHeight="1">
      <c r="B49" s="296"/>
      <c r="C49" s="45">
        <v>11.3</v>
      </c>
      <c r="D49" s="174" t="s">
        <v>243</v>
      </c>
      <c r="E49" s="175" t="s">
        <v>15</v>
      </c>
      <c r="F49" s="132" t="s">
        <v>94</v>
      </c>
      <c r="G49" s="132" t="s">
        <v>302</v>
      </c>
      <c r="H49" s="176" t="s">
        <v>46</v>
      </c>
      <c r="I49" s="132" t="s">
        <v>57</v>
      </c>
      <c r="J49" s="223">
        <v>0</v>
      </c>
      <c r="K49" s="223">
        <v>0</v>
      </c>
      <c r="L49" s="223">
        <v>600</v>
      </c>
      <c r="M49" s="223">
        <v>0</v>
      </c>
      <c r="N49" s="223"/>
      <c r="O49" s="223"/>
      <c r="P49" s="223"/>
      <c r="Q49" s="223"/>
      <c r="R49" s="233"/>
      <c r="S49" s="233"/>
      <c r="T49" s="233">
        <v>600</v>
      </c>
      <c r="U49" s="177" t="s">
        <v>95</v>
      </c>
      <c r="V49" s="262"/>
      <c r="W49" s="263"/>
      <c r="X49" s="263">
        <f>120000+AD49+AF49</f>
        <v>170000</v>
      </c>
      <c r="Y49" s="264"/>
      <c r="Z49" s="263">
        <f t="shared" si="2"/>
        <v>170000</v>
      </c>
      <c r="AA49" s="53" t="s">
        <v>40</v>
      </c>
      <c r="AB49" s="53" t="s">
        <v>196</v>
      </c>
      <c r="AC49" s="1" t="s">
        <v>319</v>
      </c>
      <c r="AD49" s="209">
        <v>25000</v>
      </c>
      <c r="AE49" s="50" t="s">
        <v>335</v>
      </c>
      <c r="AF49" s="213">
        <v>25000</v>
      </c>
      <c r="AG49" s="50"/>
      <c r="AR49" s="159">
        <v>120000</v>
      </c>
    </row>
    <row r="50" spans="1:44" s="51" customFormat="1" ht="85.5" customHeight="1">
      <c r="A50" s="33"/>
      <c r="B50" s="296"/>
      <c r="C50" s="66">
        <v>12.1</v>
      </c>
      <c r="D50" s="64" t="s">
        <v>244</v>
      </c>
      <c r="E50" s="65" t="s">
        <v>15</v>
      </c>
      <c r="F50" s="137" t="s">
        <v>96</v>
      </c>
      <c r="G50" s="138" t="s">
        <v>303</v>
      </c>
      <c r="H50" s="68" t="s">
        <v>46</v>
      </c>
      <c r="I50" s="137" t="s">
        <v>57</v>
      </c>
      <c r="J50" s="234">
        <v>0</v>
      </c>
      <c r="K50" s="234">
        <v>0</v>
      </c>
      <c r="L50" s="234">
        <v>11</v>
      </c>
      <c r="M50" s="234">
        <v>0</v>
      </c>
      <c r="N50" s="234"/>
      <c r="O50" s="234"/>
      <c r="P50" s="234"/>
      <c r="Q50" s="234"/>
      <c r="R50" s="235"/>
      <c r="S50" s="235"/>
      <c r="T50" s="235">
        <v>11</v>
      </c>
      <c r="U50" s="117" t="s">
        <v>97</v>
      </c>
      <c r="V50" s="278"/>
      <c r="W50" s="279"/>
      <c r="X50" s="279">
        <f>250000+AD50+AF50</f>
        <v>320000</v>
      </c>
      <c r="Y50" s="280"/>
      <c r="Z50" s="279">
        <f t="shared" si="2"/>
        <v>320000</v>
      </c>
      <c r="AA50" s="67" t="s">
        <v>162</v>
      </c>
      <c r="AB50" s="67" t="s">
        <v>197</v>
      </c>
      <c r="AC50" s="1" t="s">
        <v>319</v>
      </c>
      <c r="AD50" s="209">
        <v>35000</v>
      </c>
      <c r="AE50" s="50" t="s">
        <v>335</v>
      </c>
      <c r="AF50" s="213">
        <v>35000</v>
      </c>
      <c r="AG50" s="50"/>
      <c r="AR50" s="168">
        <v>250000</v>
      </c>
    </row>
    <row r="51" spans="1:44" s="51" customFormat="1" ht="71.25" customHeight="1">
      <c r="A51" s="33"/>
      <c r="B51" s="296"/>
      <c r="C51" s="66">
        <v>12.2</v>
      </c>
      <c r="D51" s="64" t="s">
        <v>245</v>
      </c>
      <c r="E51" s="65" t="s">
        <v>15</v>
      </c>
      <c r="F51" s="137" t="s">
        <v>304</v>
      </c>
      <c r="G51" s="137" t="s">
        <v>305</v>
      </c>
      <c r="H51" s="68" t="s">
        <v>46</v>
      </c>
      <c r="I51" s="137" t="s">
        <v>57</v>
      </c>
      <c r="J51" s="234">
        <v>0</v>
      </c>
      <c r="K51" s="234">
        <v>0</v>
      </c>
      <c r="L51" s="234">
        <v>250</v>
      </c>
      <c r="M51" s="234">
        <v>0</v>
      </c>
      <c r="N51" s="234"/>
      <c r="O51" s="234"/>
      <c r="P51" s="234"/>
      <c r="Q51" s="234"/>
      <c r="R51" s="235"/>
      <c r="S51" s="235"/>
      <c r="T51" s="235">
        <v>250</v>
      </c>
      <c r="U51" s="117" t="s">
        <v>98</v>
      </c>
      <c r="V51" s="278"/>
      <c r="W51" s="279"/>
      <c r="X51" s="279">
        <f>61000+AD51+AF51</f>
        <v>181000</v>
      </c>
      <c r="Y51" s="280"/>
      <c r="Z51" s="279">
        <f aca="true" t="shared" si="3" ref="Z51:Z53">SUM(V51:Y51)</f>
        <v>181000</v>
      </c>
      <c r="AA51" s="67" t="s">
        <v>163</v>
      </c>
      <c r="AB51" s="67" t="s">
        <v>198</v>
      </c>
      <c r="AC51" s="1" t="s">
        <v>319</v>
      </c>
      <c r="AD51" s="209">
        <v>95000</v>
      </c>
      <c r="AE51" s="50" t="s">
        <v>335</v>
      </c>
      <c r="AF51" s="213">
        <v>25000</v>
      </c>
      <c r="AG51" s="50"/>
      <c r="AR51" s="168">
        <v>61000</v>
      </c>
    </row>
    <row r="52" spans="1:44" s="51" customFormat="1" ht="71.25" customHeight="1">
      <c r="A52" s="33"/>
      <c r="B52" s="296"/>
      <c r="C52" s="66">
        <v>12.3</v>
      </c>
      <c r="D52" s="64" t="s">
        <v>246</v>
      </c>
      <c r="E52" s="65" t="s">
        <v>15</v>
      </c>
      <c r="F52" s="137" t="s">
        <v>117</v>
      </c>
      <c r="G52" s="137" t="s">
        <v>306</v>
      </c>
      <c r="H52" s="68" t="s">
        <v>46</v>
      </c>
      <c r="I52" s="137" t="s">
        <v>57</v>
      </c>
      <c r="J52" s="234">
        <v>0</v>
      </c>
      <c r="K52" s="234">
        <v>0</v>
      </c>
      <c r="L52" s="234">
        <v>10</v>
      </c>
      <c r="M52" s="234">
        <v>0</v>
      </c>
      <c r="N52" s="234"/>
      <c r="O52" s="234"/>
      <c r="P52" s="234"/>
      <c r="Q52" s="234"/>
      <c r="R52" s="235"/>
      <c r="S52" s="235"/>
      <c r="T52" s="235">
        <v>10</v>
      </c>
      <c r="U52" s="117" t="s">
        <v>135</v>
      </c>
      <c r="V52" s="278"/>
      <c r="W52" s="279"/>
      <c r="X52" s="279">
        <f>60000+AD52+AF52</f>
        <v>130000</v>
      </c>
      <c r="Y52" s="280"/>
      <c r="Z52" s="279">
        <f t="shared" si="3"/>
        <v>130000</v>
      </c>
      <c r="AA52" s="67" t="s">
        <v>164</v>
      </c>
      <c r="AB52" s="67" t="s">
        <v>199</v>
      </c>
      <c r="AC52" s="1" t="s">
        <v>319</v>
      </c>
      <c r="AD52" s="209">
        <v>35000</v>
      </c>
      <c r="AE52" s="50" t="s">
        <v>335</v>
      </c>
      <c r="AF52" s="213">
        <v>35000</v>
      </c>
      <c r="AG52" s="50"/>
      <c r="AR52" s="168">
        <v>60000</v>
      </c>
    </row>
    <row r="53" spans="1:44" s="51" customFormat="1" ht="66.75" customHeight="1">
      <c r="A53" s="33"/>
      <c r="B53" s="296"/>
      <c r="C53" s="66">
        <v>12.4</v>
      </c>
      <c r="D53" s="64" t="s">
        <v>247</v>
      </c>
      <c r="E53" s="65" t="s">
        <v>15</v>
      </c>
      <c r="F53" s="137" t="s">
        <v>118</v>
      </c>
      <c r="G53" s="137" t="s">
        <v>273</v>
      </c>
      <c r="H53" s="68" t="s">
        <v>46</v>
      </c>
      <c r="I53" s="137" t="s">
        <v>57</v>
      </c>
      <c r="J53" s="234">
        <v>0</v>
      </c>
      <c r="K53" s="234">
        <v>0</v>
      </c>
      <c r="L53" s="234">
        <v>2</v>
      </c>
      <c r="M53" s="234">
        <v>0</v>
      </c>
      <c r="N53" s="234"/>
      <c r="O53" s="234"/>
      <c r="P53" s="234"/>
      <c r="Q53" s="234"/>
      <c r="R53" s="235"/>
      <c r="S53" s="235"/>
      <c r="T53" s="235">
        <v>2</v>
      </c>
      <c r="U53" s="117" t="s">
        <v>134</v>
      </c>
      <c r="V53" s="278"/>
      <c r="W53" s="279"/>
      <c r="X53" s="279">
        <f>30000+AD53+AF53</f>
        <v>90000</v>
      </c>
      <c r="Y53" s="280"/>
      <c r="Z53" s="279">
        <f t="shared" si="3"/>
        <v>90000</v>
      </c>
      <c r="AA53" s="67" t="s">
        <v>165</v>
      </c>
      <c r="AB53" s="67" t="s">
        <v>200</v>
      </c>
      <c r="AC53" s="1" t="s">
        <v>319</v>
      </c>
      <c r="AD53" s="209">
        <v>15000</v>
      </c>
      <c r="AE53" s="50" t="s">
        <v>335</v>
      </c>
      <c r="AF53" s="213">
        <v>45000</v>
      </c>
      <c r="AG53" s="50"/>
      <c r="AR53" s="168">
        <v>30000</v>
      </c>
    </row>
    <row r="54" spans="1:44" s="52" customFormat="1" ht="67.5" customHeight="1">
      <c r="A54" s="33"/>
      <c r="B54" s="296"/>
      <c r="C54" s="70">
        <v>13.1</v>
      </c>
      <c r="D54" s="71" t="s">
        <v>248</v>
      </c>
      <c r="E54" s="69" t="s">
        <v>29</v>
      </c>
      <c r="F54" s="139" t="s">
        <v>120</v>
      </c>
      <c r="G54" s="139" t="s">
        <v>307</v>
      </c>
      <c r="H54" s="101" t="s">
        <v>46</v>
      </c>
      <c r="I54" s="139" t="s">
        <v>57</v>
      </c>
      <c r="J54" s="236">
        <v>5</v>
      </c>
      <c r="K54" s="236">
        <v>5</v>
      </c>
      <c r="L54" s="236">
        <v>6</v>
      </c>
      <c r="M54" s="236">
        <v>0</v>
      </c>
      <c r="N54" s="236"/>
      <c r="O54" s="236"/>
      <c r="P54" s="236"/>
      <c r="Q54" s="236"/>
      <c r="R54" s="237"/>
      <c r="S54" s="237"/>
      <c r="T54" s="237">
        <v>16</v>
      </c>
      <c r="U54" s="74" t="s">
        <v>133</v>
      </c>
      <c r="V54" s="281">
        <v>155000</v>
      </c>
      <c r="W54" s="282">
        <f>95600+AD54+AF54</f>
        <v>155600</v>
      </c>
      <c r="X54" s="282">
        <v>216400</v>
      </c>
      <c r="Y54" s="283"/>
      <c r="Z54" s="282">
        <f>SUM(V54:Y54)</f>
        <v>527000</v>
      </c>
      <c r="AA54" s="75" t="s">
        <v>42</v>
      </c>
      <c r="AB54" s="73" t="s">
        <v>201</v>
      </c>
      <c r="AC54" s="1" t="s">
        <v>319</v>
      </c>
      <c r="AD54" s="209">
        <v>35000</v>
      </c>
      <c r="AE54" s="50" t="s">
        <v>335</v>
      </c>
      <c r="AF54" s="213">
        <v>25000</v>
      </c>
      <c r="AG54" s="50"/>
      <c r="AR54" s="158">
        <v>467000</v>
      </c>
    </row>
    <row r="55" spans="2:44" ht="63">
      <c r="B55" s="296"/>
      <c r="C55" s="70">
        <v>13.2</v>
      </c>
      <c r="D55" s="71" t="s">
        <v>249</v>
      </c>
      <c r="E55" s="69" t="s">
        <v>29</v>
      </c>
      <c r="F55" s="139" t="s">
        <v>99</v>
      </c>
      <c r="G55" s="139" t="s">
        <v>308</v>
      </c>
      <c r="H55" s="101" t="s">
        <v>46</v>
      </c>
      <c r="I55" s="139" t="s">
        <v>62</v>
      </c>
      <c r="J55" s="238">
        <v>0</v>
      </c>
      <c r="K55" s="238">
        <v>0</v>
      </c>
      <c r="L55" s="238">
        <v>1</v>
      </c>
      <c r="M55" s="238">
        <v>0</v>
      </c>
      <c r="N55" s="238"/>
      <c r="O55" s="238"/>
      <c r="P55" s="238"/>
      <c r="Q55" s="238"/>
      <c r="R55" s="238"/>
      <c r="S55" s="238"/>
      <c r="T55" s="238">
        <v>1</v>
      </c>
      <c r="U55" s="76" t="s">
        <v>100</v>
      </c>
      <c r="V55" s="284"/>
      <c r="W55" s="285"/>
      <c r="X55" s="285">
        <f>15000+AD55+AF55</f>
        <v>135000</v>
      </c>
      <c r="Y55" s="286"/>
      <c r="Z55" s="282">
        <f aca="true" t="shared" si="4" ref="Z55:Z56">SUM(V55:Y55)</f>
        <v>135000</v>
      </c>
      <c r="AA55" s="73" t="s">
        <v>43</v>
      </c>
      <c r="AB55" s="73" t="s">
        <v>202</v>
      </c>
      <c r="AC55" s="1" t="s">
        <v>319</v>
      </c>
      <c r="AD55" s="209">
        <v>85000</v>
      </c>
      <c r="AE55" s="50" t="s">
        <v>335</v>
      </c>
      <c r="AF55" s="213">
        <v>35000</v>
      </c>
      <c r="AG55" s="50"/>
      <c r="AR55" s="145">
        <v>15000</v>
      </c>
    </row>
    <row r="56" spans="2:44" ht="60" customHeight="1">
      <c r="B56" s="296"/>
      <c r="C56" s="70">
        <v>13.3</v>
      </c>
      <c r="D56" s="71" t="s">
        <v>250</v>
      </c>
      <c r="E56" s="69" t="s">
        <v>29</v>
      </c>
      <c r="F56" s="139" t="s">
        <v>101</v>
      </c>
      <c r="G56" s="139" t="s">
        <v>309</v>
      </c>
      <c r="H56" s="101" t="s">
        <v>46</v>
      </c>
      <c r="I56" s="139" t="s">
        <v>62</v>
      </c>
      <c r="J56" s="238">
        <v>150</v>
      </c>
      <c r="K56" s="238">
        <v>150</v>
      </c>
      <c r="L56" s="238">
        <v>0</v>
      </c>
      <c r="M56" s="238">
        <v>0</v>
      </c>
      <c r="N56" s="238"/>
      <c r="O56" s="238"/>
      <c r="P56" s="238"/>
      <c r="Q56" s="238"/>
      <c r="R56" s="238"/>
      <c r="S56" s="238"/>
      <c r="T56" s="238">
        <v>300</v>
      </c>
      <c r="U56" s="76" t="s">
        <v>102</v>
      </c>
      <c r="V56" s="284">
        <f>2000+22500+12500</f>
        <v>37000</v>
      </c>
      <c r="W56" s="285">
        <f>2000+22500+12500</f>
        <v>37000</v>
      </c>
      <c r="X56" s="285"/>
      <c r="Y56" s="286"/>
      <c r="Z56" s="282">
        <f t="shared" si="4"/>
        <v>74000</v>
      </c>
      <c r="AA56" s="72" t="s">
        <v>44</v>
      </c>
      <c r="AB56" s="72" t="s">
        <v>203</v>
      </c>
      <c r="AC56" s="1" t="s">
        <v>319</v>
      </c>
      <c r="AD56" s="209">
        <v>45000</v>
      </c>
      <c r="AE56" s="50" t="s">
        <v>335</v>
      </c>
      <c r="AF56" s="213">
        <v>25000</v>
      </c>
      <c r="AG56" s="50"/>
      <c r="AR56" s="145">
        <v>4000</v>
      </c>
    </row>
    <row r="57" spans="2:44" ht="110.25" customHeight="1">
      <c r="B57" s="296" t="s">
        <v>14</v>
      </c>
      <c r="C57" s="78">
        <v>14.1</v>
      </c>
      <c r="D57" s="79" t="s">
        <v>251</v>
      </c>
      <c r="E57" s="77" t="s">
        <v>29</v>
      </c>
      <c r="F57" s="140" t="s">
        <v>119</v>
      </c>
      <c r="G57" s="140" t="s">
        <v>266</v>
      </c>
      <c r="H57" s="81" t="s">
        <v>46</v>
      </c>
      <c r="I57" s="140" t="s">
        <v>57</v>
      </c>
      <c r="J57" s="239">
        <v>0</v>
      </c>
      <c r="K57" s="239">
        <v>1</v>
      </c>
      <c r="L57" s="239">
        <v>2</v>
      </c>
      <c r="M57" s="239">
        <v>0</v>
      </c>
      <c r="N57" s="239"/>
      <c r="O57" s="239"/>
      <c r="P57" s="239"/>
      <c r="Q57" s="239"/>
      <c r="R57" s="240"/>
      <c r="S57" s="240"/>
      <c r="T57" s="240">
        <v>3</v>
      </c>
      <c r="U57" s="118" t="s">
        <v>132</v>
      </c>
      <c r="V57" s="287"/>
      <c r="W57" s="288">
        <f>24000+42500+17500</f>
        <v>84000</v>
      </c>
      <c r="X57" s="288">
        <f>24000+42500+17500</f>
        <v>84000</v>
      </c>
      <c r="Y57" s="289"/>
      <c r="Z57" s="288">
        <f aca="true" t="shared" si="5" ref="Z57:Z62">SUM(V57:Y57)</f>
        <v>168000</v>
      </c>
      <c r="AA57" s="80" t="s">
        <v>166</v>
      </c>
      <c r="AB57" s="80" t="s">
        <v>204</v>
      </c>
      <c r="AC57" s="1" t="s">
        <v>319</v>
      </c>
      <c r="AD57" s="207">
        <v>85000</v>
      </c>
      <c r="AE57" s="50" t="s">
        <v>336</v>
      </c>
      <c r="AF57" s="213">
        <v>35000</v>
      </c>
      <c r="AG57" s="50"/>
      <c r="AR57" s="161">
        <v>48000</v>
      </c>
    </row>
    <row r="58" spans="2:44" ht="98.25" customHeight="1">
      <c r="B58" s="296"/>
      <c r="C58" s="78">
        <v>14.2</v>
      </c>
      <c r="D58" s="79" t="s">
        <v>252</v>
      </c>
      <c r="E58" s="77" t="s">
        <v>29</v>
      </c>
      <c r="F58" s="140" t="s">
        <v>121</v>
      </c>
      <c r="G58" s="140" t="s">
        <v>267</v>
      </c>
      <c r="H58" s="81" t="s">
        <v>46</v>
      </c>
      <c r="I58" s="140" t="s">
        <v>57</v>
      </c>
      <c r="J58" s="239">
        <v>0</v>
      </c>
      <c r="K58" s="239">
        <v>0</v>
      </c>
      <c r="L58" s="239">
        <v>1</v>
      </c>
      <c r="M58" s="239">
        <v>0</v>
      </c>
      <c r="N58" s="239"/>
      <c r="O58" s="239"/>
      <c r="P58" s="239"/>
      <c r="Q58" s="239"/>
      <c r="R58" s="240"/>
      <c r="S58" s="240"/>
      <c r="T58" s="240">
        <v>1</v>
      </c>
      <c r="U58" s="118" t="s">
        <v>131</v>
      </c>
      <c r="V58" s="287"/>
      <c r="W58" s="288"/>
      <c r="X58" s="288">
        <f>22500+AD58+AF58</f>
        <v>167500</v>
      </c>
      <c r="Y58" s="289"/>
      <c r="Z58" s="288">
        <f t="shared" si="5"/>
        <v>167500</v>
      </c>
      <c r="AA58" s="80" t="s">
        <v>41</v>
      </c>
      <c r="AB58" s="80" t="s">
        <v>205</v>
      </c>
      <c r="AC58" s="1" t="s">
        <v>319</v>
      </c>
      <c r="AD58" s="207">
        <v>120000</v>
      </c>
      <c r="AE58" s="50" t="s">
        <v>336</v>
      </c>
      <c r="AF58" s="213">
        <v>25000</v>
      </c>
      <c r="AG58" s="50"/>
      <c r="AR58" s="161">
        <v>22500</v>
      </c>
    </row>
    <row r="59" spans="2:44" ht="105" customHeight="1">
      <c r="B59" s="296"/>
      <c r="C59" s="78">
        <v>14.3</v>
      </c>
      <c r="D59" s="79" t="s">
        <v>253</v>
      </c>
      <c r="E59" s="77" t="s">
        <v>29</v>
      </c>
      <c r="F59" s="140" t="s">
        <v>122</v>
      </c>
      <c r="G59" s="140" t="s">
        <v>267</v>
      </c>
      <c r="H59" s="121" t="s">
        <v>46</v>
      </c>
      <c r="I59" s="140" t="s">
        <v>57</v>
      </c>
      <c r="J59" s="241">
        <v>0</v>
      </c>
      <c r="K59" s="239">
        <v>3</v>
      </c>
      <c r="L59" s="239">
        <v>3</v>
      </c>
      <c r="M59" s="239">
        <v>0</v>
      </c>
      <c r="N59" s="239"/>
      <c r="O59" s="239"/>
      <c r="P59" s="239"/>
      <c r="Q59" s="239"/>
      <c r="R59" s="240"/>
      <c r="S59" s="240"/>
      <c r="T59" s="240">
        <v>6</v>
      </c>
      <c r="U59" s="118" t="s">
        <v>130</v>
      </c>
      <c r="V59" s="287"/>
      <c r="W59" s="288">
        <f>68500+AF59</f>
        <v>93500</v>
      </c>
      <c r="X59" s="288">
        <f>52500+AD59</f>
        <v>102500</v>
      </c>
      <c r="Y59" s="289"/>
      <c r="Z59" s="288">
        <f t="shared" si="5"/>
        <v>196000</v>
      </c>
      <c r="AA59" s="80" t="s">
        <v>41</v>
      </c>
      <c r="AB59" s="80" t="s">
        <v>206</v>
      </c>
      <c r="AC59" s="1" t="s">
        <v>319</v>
      </c>
      <c r="AD59" s="207">
        <v>50000</v>
      </c>
      <c r="AE59" s="50" t="s">
        <v>336</v>
      </c>
      <c r="AF59" s="213">
        <v>25000</v>
      </c>
      <c r="AG59" s="50"/>
      <c r="AR59" s="161">
        <v>121000</v>
      </c>
    </row>
    <row r="60" spans="2:44" ht="94.5">
      <c r="B60" s="296"/>
      <c r="C60" s="84">
        <v>15.1</v>
      </c>
      <c r="D60" s="85" t="s">
        <v>254</v>
      </c>
      <c r="E60" s="83" t="s">
        <v>30</v>
      </c>
      <c r="F60" s="141" t="s">
        <v>103</v>
      </c>
      <c r="G60" s="141" t="s">
        <v>268</v>
      </c>
      <c r="H60" s="102" t="s">
        <v>46</v>
      </c>
      <c r="I60" s="141" t="s">
        <v>57</v>
      </c>
      <c r="J60" s="242">
        <v>2</v>
      </c>
      <c r="K60" s="242">
        <v>0</v>
      </c>
      <c r="L60" s="242">
        <v>0</v>
      </c>
      <c r="M60" s="242">
        <v>2</v>
      </c>
      <c r="N60" s="242"/>
      <c r="O60" s="242"/>
      <c r="P60" s="242"/>
      <c r="Q60" s="242"/>
      <c r="R60" s="243"/>
      <c r="S60" s="243"/>
      <c r="T60" s="243">
        <v>4</v>
      </c>
      <c r="U60" s="119" t="s">
        <v>104</v>
      </c>
      <c r="V60" s="290">
        <f>17500+37500+10000</f>
        <v>65000</v>
      </c>
      <c r="W60" s="291"/>
      <c r="X60" s="291"/>
      <c r="Y60" s="292">
        <f>17500+37500+10000</f>
        <v>65000</v>
      </c>
      <c r="Z60" s="291">
        <f t="shared" si="5"/>
        <v>130000</v>
      </c>
      <c r="AA60" s="82" t="s">
        <v>45</v>
      </c>
      <c r="AB60" s="82" t="s">
        <v>207</v>
      </c>
      <c r="AC60" s="1" t="s">
        <v>319</v>
      </c>
      <c r="AD60" s="207">
        <v>75000</v>
      </c>
      <c r="AE60" s="50" t="s">
        <v>336</v>
      </c>
      <c r="AF60" s="213">
        <v>20000</v>
      </c>
      <c r="AG60" s="50"/>
      <c r="AR60" s="146">
        <v>35000</v>
      </c>
    </row>
    <row r="61" spans="2:44" ht="53.25" customHeight="1">
      <c r="B61" s="296"/>
      <c r="C61" s="86">
        <v>15.2</v>
      </c>
      <c r="D61" s="85" t="s">
        <v>255</v>
      </c>
      <c r="E61" s="83" t="s">
        <v>30</v>
      </c>
      <c r="F61" s="141" t="s">
        <v>123</v>
      </c>
      <c r="G61" s="141" t="s">
        <v>269</v>
      </c>
      <c r="H61" s="102" t="s">
        <v>46</v>
      </c>
      <c r="I61" s="141" t="s">
        <v>57</v>
      </c>
      <c r="J61" s="242">
        <v>15</v>
      </c>
      <c r="K61" s="242">
        <v>0</v>
      </c>
      <c r="L61" s="242">
        <v>15</v>
      </c>
      <c r="M61" s="242">
        <v>0</v>
      </c>
      <c r="N61" s="242"/>
      <c r="O61" s="242"/>
      <c r="P61" s="242"/>
      <c r="Q61" s="242"/>
      <c r="R61" s="243"/>
      <c r="S61" s="243"/>
      <c r="T61" s="243">
        <v>30</v>
      </c>
      <c r="U61" s="119" t="s">
        <v>129</v>
      </c>
      <c r="V61" s="290">
        <f>32500+42500+12500</f>
        <v>87500</v>
      </c>
      <c r="W61" s="291"/>
      <c r="X61" s="291">
        <f>32500+42500+12500</f>
        <v>87500</v>
      </c>
      <c r="Y61" s="292"/>
      <c r="Z61" s="291">
        <f t="shared" si="5"/>
        <v>175000</v>
      </c>
      <c r="AA61" s="82" t="s">
        <v>32</v>
      </c>
      <c r="AB61" s="82" t="s">
        <v>208</v>
      </c>
      <c r="AC61" s="1" t="s">
        <v>319</v>
      </c>
      <c r="AD61" s="207">
        <v>85000</v>
      </c>
      <c r="AE61" s="50" t="s">
        <v>336</v>
      </c>
      <c r="AF61" s="213">
        <v>25000</v>
      </c>
      <c r="AG61" s="50"/>
      <c r="AR61" s="146">
        <v>65000</v>
      </c>
    </row>
    <row r="62" spans="2:44" ht="94.5" customHeight="1">
      <c r="B62" s="296"/>
      <c r="C62" s="89">
        <v>16.1</v>
      </c>
      <c r="D62" s="90" t="s">
        <v>256</v>
      </c>
      <c r="E62" s="87" t="s">
        <v>30</v>
      </c>
      <c r="F62" s="142" t="s">
        <v>124</v>
      </c>
      <c r="G62" s="143" t="s">
        <v>310</v>
      </c>
      <c r="H62" s="103" t="s">
        <v>46</v>
      </c>
      <c r="I62" s="143" t="s">
        <v>57</v>
      </c>
      <c r="J62" s="244">
        <v>50</v>
      </c>
      <c r="K62" s="244">
        <v>50</v>
      </c>
      <c r="L62" s="244">
        <v>50</v>
      </c>
      <c r="M62" s="244">
        <v>0</v>
      </c>
      <c r="N62" s="244"/>
      <c r="O62" s="244"/>
      <c r="P62" s="244"/>
      <c r="Q62" s="244"/>
      <c r="R62" s="245"/>
      <c r="S62" s="245"/>
      <c r="T62" s="245">
        <v>150</v>
      </c>
      <c r="U62" s="120" t="s">
        <v>127</v>
      </c>
      <c r="V62" s="293">
        <f>2000+11666.66+11666.68</f>
        <v>25333.34</v>
      </c>
      <c r="W62" s="294">
        <f>2000+11666.66+11666.66</f>
        <v>25333.32</v>
      </c>
      <c r="X62" s="294">
        <f>2000+11666.66+11666.66</f>
        <v>25333.32</v>
      </c>
      <c r="Y62" s="295"/>
      <c r="Z62" s="294">
        <f t="shared" si="5"/>
        <v>75999.98000000001</v>
      </c>
      <c r="AA62" s="87" t="s">
        <v>32</v>
      </c>
      <c r="AB62" s="87" t="s">
        <v>209</v>
      </c>
      <c r="AC62" s="1" t="s">
        <v>319</v>
      </c>
      <c r="AD62" s="209">
        <v>35000</v>
      </c>
      <c r="AE62" s="50" t="s">
        <v>335</v>
      </c>
      <c r="AF62" s="213">
        <v>35000</v>
      </c>
      <c r="AG62" s="50"/>
      <c r="AR62" s="147">
        <v>6000</v>
      </c>
    </row>
    <row r="63" spans="2:44" ht="72.75" customHeight="1">
      <c r="B63" s="296"/>
      <c r="C63" s="89">
        <v>16.2</v>
      </c>
      <c r="D63" s="90" t="s">
        <v>257</v>
      </c>
      <c r="E63" s="87" t="s">
        <v>30</v>
      </c>
      <c r="F63" s="143" t="s">
        <v>105</v>
      </c>
      <c r="G63" s="143" t="s">
        <v>311</v>
      </c>
      <c r="H63" s="103" t="s">
        <v>46</v>
      </c>
      <c r="I63" s="143" t="s">
        <v>57</v>
      </c>
      <c r="J63" s="244">
        <v>0</v>
      </c>
      <c r="K63" s="244">
        <v>0</v>
      </c>
      <c r="L63" s="244">
        <v>2</v>
      </c>
      <c r="M63" s="244">
        <v>0</v>
      </c>
      <c r="N63" s="244"/>
      <c r="O63" s="244"/>
      <c r="P63" s="244"/>
      <c r="Q63" s="244"/>
      <c r="R63" s="245"/>
      <c r="S63" s="245"/>
      <c r="T63" s="245">
        <v>2</v>
      </c>
      <c r="U63" s="120" t="s">
        <v>128</v>
      </c>
      <c r="V63" s="293"/>
      <c r="W63" s="294"/>
      <c r="X63" s="294">
        <f>200000+AD63+AF63</f>
        <v>290000</v>
      </c>
      <c r="Y63" s="295"/>
      <c r="Z63" s="294">
        <f aca="true" t="shared" si="6" ref="Z63:Z64">SUM(V63:Y63)</f>
        <v>290000</v>
      </c>
      <c r="AA63" s="87" t="s">
        <v>31</v>
      </c>
      <c r="AB63" s="87" t="s">
        <v>210</v>
      </c>
      <c r="AC63" s="1" t="s">
        <v>319</v>
      </c>
      <c r="AD63" s="209">
        <v>45000</v>
      </c>
      <c r="AE63" s="50" t="s">
        <v>335</v>
      </c>
      <c r="AF63" s="213">
        <v>45000</v>
      </c>
      <c r="AG63" s="50"/>
      <c r="AR63" s="147">
        <v>200000</v>
      </c>
    </row>
    <row r="64" spans="2:44" ht="52.5">
      <c r="B64" s="296"/>
      <c r="C64" s="89">
        <v>16.3</v>
      </c>
      <c r="D64" s="90" t="s">
        <v>258</v>
      </c>
      <c r="E64" s="87" t="s">
        <v>30</v>
      </c>
      <c r="F64" s="143" t="s">
        <v>125</v>
      </c>
      <c r="G64" s="143" t="s">
        <v>312</v>
      </c>
      <c r="H64" s="103" t="s">
        <v>46</v>
      </c>
      <c r="I64" s="88" t="s">
        <v>57</v>
      </c>
      <c r="J64" s="244">
        <v>0</v>
      </c>
      <c r="K64" s="244">
        <v>0</v>
      </c>
      <c r="L64" s="244">
        <v>2</v>
      </c>
      <c r="M64" s="244">
        <v>0</v>
      </c>
      <c r="N64" s="244"/>
      <c r="O64" s="244"/>
      <c r="P64" s="244"/>
      <c r="Q64" s="244"/>
      <c r="R64" s="245"/>
      <c r="S64" s="245"/>
      <c r="T64" s="245">
        <v>2</v>
      </c>
      <c r="U64" s="120" t="s">
        <v>126</v>
      </c>
      <c r="V64" s="293"/>
      <c r="W64" s="294"/>
      <c r="X64" s="294">
        <f>15000+AD64+AF64</f>
        <v>95000</v>
      </c>
      <c r="Y64" s="295"/>
      <c r="Z64" s="294">
        <f t="shared" si="6"/>
        <v>95000</v>
      </c>
      <c r="AA64" s="87" t="s">
        <v>167</v>
      </c>
      <c r="AB64" s="87" t="s">
        <v>211</v>
      </c>
      <c r="AC64" s="1" t="s">
        <v>319</v>
      </c>
      <c r="AD64" s="209">
        <v>55000</v>
      </c>
      <c r="AE64" s="50" t="s">
        <v>335</v>
      </c>
      <c r="AF64" s="213">
        <v>25000</v>
      </c>
      <c r="AG64" s="50"/>
      <c r="AR64" s="147">
        <v>15000</v>
      </c>
    </row>
    <row r="65" spans="4:44" ht="22.5" customHeight="1">
      <c r="D65" s="172" t="s">
        <v>17</v>
      </c>
      <c r="E65" s="10"/>
      <c r="H65" s="33"/>
      <c r="T65" s="173">
        <f>SUM(T18:T64)</f>
        <v>4927</v>
      </c>
      <c r="U65" s="163"/>
      <c r="V65" s="217">
        <f>SUM(V18:V64)</f>
        <v>9217160.4</v>
      </c>
      <c r="W65" s="217">
        <f>SUM(W18:W64)</f>
        <v>10610499.040000001</v>
      </c>
      <c r="X65" s="217">
        <f>SUM(X18:X64)</f>
        <v>5754978.61</v>
      </c>
      <c r="Y65" s="217">
        <f>SUM(Y18:Y64)</f>
        <v>15813210.760000002</v>
      </c>
      <c r="Z65" s="217">
        <f>SUM(Z18:Z64)</f>
        <v>41395848.809999995</v>
      </c>
      <c r="AR65" s="31">
        <f>SUM(AR18:AR64)</f>
        <v>34763944</v>
      </c>
    </row>
    <row r="66" spans="8:26" ht="15">
      <c r="H66" s="33"/>
      <c r="U66" s="163"/>
      <c r="V66" s="165"/>
      <c r="W66" s="163"/>
      <c r="Z66" s="206"/>
    </row>
    <row r="67" spans="8:26" ht="15">
      <c r="H67" s="33"/>
      <c r="U67" s="166"/>
      <c r="V67" s="164"/>
      <c r="W67" s="164"/>
      <c r="Z67" s="206"/>
    </row>
    <row r="68" spans="8:44" ht="15">
      <c r="H68" s="33"/>
      <c r="U68" s="163"/>
      <c r="V68" s="165"/>
      <c r="W68" s="163"/>
      <c r="AQ68" s="31"/>
      <c r="AR68" s="198"/>
    </row>
    <row r="69" spans="8:48" ht="15" customHeight="1">
      <c r="H69" s="33"/>
      <c r="U69" s="163"/>
      <c r="V69" s="164"/>
      <c r="W69" s="164"/>
      <c r="AO69" s="200">
        <v>1000</v>
      </c>
      <c r="AP69" s="186" t="s">
        <v>328</v>
      </c>
      <c r="AQ69" s="187">
        <v>20657424</v>
      </c>
      <c r="AR69" s="187"/>
      <c r="AS69" s="187">
        <f aca="true" t="shared" si="7" ref="AS69:AS74">+AT69-AQ69</f>
        <v>2382710.8200000003</v>
      </c>
      <c r="AT69" s="188">
        <v>23040134.82</v>
      </c>
      <c r="AU69" s="198">
        <f>AS69+AS71+AS72+AS73+AS70</f>
        <v>6636904.81</v>
      </c>
      <c r="AV69" s="31">
        <f>AR65+AU69</f>
        <v>41400848.81</v>
      </c>
    </row>
    <row r="70" spans="8:46" ht="15">
      <c r="H70" s="33"/>
      <c r="U70" s="163"/>
      <c r="V70" s="164"/>
      <c r="W70" s="163"/>
      <c r="AO70" s="201">
        <v>2000</v>
      </c>
      <c r="AP70" s="189" t="s">
        <v>329</v>
      </c>
      <c r="AQ70" s="190">
        <v>3026696</v>
      </c>
      <c r="AR70" s="190"/>
      <c r="AS70" s="191">
        <f t="shared" si="7"/>
        <v>934386.3799999999</v>
      </c>
      <c r="AT70" s="192">
        <v>3961082.38</v>
      </c>
    </row>
    <row r="71" spans="8:46" ht="15">
      <c r="H71" s="33"/>
      <c r="AO71" s="201">
        <v>3000</v>
      </c>
      <c r="AP71" s="189" t="s">
        <v>330</v>
      </c>
      <c r="AQ71" s="191">
        <v>10422824</v>
      </c>
      <c r="AR71" s="191"/>
      <c r="AS71" s="191">
        <f t="shared" si="7"/>
        <v>1235263.0099999998</v>
      </c>
      <c r="AT71" s="192">
        <v>11658087.01</v>
      </c>
    </row>
    <row r="72" spans="8:46" ht="105" customHeight="1">
      <c r="H72" s="33"/>
      <c r="AO72" s="201">
        <v>4000</v>
      </c>
      <c r="AP72" s="193" t="s">
        <v>331</v>
      </c>
      <c r="AQ72" s="191">
        <v>0</v>
      </c>
      <c r="AR72" s="191"/>
      <c r="AS72" s="191">
        <f t="shared" si="7"/>
        <v>1468344.6</v>
      </c>
      <c r="AT72" s="192">
        <v>1468344.6</v>
      </c>
    </row>
    <row r="73" spans="8:46" ht="78.75" customHeight="1">
      <c r="H73" s="33"/>
      <c r="AO73" s="201">
        <v>5000</v>
      </c>
      <c r="AP73" s="193" t="s">
        <v>332</v>
      </c>
      <c r="AQ73" s="191">
        <v>650000</v>
      </c>
      <c r="AR73" s="191"/>
      <c r="AS73" s="191">
        <f t="shared" si="7"/>
        <v>616200</v>
      </c>
      <c r="AT73" s="192">
        <v>1266200</v>
      </c>
    </row>
    <row r="74" spans="8:46" ht="15">
      <c r="H74" s="33"/>
      <c r="AO74" s="201">
        <v>9000</v>
      </c>
      <c r="AP74" s="189" t="s">
        <v>333</v>
      </c>
      <c r="AQ74" s="191">
        <v>7000</v>
      </c>
      <c r="AR74" s="191"/>
      <c r="AS74" s="191">
        <f t="shared" si="7"/>
        <v>-5000</v>
      </c>
      <c r="AT74" s="192">
        <v>2000</v>
      </c>
    </row>
    <row r="75" spans="8:44" ht="15">
      <c r="H75" s="33"/>
      <c r="AR75" s="198"/>
    </row>
    <row r="76" ht="15">
      <c r="H76" s="33"/>
    </row>
    <row r="77" ht="15">
      <c r="H77" s="33"/>
    </row>
    <row r="78" ht="15">
      <c r="H78" s="33"/>
    </row>
    <row r="79" ht="15">
      <c r="H79" s="33"/>
    </row>
    <row r="80" ht="15">
      <c r="H80" s="33"/>
    </row>
    <row r="81" ht="15">
      <c r="H81" s="33"/>
    </row>
    <row r="82" ht="15">
      <c r="H82" s="33"/>
    </row>
    <row r="83" ht="15">
      <c r="H83" s="33"/>
    </row>
    <row r="84" ht="15">
      <c r="H84" s="33"/>
    </row>
    <row r="85" ht="15">
      <c r="H85" s="33"/>
    </row>
    <row r="86" ht="15">
      <c r="H86" s="33"/>
    </row>
    <row r="87" ht="15">
      <c r="H87" s="33"/>
    </row>
    <row r="88" ht="15">
      <c r="H88" s="33"/>
    </row>
    <row r="89" ht="15">
      <c r="H89" s="33"/>
    </row>
    <row r="90" ht="15">
      <c r="H90" s="33"/>
    </row>
    <row r="91" ht="15">
      <c r="H91" s="33"/>
    </row>
    <row r="92" ht="15">
      <c r="H92" s="33"/>
    </row>
    <row r="93" ht="15">
      <c r="H93" s="33"/>
    </row>
    <row r="94" ht="15">
      <c r="H94" s="33"/>
    </row>
    <row r="95" ht="15">
      <c r="H95" s="33"/>
    </row>
    <row r="96" ht="15">
      <c r="H96" s="33"/>
    </row>
    <row r="97" ht="15">
      <c r="H97" s="33"/>
    </row>
    <row r="98" ht="15">
      <c r="H98" s="33"/>
    </row>
    <row r="99" ht="15">
      <c r="H99" s="33"/>
    </row>
    <row r="100" ht="15">
      <c r="H100" s="33"/>
    </row>
    <row r="101" ht="15">
      <c r="H101" s="33"/>
    </row>
    <row r="102" ht="15">
      <c r="H102" s="33"/>
    </row>
    <row r="103" ht="15">
      <c r="H103" s="33"/>
    </row>
    <row r="104" ht="15">
      <c r="H104" s="33"/>
    </row>
    <row r="105" ht="15">
      <c r="H105" s="33"/>
    </row>
    <row r="106" ht="15">
      <c r="H106" s="33"/>
    </row>
    <row r="107" ht="15">
      <c r="H107" s="33"/>
    </row>
    <row r="108" ht="15">
      <c r="H108" s="33"/>
    </row>
    <row r="109" ht="15">
      <c r="H109" s="33"/>
    </row>
    <row r="110" ht="15">
      <c r="H110" s="33"/>
    </row>
    <row r="111" ht="15">
      <c r="H111" s="33"/>
    </row>
    <row r="112" ht="15">
      <c r="H112" s="33"/>
    </row>
    <row r="113" ht="15">
      <c r="H113" s="33"/>
    </row>
    <row r="114" ht="15">
      <c r="H114" s="33"/>
    </row>
    <row r="115" ht="15">
      <c r="H115" s="33"/>
    </row>
    <row r="116" ht="15">
      <c r="H116" s="33"/>
    </row>
    <row r="117" ht="15">
      <c r="H117" s="33"/>
    </row>
    <row r="118" ht="15">
      <c r="H118" s="33"/>
    </row>
    <row r="119" ht="15">
      <c r="H119" s="33"/>
    </row>
    <row r="120" ht="15">
      <c r="H120" s="33"/>
    </row>
    <row r="121" ht="15">
      <c r="H121" s="33"/>
    </row>
    <row r="122" ht="15">
      <c r="H122" s="33"/>
    </row>
    <row r="123" ht="15">
      <c r="H123" s="33"/>
    </row>
    <row r="124" ht="15">
      <c r="H124" s="33"/>
    </row>
    <row r="125" ht="15">
      <c r="H125" s="33"/>
    </row>
    <row r="126" ht="15">
      <c r="H126" s="33"/>
    </row>
    <row r="127" ht="15">
      <c r="H127" s="33"/>
    </row>
    <row r="128" ht="15">
      <c r="H128" s="33"/>
    </row>
    <row r="129" ht="15">
      <c r="H129" s="33"/>
    </row>
    <row r="130" ht="15">
      <c r="H130" s="33"/>
    </row>
    <row r="131" ht="15">
      <c r="H131" s="33"/>
    </row>
    <row r="132" ht="15">
      <c r="H132" s="33"/>
    </row>
    <row r="133" ht="15">
      <c r="H133" s="33"/>
    </row>
    <row r="134" ht="15">
      <c r="H134" s="33"/>
    </row>
    <row r="135" ht="15">
      <c r="H135" s="33"/>
    </row>
    <row r="136" ht="15">
      <c r="H136" s="33"/>
    </row>
    <row r="137" ht="15">
      <c r="H137" s="33"/>
    </row>
    <row r="138" ht="15">
      <c r="H138" s="33"/>
    </row>
    <row r="139" ht="15">
      <c r="H139" s="33"/>
    </row>
    <row r="140" ht="15">
      <c r="H140" s="33"/>
    </row>
    <row r="141" ht="15">
      <c r="H141" s="33"/>
    </row>
    <row r="142" ht="15">
      <c r="H142" s="33"/>
    </row>
    <row r="143" ht="15">
      <c r="H143" s="33"/>
    </row>
    <row r="144" ht="15">
      <c r="H144" s="33"/>
    </row>
    <row r="145" ht="15">
      <c r="H145" s="33"/>
    </row>
    <row r="146" ht="15">
      <c r="H146" s="33"/>
    </row>
    <row r="147" ht="15">
      <c r="H147" s="33"/>
    </row>
    <row r="148" ht="15">
      <c r="H148" s="33"/>
    </row>
    <row r="149" ht="15">
      <c r="H149" s="33"/>
    </row>
    <row r="150" ht="15">
      <c r="H150" s="33"/>
    </row>
    <row r="151" ht="15">
      <c r="H151" s="33"/>
    </row>
    <row r="152" ht="15">
      <c r="H152" s="33"/>
    </row>
    <row r="153" ht="15">
      <c r="H153" s="33"/>
    </row>
    <row r="154" ht="15">
      <c r="H154" s="33"/>
    </row>
    <row r="155" ht="15">
      <c r="H155" s="33"/>
    </row>
    <row r="156" ht="15">
      <c r="H156" s="33"/>
    </row>
    <row r="157" ht="15">
      <c r="H157" s="33"/>
    </row>
    <row r="158" ht="15">
      <c r="H158" s="33"/>
    </row>
    <row r="159" ht="15">
      <c r="H159" s="33"/>
    </row>
    <row r="160" ht="15">
      <c r="H160" s="33"/>
    </row>
    <row r="161" ht="15">
      <c r="H161" s="33"/>
    </row>
    <row r="162" ht="15">
      <c r="H162" s="33"/>
    </row>
    <row r="163" ht="15">
      <c r="H163" s="33"/>
    </row>
    <row r="164" ht="15">
      <c r="H164" s="33"/>
    </row>
    <row r="165" ht="15">
      <c r="H165" s="33"/>
    </row>
    <row r="166" ht="15">
      <c r="H166" s="33"/>
    </row>
    <row r="167" ht="15">
      <c r="H167" s="33"/>
    </row>
    <row r="168" ht="15">
      <c r="H168" s="33"/>
    </row>
    <row r="169" ht="15">
      <c r="H169" s="33"/>
    </row>
    <row r="170" ht="15">
      <c r="H170" s="33"/>
    </row>
    <row r="171" ht="15">
      <c r="H171" s="33"/>
    </row>
    <row r="172" ht="15">
      <c r="H172" s="33"/>
    </row>
    <row r="173" ht="15">
      <c r="H173" s="33"/>
    </row>
    <row r="174" ht="15">
      <c r="H174" s="33"/>
    </row>
    <row r="175" ht="15">
      <c r="H175" s="33"/>
    </row>
    <row r="176" ht="15">
      <c r="H176" s="33"/>
    </row>
    <row r="177" ht="15">
      <c r="H177" s="33"/>
    </row>
    <row r="178" ht="15">
      <c r="H178" s="33"/>
    </row>
    <row r="179" ht="15">
      <c r="H179" s="33"/>
    </row>
    <row r="180" ht="15">
      <c r="H180" s="33"/>
    </row>
    <row r="181" ht="15">
      <c r="H181" s="33"/>
    </row>
    <row r="182" ht="15">
      <c r="H182" s="33"/>
    </row>
    <row r="183" ht="15">
      <c r="H183" s="33"/>
    </row>
    <row r="184" ht="15">
      <c r="H184" s="33"/>
    </row>
    <row r="185" ht="15">
      <c r="H185" s="33"/>
    </row>
    <row r="186" ht="15">
      <c r="H186" s="33"/>
    </row>
    <row r="187" ht="15">
      <c r="H187" s="33"/>
    </row>
    <row r="188" ht="15">
      <c r="H188" s="33"/>
    </row>
    <row r="189" ht="15">
      <c r="H189" s="33"/>
    </row>
    <row r="190" ht="15">
      <c r="H190" s="33"/>
    </row>
    <row r="191" ht="15">
      <c r="H191" s="33"/>
    </row>
    <row r="192" ht="15">
      <c r="H192" s="33"/>
    </row>
    <row r="193" ht="15">
      <c r="H193" s="33"/>
    </row>
    <row r="194" ht="15">
      <c r="H194" s="33"/>
    </row>
    <row r="195" ht="15">
      <c r="H195" s="33"/>
    </row>
    <row r="196" ht="15">
      <c r="H196" s="33"/>
    </row>
    <row r="197" ht="15">
      <c r="H197" s="33"/>
    </row>
    <row r="198" ht="15">
      <c r="H198" s="33"/>
    </row>
    <row r="199" ht="15">
      <c r="H199" s="33"/>
    </row>
    <row r="200" ht="15">
      <c r="H200" s="33"/>
    </row>
    <row r="201" ht="15">
      <c r="H201" s="33"/>
    </row>
    <row r="202" ht="15">
      <c r="H202" s="33"/>
    </row>
    <row r="203" ht="15">
      <c r="H203" s="33"/>
    </row>
    <row r="204" ht="15">
      <c r="H204" s="33"/>
    </row>
    <row r="205" ht="15">
      <c r="H205" s="33"/>
    </row>
    <row r="206" ht="15">
      <c r="H206" s="33"/>
    </row>
    <row r="207" ht="15">
      <c r="H207" s="33"/>
    </row>
    <row r="208" ht="15">
      <c r="H208" s="33"/>
    </row>
    <row r="209" ht="15">
      <c r="H209" s="33"/>
    </row>
    <row r="210" ht="15">
      <c r="H210" s="33"/>
    </row>
    <row r="211" ht="15">
      <c r="H211" s="33"/>
    </row>
    <row r="212" ht="15">
      <c r="H212" s="33"/>
    </row>
    <row r="213" ht="15">
      <c r="H213" s="33"/>
    </row>
    <row r="214" ht="15">
      <c r="H214" s="33"/>
    </row>
    <row r="215" ht="15">
      <c r="H215" s="33"/>
    </row>
    <row r="216" ht="15">
      <c r="H216" s="33"/>
    </row>
    <row r="217" ht="15">
      <c r="H217" s="33"/>
    </row>
    <row r="218" ht="15">
      <c r="H218" s="33"/>
    </row>
    <row r="219" ht="15">
      <c r="H219" s="33"/>
    </row>
    <row r="220" ht="15">
      <c r="H220" s="33"/>
    </row>
    <row r="221" ht="15">
      <c r="H221" s="33"/>
    </row>
    <row r="222" ht="15">
      <c r="H222" s="33"/>
    </row>
    <row r="223" ht="15">
      <c r="H223" s="33"/>
    </row>
    <row r="224" ht="15">
      <c r="H224" s="33"/>
    </row>
    <row r="225" ht="15">
      <c r="H225" s="33"/>
    </row>
    <row r="226" ht="15">
      <c r="H226" s="33"/>
    </row>
    <row r="227" ht="15">
      <c r="H227" s="33"/>
    </row>
    <row r="228" ht="15">
      <c r="H228" s="33"/>
    </row>
    <row r="229" ht="15">
      <c r="H229" s="33"/>
    </row>
    <row r="230" ht="15">
      <c r="H230" s="33"/>
    </row>
    <row r="231" ht="15">
      <c r="H231" s="33"/>
    </row>
    <row r="232" ht="15">
      <c r="H232" s="33"/>
    </row>
    <row r="233" ht="15">
      <c r="H233" s="33"/>
    </row>
    <row r="234" ht="15">
      <c r="H234" s="33"/>
    </row>
    <row r="235" ht="15">
      <c r="H235" s="33"/>
    </row>
    <row r="236" ht="15">
      <c r="H236" s="33"/>
    </row>
    <row r="237" ht="15">
      <c r="H237" s="33"/>
    </row>
    <row r="238" ht="15">
      <c r="H238" s="33"/>
    </row>
    <row r="239" ht="15">
      <c r="H239" s="33"/>
    </row>
    <row r="240" ht="15">
      <c r="H240" s="33"/>
    </row>
    <row r="241" ht="15">
      <c r="H241" s="33"/>
    </row>
    <row r="242" ht="15">
      <c r="H242" s="33"/>
    </row>
    <row r="243" ht="15">
      <c r="H243" s="33"/>
    </row>
    <row r="244" ht="15">
      <c r="H244" s="33"/>
    </row>
    <row r="245" ht="15">
      <c r="H245" s="33"/>
    </row>
    <row r="246" ht="15">
      <c r="H246" s="33"/>
    </row>
    <row r="247" ht="15">
      <c r="H247" s="33"/>
    </row>
    <row r="248" ht="15">
      <c r="H248" s="33"/>
    </row>
    <row r="249" ht="15">
      <c r="H249" s="33"/>
    </row>
    <row r="250" ht="15">
      <c r="H250" s="33"/>
    </row>
    <row r="251" ht="15">
      <c r="H251" s="33"/>
    </row>
    <row r="252" ht="15">
      <c r="H252" s="33"/>
    </row>
    <row r="253" ht="15">
      <c r="H253" s="33"/>
    </row>
    <row r="254" ht="15">
      <c r="H254" s="33"/>
    </row>
    <row r="255" ht="15">
      <c r="H255" s="33"/>
    </row>
    <row r="256" ht="15">
      <c r="H256" s="33"/>
    </row>
    <row r="257" ht="15">
      <c r="H257" s="33"/>
    </row>
    <row r="258" ht="15">
      <c r="H258" s="33"/>
    </row>
    <row r="259" ht="15">
      <c r="H259" s="33"/>
    </row>
    <row r="260" ht="15">
      <c r="H260" s="33"/>
    </row>
    <row r="261" ht="15">
      <c r="H261" s="33"/>
    </row>
    <row r="262" ht="15">
      <c r="H262" s="33"/>
    </row>
    <row r="263" ht="15">
      <c r="H263" s="33"/>
    </row>
    <row r="264" ht="15">
      <c r="H264" s="33"/>
    </row>
    <row r="265" ht="15">
      <c r="H265" s="33"/>
    </row>
    <row r="266" ht="15">
      <c r="H266" s="33"/>
    </row>
    <row r="267" ht="15">
      <c r="H267" s="33"/>
    </row>
    <row r="268" ht="15">
      <c r="H268" s="33"/>
    </row>
    <row r="269" ht="15">
      <c r="H269" s="33"/>
    </row>
    <row r="270" ht="15">
      <c r="H270" s="33"/>
    </row>
    <row r="271" ht="15">
      <c r="H271" s="33"/>
    </row>
    <row r="272" ht="15">
      <c r="H272" s="33"/>
    </row>
    <row r="273" ht="15">
      <c r="H273" s="33"/>
    </row>
    <row r="274" ht="15">
      <c r="H274" s="33"/>
    </row>
    <row r="275" ht="15">
      <c r="H275" s="33"/>
    </row>
    <row r="276" ht="15">
      <c r="H276" s="33"/>
    </row>
    <row r="277" ht="15">
      <c r="H277" s="33"/>
    </row>
    <row r="278" ht="15">
      <c r="H278" s="33"/>
    </row>
    <row r="279" ht="15">
      <c r="H279" s="33"/>
    </row>
    <row r="280" ht="15">
      <c r="H280" s="33"/>
    </row>
    <row r="281" ht="15">
      <c r="H281" s="33"/>
    </row>
    <row r="282" ht="15">
      <c r="H282" s="33"/>
    </row>
    <row r="283" ht="15">
      <c r="H283" s="33"/>
    </row>
    <row r="284" ht="15">
      <c r="H284" s="33"/>
    </row>
    <row r="285" ht="15">
      <c r="H285" s="33"/>
    </row>
    <row r="286" ht="15">
      <c r="H286" s="33"/>
    </row>
    <row r="287" ht="15">
      <c r="H287" s="33"/>
    </row>
    <row r="288" ht="15">
      <c r="H288" s="33"/>
    </row>
    <row r="289" ht="15">
      <c r="H289" s="33"/>
    </row>
    <row r="290" ht="15">
      <c r="H290" s="33"/>
    </row>
    <row r="291" ht="15">
      <c r="H291" s="33"/>
    </row>
    <row r="292" ht="15">
      <c r="H292" s="33"/>
    </row>
    <row r="293" ht="15">
      <c r="H293" s="33"/>
    </row>
    <row r="294" ht="15">
      <c r="H294" s="33"/>
    </row>
    <row r="295" ht="15">
      <c r="H295" s="33"/>
    </row>
    <row r="296" ht="15">
      <c r="H296" s="33"/>
    </row>
    <row r="297" ht="15">
      <c r="H297" s="33"/>
    </row>
    <row r="298" ht="15">
      <c r="H298" s="33"/>
    </row>
    <row r="299" ht="15">
      <c r="H299" s="33"/>
    </row>
    <row r="300" ht="15">
      <c r="H300" s="33"/>
    </row>
    <row r="301" ht="15">
      <c r="H301" s="33"/>
    </row>
    <row r="302" ht="15">
      <c r="H302" s="33"/>
    </row>
    <row r="303" ht="15">
      <c r="H303" s="33"/>
    </row>
    <row r="304" ht="15">
      <c r="H304" s="33"/>
    </row>
    <row r="305" ht="15">
      <c r="H305" s="33"/>
    </row>
    <row r="306" ht="15">
      <c r="H306" s="33"/>
    </row>
    <row r="307" ht="15">
      <c r="H307" s="33"/>
    </row>
    <row r="308" ht="15">
      <c r="H308" s="33"/>
    </row>
    <row r="309" ht="15">
      <c r="H309" s="33"/>
    </row>
    <row r="310" ht="15">
      <c r="H310" s="33"/>
    </row>
    <row r="311" ht="15">
      <c r="H311" s="33"/>
    </row>
    <row r="312" ht="15">
      <c r="H312" s="33"/>
    </row>
    <row r="313" ht="15">
      <c r="H313" s="33"/>
    </row>
    <row r="314" ht="15">
      <c r="H314" s="33"/>
    </row>
    <row r="315" ht="15">
      <c r="H315" s="33"/>
    </row>
    <row r="316" ht="15">
      <c r="H316" s="33"/>
    </row>
    <row r="317" ht="15">
      <c r="H317" s="33"/>
    </row>
    <row r="318" ht="15">
      <c r="H318" s="33"/>
    </row>
    <row r="319" ht="15">
      <c r="H319" s="33"/>
    </row>
    <row r="320" ht="15">
      <c r="H320" s="33"/>
    </row>
    <row r="321" ht="15">
      <c r="H321" s="33"/>
    </row>
    <row r="322" ht="15">
      <c r="H322" s="33"/>
    </row>
    <row r="323" ht="15">
      <c r="H323" s="33"/>
    </row>
    <row r="324" ht="15">
      <c r="H324" s="33"/>
    </row>
    <row r="325" ht="15">
      <c r="H325" s="33"/>
    </row>
    <row r="326" ht="15">
      <c r="H326" s="33"/>
    </row>
    <row r="327" ht="15">
      <c r="H327" s="33"/>
    </row>
    <row r="328" ht="15">
      <c r="H328" s="33"/>
    </row>
    <row r="329" ht="15">
      <c r="H329" s="33"/>
    </row>
    <row r="330" ht="15">
      <c r="H330" s="33"/>
    </row>
    <row r="331" ht="15">
      <c r="H331" s="33"/>
    </row>
    <row r="332" ht="15">
      <c r="H332" s="33"/>
    </row>
    <row r="333" ht="15">
      <c r="H333" s="33"/>
    </row>
    <row r="334" ht="15">
      <c r="H334" s="33"/>
    </row>
    <row r="335" ht="15">
      <c r="H335" s="33"/>
    </row>
    <row r="336" ht="15">
      <c r="H336" s="33"/>
    </row>
    <row r="337" ht="15">
      <c r="H337" s="33"/>
    </row>
    <row r="338" ht="15">
      <c r="H338" s="33"/>
    </row>
    <row r="339" ht="15">
      <c r="H339" s="33"/>
    </row>
    <row r="340" ht="15">
      <c r="H340" s="33"/>
    </row>
    <row r="341" ht="15">
      <c r="H341" s="33"/>
    </row>
    <row r="342" ht="15">
      <c r="H342" s="33"/>
    </row>
    <row r="343" ht="15">
      <c r="H343" s="33"/>
    </row>
    <row r="344" ht="15">
      <c r="H344" s="33"/>
    </row>
    <row r="345" ht="15">
      <c r="H345" s="33"/>
    </row>
    <row r="346" ht="15">
      <c r="H346" s="33"/>
    </row>
    <row r="347" ht="15">
      <c r="H347" s="33"/>
    </row>
    <row r="348" ht="15">
      <c r="H348" s="33"/>
    </row>
    <row r="349" ht="15">
      <c r="H349" s="33"/>
    </row>
    <row r="350" ht="15">
      <c r="H350" s="33"/>
    </row>
    <row r="351" ht="15">
      <c r="H351" s="33"/>
    </row>
    <row r="352" ht="15">
      <c r="H352" s="33"/>
    </row>
    <row r="353" ht="15">
      <c r="H353" s="33"/>
    </row>
    <row r="354" ht="15">
      <c r="H354" s="33"/>
    </row>
    <row r="355" ht="15">
      <c r="H355" s="33"/>
    </row>
    <row r="356" ht="15">
      <c r="H356" s="33"/>
    </row>
    <row r="357" ht="15">
      <c r="H357" s="33"/>
    </row>
    <row r="358" ht="15">
      <c r="H358" s="33"/>
    </row>
    <row r="359" ht="15">
      <c r="H359" s="33"/>
    </row>
    <row r="360" ht="15">
      <c r="H360" s="33"/>
    </row>
    <row r="361" ht="15">
      <c r="H361" s="33"/>
    </row>
    <row r="362" ht="15">
      <c r="H362" s="33"/>
    </row>
    <row r="363" ht="15">
      <c r="H363" s="33"/>
    </row>
    <row r="364" ht="15">
      <c r="H364" s="33"/>
    </row>
    <row r="365" ht="15">
      <c r="H365" s="33"/>
    </row>
    <row r="366" ht="15">
      <c r="H366" s="33"/>
    </row>
    <row r="367" ht="15">
      <c r="H367" s="33"/>
    </row>
    <row r="368" ht="15">
      <c r="H368" s="33"/>
    </row>
    <row r="369" ht="15">
      <c r="H369" s="33"/>
    </row>
    <row r="370" ht="15">
      <c r="H370" s="33"/>
    </row>
    <row r="371" ht="15">
      <c r="H371" s="33"/>
    </row>
    <row r="372" ht="15">
      <c r="H372" s="33"/>
    </row>
    <row r="373" ht="15">
      <c r="H373" s="33"/>
    </row>
    <row r="374" ht="15">
      <c r="H374" s="33"/>
    </row>
    <row r="375" ht="15">
      <c r="H375" s="33"/>
    </row>
    <row r="376" ht="15">
      <c r="H376" s="33"/>
    </row>
    <row r="377" ht="15">
      <c r="H377" s="33"/>
    </row>
    <row r="378" ht="15">
      <c r="H378" s="33"/>
    </row>
    <row r="379" ht="15">
      <c r="H379" s="33"/>
    </row>
    <row r="380" ht="15">
      <c r="H380" s="33"/>
    </row>
    <row r="381" ht="15">
      <c r="H381" s="33"/>
    </row>
    <row r="382" ht="15">
      <c r="H382" s="33"/>
    </row>
    <row r="383" ht="15">
      <c r="H383" s="33"/>
    </row>
    <row r="384" ht="15">
      <c r="H384" s="33"/>
    </row>
    <row r="385" ht="15">
      <c r="H385" s="33"/>
    </row>
    <row r="386" ht="15">
      <c r="H386" s="33"/>
    </row>
    <row r="387" ht="15">
      <c r="H387" s="33"/>
    </row>
    <row r="388" ht="15">
      <c r="H388" s="33"/>
    </row>
    <row r="389" ht="15">
      <c r="H389" s="33"/>
    </row>
    <row r="390" ht="15">
      <c r="H390" s="33"/>
    </row>
    <row r="391" ht="15">
      <c r="H391" s="33"/>
    </row>
    <row r="392" ht="15">
      <c r="H392" s="33"/>
    </row>
    <row r="393" ht="15">
      <c r="H393" s="33"/>
    </row>
    <row r="394" ht="15">
      <c r="H394" s="33"/>
    </row>
    <row r="395" ht="15">
      <c r="H395" s="33"/>
    </row>
    <row r="396" ht="15">
      <c r="H396" s="33"/>
    </row>
    <row r="397" ht="15">
      <c r="H397" s="33"/>
    </row>
    <row r="398" ht="15">
      <c r="H398" s="33"/>
    </row>
    <row r="399" ht="15">
      <c r="H399" s="33"/>
    </row>
    <row r="400" ht="15">
      <c r="H400" s="33"/>
    </row>
    <row r="401" ht="15">
      <c r="H401" s="33"/>
    </row>
    <row r="402" ht="15">
      <c r="H402" s="33"/>
    </row>
    <row r="403" ht="15">
      <c r="H403" s="33"/>
    </row>
    <row r="404" ht="15">
      <c r="H404" s="33"/>
    </row>
    <row r="405" ht="15">
      <c r="H405" s="33"/>
    </row>
    <row r="406" ht="15">
      <c r="H406" s="33"/>
    </row>
    <row r="407" ht="15">
      <c r="H407" s="33"/>
    </row>
    <row r="408" ht="15">
      <c r="H408" s="33"/>
    </row>
    <row r="409" ht="15">
      <c r="H409" s="33"/>
    </row>
    <row r="410" ht="15">
      <c r="H410" s="33"/>
    </row>
    <row r="411" ht="15">
      <c r="H411" s="33"/>
    </row>
    <row r="412" ht="15">
      <c r="H412" s="33"/>
    </row>
    <row r="413" ht="15">
      <c r="H413" s="33"/>
    </row>
    <row r="414" ht="15">
      <c r="H414" s="33"/>
    </row>
    <row r="415" ht="15">
      <c r="H415" s="33"/>
    </row>
    <row r="416" ht="15">
      <c r="H416" s="33"/>
    </row>
    <row r="417" ht="15">
      <c r="H417" s="33"/>
    </row>
    <row r="418" ht="15">
      <c r="H418" s="33"/>
    </row>
    <row r="419" ht="15">
      <c r="H419" s="33"/>
    </row>
    <row r="420" ht="15">
      <c r="H420" s="33"/>
    </row>
    <row r="421" ht="15">
      <c r="H421" s="33"/>
    </row>
    <row r="422" ht="15">
      <c r="H422" s="33"/>
    </row>
    <row r="423" ht="15">
      <c r="H423" s="33"/>
    </row>
    <row r="424" ht="15">
      <c r="H424" s="33"/>
    </row>
    <row r="425" ht="15">
      <c r="H425" s="33"/>
    </row>
    <row r="426" ht="15">
      <c r="H426" s="33"/>
    </row>
    <row r="427" ht="15">
      <c r="H427" s="33"/>
    </row>
    <row r="428" ht="15">
      <c r="H428" s="33"/>
    </row>
    <row r="429" ht="15">
      <c r="H429" s="33"/>
    </row>
    <row r="430" ht="15">
      <c r="H430" s="33"/>
    </row>
    <row r="431" ht="15">
      <c r="H431" s="33"/>
    </row>
    <row r="432" ht="15">
      <c r="H432" s="33"/>
    </row>
    <row r="433" ht="15">
      <c r="H433" s="33"/>
    </row>
    <row r="434" ht="15">
      <c r="H434" s="33"/>
    </row>
    <row r="435" ht="15">
      <c r="H435" s="33"/>
    </row>
    <row r="436" ht="15">
      <c r="H436" s="33"/>
    </row>
    <row r="437" ht="15">
      <c r="H437" s="33"/>
    </row>
    <row r="438" ht="15">
      <c r="H438" s="33"/>
    </row>
    <row r="439" ht="15">
      <c r="H439" s="33"/>
    </row>
    <row r="440" ht="15">
      <c r="H440" s="33"/>
    </row>
    <row r="441" ht="15">
      <c r="H441" s="33"/>
    </row>
    <row r="442" ht="15">
      <c r="H442" s="33"/>
    </row>
    <row r="443" ht="15">
      <c r="H443" s="33"/>
    </row>
  </sheetData>
  <mergeCells count="24">
    <mergeCell ref="B10:AB10"/>
    <mergeCell ref="B12:AB12"/>
    <mergeCell ref="B13:AB13"/>
    <mergeCell ref="B9:AB9"/>
    <mergeCell ref="B2:M2"/>
    <mergeCell ref="B3:M3"/>
    <mergeCell ref="B4:M4"/>
    <mergeCell ref="B5:M5"/>
    <mergeCell ref="B6:M6"/>
    <mergeCell ref="B31:B43"/>
    <mergeCell ref="B44:B56"/>
    <mergeCell ref="B57:B64"/>
    <mergeCell ref="B18:B30"/>
    <mergeCell ref="B15:AB15"/>
    <mergeCell ref="B16:D17"/>
    <mergeCell ref="E16:E17"/>
    <mergeCell ref="F16:F17"/>
    <mergeCell ref="H16:H17"/>
    <mergeCell ref="AA16:AA17"/>
    <mergeCell ref="I16:I17"/>
    <mergeCell ref="AB16:AB17"/>
    <mergeCell ref="V16:Z16"/>
    <mergeCell ref="G16:G17"/>
    <mergeCell ref="J16:T16"/>
  </mergeCells>
  <printOptions horizontalCentered="1"/>
  <pageMargins left="0.22" right="0.2362204724409449" top="0.2755905511811024" bottom="0.35433070866141736" header="0.15748031496062992" footer="0.31496062992125984"/>
  <pageSetup fitToHeight="0" fitToWidth="1" horizontalDpi="600" verticalDpi="600" orientation="landscape"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Bravo</dc:creator>
  <cp:keywords/>
  <dc:description/>
  <cp:lastModifiedBy>PLAN-DIANA</cp:lastModifiedBy>
  <cp:lastPrinted>2019-04-22T18:19:15Z</cp:lastPrinted>
  <dcterms:created xsi:type="dcterms:W3CDTF">2012-03-10T02:19:39Z</dcterms:created>
  <dcterms:modified xsi:type="dcterms:W3CDTF">2019-11-11T21:35:32Z</dcterms:modified>
  <cp:category/>
  <cp:version/>
  <cp:contentType/>
  <cp:contentStatus/>
</cp:coreProperties>
</file>